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drawings/_rels/drawing1.xml.rels" ContentType="application/vnd.openxmlformats-package.relationships+xml"/>
  <Override PartName="/xl/drawings/drawing1.xml" ContentType="application/vnd.openxmlformats-officedocument.drawing+xml"/>
  <Override PartName="/xl/styles.xml" ContentType="application/vnd.openxmlformats-officedocument.spreadsheetml.styles+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81.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10.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4.xml" ContentType="application/vnd.openxmlformats-officedocument.spreadsheetml.worksheet+xml"/>
  <Override PartName="/xl/worksheets/sheet54.xml" ContentType="application/vnd.openxmlformats-officedocument.spreadsheetml.worksheet+xml"/>
  <Override PartName="/xl/worksheets/sheet5.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13.xml" ContentType="application/vnd.openxmlformats-officedocument.spreadsheetml.worksheet+xml"/>
  <Override PartName="/xl/worksheets/sheet76.xml" ContentType="application/vnd.openxmlformats-officedocument.spreadsheetml.worksheet+xml"/>
  <Override PartName="/xl/worksheets/sheet67.xml" ContentType="application/vnd.openxmlformats-officedocument.spreadsheetml.worksheet+xml"/>
  <Override PartName="/xl/worksheets/sheet14.xml" ContentType="application/vnd.openxmlformats-officedocument.spreadsheetml.worksheet+xml"/>
  <Override PartName="/xl/worksheets/sheet82.xml" ContentType="application/vnd.openxmlformats-officedocument.spreadsheetml.worksheet+xml"/>
  <Override PartName="/xl/worksheets/sheet49.xml" ContentType="application/vnd.openxmlformats-officedocument.spreadsheetml.worksheet+xml"/>
  <Override PartName="/xl/worksheets/sheet77.xml" ContentType="application/vnd.openxmlformats-officedocument.spreadsheetml.worksheet+xml"/>
  <Override PartName="/xl/worksheets/sheet68.xml" ContentType="application/vnd.openxmlformats-officedocument.spreadsheetml.worksheet+xml"/>
  <Override PartName="/xl/worksheets/sheet15.xml" ContentType="application/vnd.openxmlformats-officedocument.spreadsheetml.worksheet+xml"/>
  <Override PartName="/xl/worksheets/sheet83.xml" ContentType="application/vnd.openxmlformats-officedocument.spreadsheetml.worksheet+xml"/>
  <Override PartName="/xl/worksheets/sheet78.xml" ContentType="application/vnd.openxmlformats-officedocument.spreadsheetml.worksheet+xml"/>
  <Override PartName="/xl/worksheets/sheet75.xml" ContentType="application/vnd.openxmlformats-officedocument.spreadsheetml.worksheet+xml"/>
  <Override PartName="/xl/worksheets/sheet22.xml" ContentType="application/vnd.openxmlformats-officedocument.spreadsheetml.worksheet+xml"/>
  <Override PartName="/xl/worksheets/sheet74.xml" ContentType="application/vnd.openxmlformats-officedocument.spreadsheetml.worksheet+xml"/>
  <Override PartName="/xl/worksheets/sheet21.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56.xml" ContentType="application/vnd.openxmlformats-officedocument.spreadsheetml.worksheet+xml"/>
  <Override PartName="/xl/worksheets/sheet71.xml" ContentType="application/vnd.openxmlformats-officedocument.spreadsheetml.worksheet+xml"/>
  <Override PartName="/xl/worksheets/sheet55.xml" ContentType="application/vnd.openxmlformats-officedocument.spreadsheetml.worksheet+xml"/>
  <Override PartName="/xl/worksheets/sheet70.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19.xml" ContentType="application/vnd.openxmlformats-officedocument.spreadsheetml.worksheet+xml"/>
  <Override PartName="/xl/worksheets/sheet51.xml" ContentType="application/vnd.openxmlformats-officedocument.spreadsheetml.worksheet+xml"/>
  <Override PartName="/xl/worksheets/sheet18.xml" ContentType="application/vnd.openxmlformats-officedocument.spreadsheetml.worksheet+xml"/>
  <Override PartName="/xl/worksheets/sheet50.xml" ContentType="application/vnd.openxmlformats-officedocument.spreadsheetml.worksheet+xml"/>
  <Override PartName="/xl/worksheets/sheet17.xml" ContentType="application/vnd.openxmlformats-officedocument.spreadsheetml.worksheet+xml"/>
  <Override PartName="/xl/worksheets/sheet48.xml" ContentType="application/vnd.openxmlformats-officedocument.spreadsheetml.worksheet+xml"/>
  <Override PartName="/xl/worksheets/sheet20.xml" ContentType="application/vnd.openxmlformats-officedocument.spreadsheetml.worksheet+xml"/>
  <Override PartName="/xl/worksheets/sheet79.xml" ContentType="application/vnd.openxmlformats-officedocument.spreadsheetml.worksheet+xml"/>
  <Override PartName="/xl/worksheets/_rels/sheet64.xml.rels" ContentType="application/vnd.openxmlformats-package.relationships+xml"/>
  <Override PartName="/xl/worksheets/_rels/sheet65.xml.rels" ContentType="application/vnd.openxmlformats-package.relationships+xml"/>
  <Override PartName="/xl/worksheets/_rels/sheet66.xml.rels" ContentType="application/vnd.openxmlformats-package.relationships+xml"/>
  <Override PartName="/xl/worksheets/_rels/sheet63.xml.rels" ContentType="application/vnd.openxmlformats-package.relationships+xml"/>
  <Override PartName="/xl/worksheets/_rels/sheet77.xml.rels" ContentType="application/vnd.openxmlformats-package.relationships+xml"/>
  <Override PartName="/xl/worksheets/_rels/sheet54.xml.rels" ContentType="application/vnd.openxmlformats-package.relationships+xml"/>
  <Override PartName="/xl/worksheets/_rels/sheet53.xml.rels" ContentType="application/vnd.openxmlformats-package.relationships+xml"/>
  <Override PartName="/xl/worksheets/_rels/sheet9.xml.rels" ContentType="application/vnd.openxmlformats-package.relationships+xml"/>
  <Override PartName="/xl/worksheets/_rels/sheet47.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3.xml" ContentType="application/vnd.openxmlformats-officedocument.spreadsheetml.worksheet+xml"/>
  <Override PartName="/xl/worksheets/sheet59.xml" ContentType="application/vnd.openxmlformats-officedocument.spreadsheetml.worksheet+xml"/>
  <Override PartName="/xl/worksheets/sheet2.xml" ContentType="application/vnd.openxmlformats-officedocument.spreadsheetml.worksheet+xml"/>
  <Override PartName="/xl/worksheets/sheet58.xml" ContentType="application/vnd.openxmlformats-officedocument.spreadsheetml.worksheet+xml"/>
  <Override PartName="/xl/worksheets/sheet1.xml" ContentType="application/vnd.openxmlformats-officedocument.spreadsheetml.worksheet+xml"/>
  <Override PartName="/xl/worksheets/sheet57.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charts/chart19.xml" ContentType="application/vnd.openxmlformats-officedocument.drawingml.chart+xml"/>
  <Override PartName="/xl/charts/chart18.xml" ContentType="application/vnd.openxmlformats-officedocument.drawingml.chart+xml"/>
  <Override PartName="/xl/charts/chart16.xml" ContentType="application/vnd.openxmlformats-officedocument.drawingml.chart+xml"/>
  <Override PartName="/xl/charts/chart20.xml" ContentType="application/vnd.openxmlformats-officedocument.drawingml.chart+xml"/>
  <Override PartName="/xl/charts/chart17.xml" ContentType="application/vnd.openxmlformats-officedocument.drawingml.chart+xml"/>
  <Override PartName="/xl/charts/chart21.xml" ContentType="application/vnd.openxmlformats-officedocument.drawingml.chart+xml"/>
  <Override PartName="/xl/charts/chart15.xml" ContentType="application/vnd.openxmlformats-officedocument.drawingml.char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dexcost" sheetId="1" state="visible" r:id="rId2"/>
    <sheet name="Indexbenefit" sheetId="2" state="visible" r:id="rId3"/>
    <sheet name="Costs" sheetId="3" state="visible" r:id="rId4"/>
    <sheet name="Benefits" sheetId="4" state="visible" r:id="rId5"/>
    <sheet name="Interventions" sheetId="5" state="visible" r:id="rId6"/>
    <sheet name="Macro-Regions" sheetId="6" state="visible" r:id="rId7"/>
    <sheet name="Demographics" sheetId="7" state="visible" r:id="rId8"/>
    <sheet name="National Data" sheetId="8" state="visible" r:id="rId9"/>
    <sheet name="Regional Data WRA" sheetId="9" state="visible" r:id="rId10"/>
    <sheet name="Regional Data Children" sheetId="10" state="visible" r:id="rId11"/>
    <sheet name="VA Benefits --&gt;" sheetId="11" state="visible" r:id="rId12"/>
    <sheet name="VAS + Oil 44%" sheetId="12" state="visible" r:id="rId13"/>
    <sheet name="VAS + Cube" sheetId="13" state="visible" r:id="rId14"/>
    <sheet name="VAS + Maize 100%" sheetId="14" state="visible" r:id="rId15"/>
    <sheet name="Oil 44% + cube " sheetId="15" state="visible" r:id="rId16"/>
    <sheet name="Cube + Maize 100%" sheetId="16" state="visible" r:id="rId17"/>
    <sheet name="Oil 44% + maize 100%" sheetId="17" state="visible" r:id="rId18"/>
    <sheet name="VAS + Oil 44% + Cube" sheetId="18" state="visible" r:id="rId19"/>
    <sheet name="VAS + Oil 44% + Maize 100%" sheetId="19" state="visible" r:id="rId20"/>
    <sheet name="VAS + Cube + Maize 100%" sheetId="20" state="visible" r:id="rId21"/>
    <sheet name="Oil 44% + cube + maize 100%" sheetId="21" state="visible" r:id="rId22"/>
    <sheet name="VAS +Oil 44% +Cube +Maize 100%" sheetId="22" state="visible" r:id="rId23"/>
    <sheet name="Oil 100% + cube" sheetId="23" state="visible" r:id="rId24"/>
    <sheet name="VAS, children" sheetId="24" state="visible" r:id="rId25"/>
    <sheet name="MNP, children" sheetId="25" state="visible" r:id="rId26"/>
    <sheet name="Wheat, VA, children" sheetId="26" state="visible" r:id="rId27"/>
    <sheet name="Oil 44, VA, children" sheetId="27" state="visible" r:id="rId28"/>
    <sheet name="Oil 100, VA, children" sheetId="28" state="visible" r:id="rId29"/>
    <sheet name="Cube, VA, children" sheetId="29" state="visible" r:id="rId30"/>
    <sheet name="Maize 50, VA, children" sheetId="30" state="visible" r:id="rId31"/>
    <sheet name="Maize 100, VA, children" sheetId="31" state="visible" r:id="rId32"/>
    <sheet name="Sweet Potato 50, VA, children" sheetId="32" state="visible" r:id="rId33"/>
    <sheet name="Sweet Potato 100, VA, children" sheetId="33" state="visible" r:id="rId34"/>
    <sheet name="Hanqi compare" sheetId="34" state="visible" r:id="rId35"/>
    <sheet name="VA Cost Effectiveness" sheetId="35" state="visible" r:id="rId36"/>
    <sheet name="Fe Cost Effectiveness" sheetId="36" state="visible" r:id="rId37"/>
    <sheet name="Fe Benefit Matrix for GAMS" sheetId="37" state="visible" r:id="rId38"/>
    <sheet name="Fe Cost Matrix for GAMS" sheetId="38" state="visible" r:id="rId39"/>
    <sheet name="Fe Benefits --&gt;" sheetId="39" state="visible" r:id="rId40"/>
    <sheet name="Wheat, Fe, WRA" sheetId="40" state="visible" r:id="rId41"/>
    <sheet name="Cube, Fe, WRA" sheetId="41" state="visible" r:id="rId42"/>
    <sheet name="Fe Supp, clinic, WRA" sheetId="42" state="visible" r:id="rId43"/>
    <sheet name="Fe Supp, comm, WRA" sheetId="43" state="visible" r:id="rId44"/>
    <sheet name="Wheat+Cube, Fe, WRA" sheetId="44" state="visible" r:id="rId45"/>
    <sheet name="Fe Supp, clinic, WRA + wheat" sheetId="45" state="visible" r:id="rId46"/>
    <sheet name="Fe Supp, clinic, WRA + cube" sheetId="46" state="visible" r:id="rId47"/>
    <sheet name="Pct Anemia Averted Hanqi Compar" sheetId="47" state="visible" r:id="rId48"/>
    <sheet name="Fe Supp, clinic, WRA+wheat+cube" sheetId="48" state="visible" r:id="rId49"/>
    <sheet name="Fe Supp, comm, WRA + wheat" sheetId="49" state="visible" r:id="rId50"/>
    <sheet name="Fe Supp, comm, WRA + cube" sheetId="50" state="visible" r:id="rId51"/>
    <sheet name="Fe Supp, comm, WRA+wheat+cube" sheetId="51" state="visible" r:id="rId52"/>
    <sheet name="Fe Costs --&gt;" sheetId="52" state="visible" r:id="rId53"/>
    <sheet name="Cost Wheat, Fe" sheetId="53" state="visible" r:id="rId54"/>
    <sheet name="Cost Cube, Fe" sheetId="54" state="visible" r:id="rId55"/>
    <sheet name="Fe Sup Startup Costs-Clinic" sheetId="55" state="visible" r:id="rId56"/>
    <sheet name="Fe Recur. Costs, Clinics BAU" sheetId="56" state="visible" r:id="rId57"/>
    <sheet name="Fe Recur. Costs -Clinics SU" sheetId="57" state="visible" r:id="rId58"/>
    <sheet name="Fe Total Costs - Clinic" sheetId="58" state="visible" r:id="rId59"/>
    <sheet name="Fe Sup Startup Costs-Comm" sheetId="59" state="visible" r:id="rId60"/>
    <sheet name="Fe Recur. Costs -Comm" sheetId="60" state="visible" r:id="rId61"/>
    <sheet name="Fe Total Costs - Comm" sheetId="61" state="visible" r:id="rId62"/>
    <sheet name="Vitamin A --&gt;" sheetId="62" state="visible" r:id="rId63"/>
    <sheet name="Cost Wheat, VA" sheetId="63" state="visible" r:id="rId64"/>
    <sheet name="Cost Cube, VA" sheetId="64" state="visible" r:id="rId65"/>
    <sheet name="Cost Oil 44, VA" sheetId="65" state="visible" r:id="rId66"/>
    <sheet name="Cost Oil 100, VA" sheetId="66" state="visible" r:id="rId67"/>
    <sheet name="Cost Maize 50, VA " sheetId="67" state="visible" r:id="rId68"/>
    <sheet name="Cost Maize 100, VA" sheetId="68" state="visible" r:id="rId69"/>
    <sheet name="Cost Sweet Potato 50, VA " sheetId="69" state="visible" r:id="rId70"/>
    <sheet name="Cost Sweet Potato 100, VA" sheetId="70" state="visible" r:id="rId71"/>
    <sheet name="VA Startup Costs -CHD" sheetId="71" state="visible" r:id="rId72"/>
    <sheet name="VA Recur. Costs -CHD" sheetId="72" state="visible" r:id="rId73"/>
    <sheet name="VA Total Costs - CHD" sheetId="73" state="visible" r:id="rId74"/>
    <sheet name="MNP Startup Costs -CHD" sheetId="74" state="visible" r:id="rId75"/>
    <sheet name="MNP Recur. Costs -CHD" sheetId="75" state="visible" r:id="rId76"/>
    <sheet name="MNP Total Costs - CHD" sheetId="76" state="visible" r:id="rId77"/>
    <sheet name="Fortification Cost Category" sheetId="77" state="visible" r:id="rId78"/>
    <sheet name="Premix cost calcs - fe wheat" sheetId="78" state="visible" r:id="rId79"/>
    <sheet name="Premix cost calcs - fe cube" sheetId="79" state="visible" r:id="rId80"/>
    <sheet name="Premix cost calcs - VA wheat" sheetId="80" state="visible" r:id="rId81"/>
    <sheet name="Premix cost calcs - VA cube" sheetId="81" state="visible" r:id="rId82"/>
    <sheet name="Premix cost calcs - VA oil" sheetId="82" state="visible" r:id="rId83"/>
    <sheet name="Fortificant Prices" sheetId="83" state="visible" r:id="rId8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<sst xmlns="http://schemas.openxmlformats.org/spreadsheetml/2006/main" count="15573" uniqueCount="1125">
  <si>
    <t xml:space="preserve">Type</t>
  </si>
  <si>
    <t xml:space="preserve">Name</t>
  </si>
  <si>
    <t xml:space="preserve">Range</t>
  </si>
  <si>
    <t xml:space="preserve">Dimensions</t>
  </si>
  <si>
    <t xml:space="preserve">rdim</t>
  </si>
  <si>
    <t xml:space="preserve">cdim</t>
  </si>
  <si>
    <t xml:space="preserve">dset</t>
  </si>
  <si>
    <t xml:space="preserve">k</t>
  </si>
  <si>
    <t xml:space="preserve">Costs!A4</t>
  </si>
  <si>
    <t xml:space="preserve">j</t>
  </si>
  <si>
    <t xml:space="preserve">Costs!B4</t>
  </si>
  <si>
    <t xml:space="preserve">t</t>
  </si>
  <si>
    <t xml:space="preserve">Costs!C3</t>
  </si>
  <si>
    <t xml:space="preserve">par</t>
  </si>
  <si>
    <t xml:space="preserve">simplevacost</t>
  </si>
  <si>
    <t xml:space="preserve">Costs!A3:N366</t>
  </si>
  <si>
    <t xml:space="preserve">Benefits!A4</t>
  </si>
  <si>
    <t xml:space="preserve">Benefits!B4</t>
  </si>
  <si>
    <t xml:space="preserve">Benefits!C3</t>
  </si>
  <si>
    <t xml:space="preserve">simplevabenefit</t>
  </si>
  <si>
    <t xml:space="preserve">Benefits!A3:N366</t>
  </si>
  <si>
    <t xml:space="preserve">UNDISCOUNTED</t>
  </si>
  <si>
    <t xml:space="preserve">intervention</t>
  </si>
  <si>
    <t xml:space="preserve">space</t>
  </si>
  <si>
    <t xml:space="preserve">vas</t>
  </si>
  <si>
    <t xml:space="preserve">Cities</t>
  </si>
  <si>
    <t xml:space="preserve">North</t>
  </si>
  <si>
    <t xml:space="preserve">South</t>
  </si>
  <si>
    <t xml:space="preserve">oil</t>
  </si>
  <si>
    <t xml:space="preserve">cube</t>
  </si>
  <si>
    <t xml:space="preserve">maize</t>
  </si>
  <si>
    <t xml:space="preserve">vasoil</t>
  </si>
  <si>
    <t xml:space="preserve">vascube</t>
  </si>
  <si>
    <t xml:space="preserve">vasmaize</t>
  </si>
  <si>
    <t xml:space="preserve">oilcube</t>
  </si>
  <si>
    <t xml:space="preserve">cubemaize</t>
  </si>
  <si>
    <t xml:space="preserve">oilmaize</t>
  </si>
  <si>
    <t xml:space="preserve">vasoilcube</t>
  </si>
  <si>
    <t xml:space="preserve">vasoilmaize</t>
  </si>
  <si>
    <t xml:space="preserve">vascubemaize</t>
  </si>
  <si>
    <t xml:space="preserve">oilcubemaize</t>
  </si>
  <si>
    <t xml:space="preserve">vasoilcubemaize</t>
  </si>
  <si>
    <t xml:space="preserve">vasoilold</t>
  </si>
  <si>
    <t xml:space="preserve">UNDISCOUNTED: Children effectively covered</t>
  </si>
  <si>
    <t xml:space="preserve">Iron for WRA</t>
  </si>
  <si>
    <t xml:space="preserve">Iron interventions</t>
  </si>
  <si>
    <t xml:space="preserve">BAU</t>
  </si>
  <si>
    <t xml:space="preserve">No iron supplementation for women during pregnancy </t>
  </si>
  <si>
    <t xml:space="preserve">No iron supplementation for non-pregnant WRA</t>
  </si>
  <si>
    <t xml:space="preserve">Wheat flour fortification (level of fortification at 75% of mandated level)</t>
  </si>
  <si>
    <t xml:space="preserve">No iron fortification of bouillon</t>
  </si>
  <si>
    <t xml:space="preserve">Supp</t>
  </si>
  <si>
    <t xml:space="preserve">Iron supplementation for women during pregnancy (pregnant women receive 300mg iron supplement for 180 days)</t>
  </si>
  <si>
    <t xml:space="preserve">Iron supplementation for non-pregnant WRA non-pregnant WRA receive 30mg iron supplement for 90 consecutive days)</t>
  </si>
  <si>
    <t xml:space="preserve">Wheat</t>
  </si>
  <si>
    <t xml:space="preserve">Wheat flour fortification at 60 mg/kg (assume 100% of flour fortified at 100% of mandated level) </t>
  </si>
  <si>
    <t xml:space="preserve">Cube</t>
  </si>
  <si>
    <t xml:space="preserve">Bouillon cube fortification at 600 mg/kg (assume 100% of cube is fortified at this level)</t>
  </si>
  <si>
    <t xml:space="preserve">Wheat  + cube </t>
  </si>
  <si>
    <t xml:space="preserve">Wheat  + supp</t>
  </si>
  <si>
    <t xml:space="preserve">Iron supplementation for women during pregnancy (pregnant women receive 60mg iron supplement for 180 days)</t>
  </si>
  <si>
    <t xml:space="preserve">Iron supplementation for non-pregnant WRA non-pregnant WRA receive 60mg iron supplement for 90 consecutive days)</t>
  </si>
  <si>
    <t xml:space="preserve">Cube + supp</t>
  </si>
  <si>
    <t xml:space="preserve">Wheat + cube + supp</t>
  </si>
  <si>
    <t xml:space="preserve">Iron supplementation for women during pregnancy (80% of pregnant women receive 60mg iron supplement for 180 days)</t>
  </si>
  <si>
    <t xml:space="preserve">Iron supplementation for non-pregnant WRA (60% of non-pregnant WRA receive 60mg iron supplement for 90 consecutive days)</t>
  </si>
  <si>
    <t xml:space="preserve">Iron Supp Delivery Platforms</t>
  </si>
  <si>
    <t xml:space="preserve">Clinic-based</t>
  </si>
  <si>
    <t xml:space="preserve">The percentage of pregnant women receiving 90+ days of iron during last pregnancy get full course of iron from existing clinic-based antenatal care visits (no new visits)</t>
  </si>
  <si>
    <t xml:space="preserve">The remainder of pregnant women who recived at least some iron during last pregnancy receive it from "new" clinic-based antnatal care visits</t>
  </si>
  <si>
    <t xml:space="preserve">Community-based</t>
  </si>
  <si>
    <t xml:space="preserve">North and South: The remainder of pregnant women who recived at least some iron during last pregnancy receive it from community-based visits</t>
  </si>
  <si>
    <t xml:space="preserve">Cities: The remainder of pregnant women who recived at least some iron during last pregnancy receive it from "new" clinic-based antnatal care visits</t>
  </si>
  <si>
    <t xml:space="preserve">Iron supplements for pregnant WRA</t>
  </si>
  <si>
    <t xml:space="preserve">Daily dosage</t>
  </si>
  <si>
    <t xml:space="preserve">mg</t>
  </si>
  <si>
    <t xml:space="preserve">WHO recommendation: http://www.who.int/elena/titles/daily_iron_pregnancy/en/</t>
  </si>
  <si>
    <t xml:space="preserve">Optimal  duration</t>
  </si>
  <si>
    <t xml:space="preserve">days</t>
  </si>
  <si>
    <t xml:space="preserve">Daily equivalent</t>
  </si>
  <si>
    <t xml:space="preserve">This is the minimum adequate intake level (MAI)</t>
  </si>
  <si>
    <t xml:space="preserve">Effectiveness, upper bound</t>
  </si>
  <si>
    <t xml:space="preserve">Pena-Rosa et al. 2015</t>
  </si>
  <si>
    <t xml:space="preserve">Effectiveness, lower bound</t>
  </si>
  <si>
    <t xml:space="preserve">Iron supplements for non-pregnant WRA</t>
  </si>
  <si>
    <t xml:space="preserve">WHO recommendation: http://www.who.int/nutrition/publications/micronutrients/guidelines/daily_iron_supp_womenandgirls/en/</t>
  </si>
  <si>
    <t xml:space="preserve">Optimal duration</t>
  </si>
  <si>
    <t xml:space="preserve">Low et al. 2016</t>
  </si>
  <si>
    <t xml:space="preserve">Wheat flour fortification</t>
  </si>
  <si>
    <t xml:space="preserve">Mandated fortification level per kg</t>
  </si>
  <si>
    <t xml:space="preserve">http://www.ffinetwork.org/country_profiles/country.php?record=32</t>
  </si>
  <si>
    <t xml:space="preserve">Mandated fortification level per g</t>
  </si>
  <si>
    <t xml:space="preserve">Daily consumption to meet daily equivalent MAI iron - pregnant WRA</t>
  </si>
  <si>
    <t xml:space="preserve">g</t>
  </si>
  <si>
    <t xml:space="preserve">Daily consumption to meet daily equivalent MAI iron - non-pregnant WRA</t>
  </si>
  <si>
    <t xml:space="preserve">BAU fortification level per kg</t>
  </si>
  <si>
    <t xml:space="preserve">75% of mandated level, consistent across the country (http://jn.nutrition.org/content/147/7/1426.long)</t>
  </si>
  <si>
    <t xml:space="preserve">BAU fortification level per g</t>
  </si>
  <si>
    <t xml:space="preserve">BAU daily consumption to meet daily equivalent iron - pregnant WRA</t>
  </si>
  <si>
    <t xml:space="preserve">BAU daily consumption to meet daily equivalent iron - non-pregnant WRA</t>
  </si>
  <si>
    <t xml:space="preserve">Bouillon cube fortification</t>
  </si>
  <si>
    <t xml:space="preserve">Target fortification level per kg</t>
  </si>
  <si>
    <t xml:space="preserve">Target fortification level per g</t>
  </si>
  <si>
    <t xml:space="preserve">Excessive intake</t>
  </si>
  <si>
    <t xml:space="preserve">Total additional daily iron intake from supplements and/or fortificed foods above UL </t>
  </si>
  <si>
    <t xml:space="preserve">This does not account for iron from food - adjust the UL down at all?</t>
  </si>
  <si>
    <t xml:space="preserve">Vitamin A for children 6-59 months</t>
  </si>
  <si>
    <t xml:space="preserve">Vitamin A interventions</t>
  </si>
  <si>
    <t xml:space="preserve">High-dose VA supplement (60 mg) given to children twice/year (every 180 days)</t>
  </si>
  <si>
    <t xml:space="preserve">Refined oils foritifed at mandated level of 12 mg/kg (assume 44% of oil is fortified at 100% of mandated level)</t>
  </si>
  <si>
    <t xml:space="preserve">High-dose VA supplement</t>
  </si>
  <si>
    <t xml:space="preserve">Children 12-59 mo: High-dose VA supplement (60 mg) given to children twice/year (every 180 days)</t>
  </si>
  <si>
    <t xml:space="preserve">Children 6-12 m0: High-dose VA supplement (60 mg) given to children once/year </t>
  </si>
  <si>
    <t xml:space="preserve">MNP</t>
  </si>
  <si>
    <t xml:space="preserve">60-day supply of MNP sachets provided to children twice/year (every 180 days)</t>
  </si>
  <si>
    <t xml:space="preserve">Wheat fortification</t>
  </si>
  <si>
    <t xml:space="preserve">Wheat flour fortified at mandated level of 5.9 mg/kg (assume 100% of wheat flour if fortified at 100% of mandated level)</t>
  </si>
  <si>
    <t xml:space="preserve">Cube fortification</t>
  </si>
  <si>
    <t xml:space="preserve">Bouillon cube foritifed at mandated level of 48 mg/kg (assume 100% of cube is fortified at 100% of mandated level)</t>
  </si>
  <si>
    <t xml:space="preserve">Oil fortification</t>
  </si>
  <si>
    <t xml:space="preserve">Refined oils fortified at mandated level of 12 mg/kg (assume 44% of oil is fortified at 100% of mandated level)</t>
  </si>
  <si>
    <t xml:space="preserve">Refined oils fortified at mandated level of 12 mg/kg (assume 100% of oil is fortified at 100% of mandated level by year 3 - 44% yr 1, 72% yr 2)</t>
  </si>
  <si>
    <t xml:space="preserve">Maize biofortification</t>
  </si>
  <si>
    <t xml:space="preserve">Maize biofortified with 15 mcg/g b-carotene (assume 50% replacement rate)</t>
  </si>
  <si>
    <t xml:space="preserve">Maize biofortified with 15 mcg/g b-carotene (assume 100% replacement rate)</t>
  </si>
  <si>
    <t xml:space="preserve">Orange-flesh sweet potato biofortification</t>
  </si>
  <si>
    <t xml:space="preserve">Sweet potato biofortified with 87 mcg/g b-carotene (assume 50% replacement rate)</t>
  </si>
  <si>
    <t xml:space="preserve">Sweet potato biofortified with 87 mcg/g b-carotene (assume 100% replacement rate)</t>
  </si>
  <si>
    <t xml:space="preserve">Vitamin A Delivery Platforms</t>
  </si>
  <si>
    <t xml:space="preserve">Child health days</t>
  </si>
  <si>
    <t xml:space="preserve">EARs for vitamin A</t>
  </si>
  <si>
    <t xml:space="preserve">WRA (non-pregnant, non-breastfeeding)</t>
  </si>
  <si>
    <t xml:space="preserve">mcg RAE/day</t>
  </si>
  <si>
    <t xml:space="preserve">Food and Nutrition Board (FNB), Institute of Medicine (IOM). Dietary reference intakes for vitamin A, vitamin K, arsenic, boron, chromium, copper, iodine, iron, manganese, molybdenum, nickel, silicon, vanadium, and zinc. Washington: National Academy Press; 2001.</t>
  </si>
  <si>
    <t xml:space="preserve">Children (age 1-3 years)</t>
  </si>
  <si>
    <t xml:space="preserve">Excessive inake of vitamin A</t>
  </si>
  <si>
    <t xml:space="preserve">mcg retinol/day</t>
  </si>
  <si>
    <t xml:space="preserve">High-dose vitamin A supplements</t>
  </si>
  <si>
    <t xml:space="preserve">Dosage (age 6-12 months)</t>
  </si>
  <si>
    <t xml:space="preserve">mg once during the year</t>
  </si>
  <si>
    <t xml:space="preserve">One Health Tool Assumptions</t>
  </si>
  <si>
    <t xml:space="preserve">Frequency of delivery per year (age 6-12 months)</t>
  </si>
  <si>
    <t xml:space="preserve">capsule during period 6-12 months</t>
  </si>
  <si>
    <t xml:space="preserve">Dosage (age 12-59 months)</t>
  </si>
  <si>
    <t xml:space="preserve">mg every 180 days</t>
  </si>
  <si>
    <t xml:space="preserve">Frequency of delivery per year (age 12-59 months)</t>
  </si>
  <si>
    <t xml:space="preserve">mcg RAE</t>
  </si>
  <si>
    <t xml:space="preserve">Engle-Stone et al. 2015 (FNB)</t>
  </si>
  <si>
    <t xml:space="preserve">Dosage </t>
  </si>
  <si>
    <t xml:space="preserve">mcg RAE sachet</t>
  </si>
  <si>
    <t xml:space="preserve">Daily equivalent if delivered in 60-day supplies via CHDs every six months</t>
  </si>
  <si>
    <t xml:space="preserve">Fortification level per kg</t>
  </si>
  <si>
    <t xml:space="preserve">http://apps.who.int/iris/bitstream/handle/10665/111837/WHO_NMH_NHD_MNM_09.1_eng.pdf;jsessionid=406D1EE22D6B1772831133D758B64ED3?sequence=1</t>
  </si>
  <si>
    <t xml:space="preserve">Fortification level per g</t>
  </si>
  <si>
    <t xml:space="preserve">mcg</t>
  </si>
  <si>
    <t xml:space="preserve">Oil fortification (100%)</t>
  </si>
  <si>
    <t xml:space="preserve">Engle-Stone et al. 2014 J of Nutrition</t>
  </si>
  <si>
    <t xml:space="preserve">Oil fortification (72%)</t>
  </si>
  <si>
    <t xml:space="preserve">Oil fortification (44%)</t>
  </si>
  <si>
    <t xml:space="preserve">Biofortified maize</t>
  </si>
  <si>
    <t xml:space="preserve">Assumed fortification level (b-carotene) per kg</t>
  </si>
  <si>
    <t xml:space="preserve">mg (raw, dry weight)</t>
  </si>
  <si>
    <t xml:space="preserve">Assumed fortification level (RAE) per kg</t>
  </si>
  <si>
    <t xml:space="preserve">12:1 conversion factor, https://dietarysupplementdatabase.usda.nih.gov/Conversions.php</t>
  </si>
  <si>
    <t xml:space="preserve">Assumed fortification level (RAE) per g</t>
  </si>
  <si>
    <t xml:space="preserve">% of maize in supply that is bio-fortified: maximum</t>
  </si>
  <si>
    <t xml:space="preserve">% of maize in supply that is bio-fortified: realistic</t>
  </si>
  <si>
    <t xml:space="preserve">Biofortified orange-flesh sweet potato</t>
  </si>
  <si>
    <t xml:space="preserve">Hotz et al. 2012 (Mozambique)</t>
  </si>
  <si>
    <t xml:space="preserve">% of sweet-potato in supply that is replaced with orange-fleshed variety: maximum</t>
  </si>
  <si>
    <t xml:space="preserve">% of sweet-potato in supply that is replaced with orange-fleshed variety: realistic</t>
  </si>
  <si>
    <r>
      <rPr>
        <sz val="11"/>
        <color rgb="FF000000"/>
        <rFont val="Calibri"/>
        <family val="2"/>
        <charset val="1"/>
      </rPr>
      <t xml:space="preserve">Population (2005 census)</t>
    </r>
    <r>
      <rPr>
        <vertAlign val="superscript"/>
        <sz val="11"/>
        <color rgb="FF000000"/>
        <rFont val="Calibri"/>
        <family val="2"/>
        <charset val="1"/>
      </rPr>
      <t xml:space="preserve">1</t>
    </r>
  </si>
  <si>
    <t xml:space="preserve">Share of macro region</t>
  </si>
  <si>
    <r>
      <rPr>
        <sz val="11"/>
        <color rgb="FF000000"/>
        <rFont val="Calibri"/>
        <family val="2"/>
        <charset val="1"/>
      </rPr>
      <t xml:space="preserve">Population (2010 estimates)</t>
    </r>
    <r>
      <rPr>
        <vertAlign val="superscript"/>
        <sz val="11"/>
        <color rgb="FF000000"/>
        <rFont val="Calibri"/>
        <family val="2"/>
        <charset val="1"/>
      </rPr>
      <t xml:space="preserve">2,6</t>
    </r>
  </si>
  <si>
    <t xml:space="preserve">Regional % of total population</t>
  </si>
  <si>
    <r>
      <rPr>
        <sz val="11"/>
        <color rgb="FF000000"/>
        <rFont val="Calibri"/>
        <family val="2"/>
        <charset val="1"/>
      </rPr>
      <t xml:space="preserve">Land area (km2)</t>
    </r>
    <r>
      <rPr>
        <vertAlign val="superscript"/>
        <sz val="11"/>
        <color rgb="FF000000"/>
        <rFont val="Calibri"/>
        <family val="2"/>
        <charset val="1"/>
      </rPr>
      <t xml:space="preserve">2</t>
    </r>
  </si>
  <si>
    <t xml:space="preserve">Population density, 2010 (people/km2)</t>
  </si>
  <si>
    <t xml:space="preserve">10s of ppl under pop density of 100 ppl/km2</t>
  </si>
  <si>
    <r>
      <rPr>
        <sz val="11"/>
        <color rgb="FF000000"/>
        <rFont val="Calibri"/>
        <family val="2"/>
        <charset val="1"/>
      </rPr>
      <t xml:space="preserve">Number of departments</t>
    </r>
    <r>
      <rPr>
        <vertAlign val="superscript"/>
        <sz val="11"/>
        <color rgb="FF000000"/>
        <rFont val="Calibri"/>
        <family val="2"/>
        <charset val="1"/>
      </rPr>
      <t xml:space="preserve">3</t>
    </r>
  </si>
  <si>
    <r>
      <rPr>
        <sz val="11"/>
        <color rgb="FF000000"/>
        <rFont val="Calibri"/>
        <family val="2"/>
        <charset val="1"/>
      </rPr>
      <t xml:space="preserve">Rural population (2010 estimates)</t>
    </r>
    <r>
      <rPr>
        <vertAlign val="superscript"/>
        <sz val="11"/>
        <color rgb="FF000000"/>
        <rFont val="Calibri"/>
        <family val="2"/>
        <charset val="1"/>
      </rPr>
      <t xml:space="preserve">2</t>
    </r>
  </si>
  <si>
    <t xml:space="preserve">% rural, 2010</t>
  </si>
  <si>
    <r>
      <rPr>
        <sz val="11"/>
        <color rgb="FF000000"/>
        <rFont val="Calibri"/>
        <family val="2"/>
        <charset val="1"/>
      </rPr>
      <t xml:space="preserve">Distance from Douala to regional capital (km)</t>
    </r>
    <r>
      <rPr>
        <vertAlign val="superscript"/>
        <sz val="11"/>
        <color rgb="FF000000"/>
        <rFont val="Calibri"/>
        <family val="2"/>
        <charset val="1"/>
      </rPr>
      <t xml:space="preserve">5</t>
    </r>
  </si>
  <si>
    <r>
      <rPr>
        <sz val="11"/>
        <color rgb="FF000000"/>
        <rFont val="Calibri"/>
        <family val="2"/>
        <charset val="1"/>
      </rPr>
      <t xml:space="preserve">Distance from Yaounde to regional capital (km)</t>
    </r>
    <r>
      <rPr>
        <vertAlign val="superscript"/>
        <sz val="11"/>
        <color rgb="FF000000"/>
        <rFont val="Calibri"/>
        <family val="2"/>
        <charset val="1"/>
      </rPr>
      <t xml:space="preserve">5</t>
    </r>
  </si>
  <si>
    <r>
      <rPr>
        <sz val="11"/>
        <color rgb="FF000000"/>
        <rFont val="Calibri"/>
        <family val="2"/>
        <charset val="1"/>
      </rPr>
      <t xml:space="preserve">Number of nurses, 2011</t>
    </r>
    <r>
      <rPr>
        <vertAlign val="superscript"/>
        <sz val="11"/>
        <color rgb="FF000000"/>
        <rFont val="Calibri"/>
        <family val="2"/>
        <charset val="1"/>
      </rPr>
      <t xml:space="preserve">6</t>
    </r>
  </si>
  <si>
    <t xml:space="preserve">Wheat flour reach (%)</t>
  </si>
  <si>
    <t xml:space="preserve">Wheat flour consuption (g/d among consumers)</t>
  </si>
  <si>
    <t xml:space="preserve">Total consumption of wheat</t>
  </si>
  <si>
    <t xml:space="preserve">Sub-natinoal weights for wheat flour fortification</t>
  </si>
  <si>
    <t xml:space="preserve">Bouillon cube reach (%)</t>
  </si>
  <si>
    <t xml:space="preserve">Bouillon cube consuption (g/d among consumers)</t>
  </si>
  <si>
    <t xml:space="preserve">Total cube consumption</t>
  </si>
  <si>
    <t xml:space="preserve">Sub-natinoal weights for bouillon cube fortification</t>
  </si>
  <si>
    <t xml:space="preserve">Oil reach (%)</t>
  </si>
  <si>
    <t xml:space="preserve">Oil consuption (g/d among consumers)</t>
  </si>
  <si>
    <t xml:space="preserve">Total oil consumption</t>
  </si>
  <si>
    <t xml:space="preserve">Sub-natinoal weights for oil fortification</t>
  </si>
  <si>
    <t xml:space="preserve">Maize reach (%)</t>
  </si>
  <si>
    <t xml:space="preserve">Maize consuption (g/d among consumers)</t>
  </si>
  <si>
    <t xml:space="preserve">Total maize consumption</t>
  </si>
  <si>
    <t xml:space="preserve">Sub-natinoal weights for maize fortification</t>
  </si>
  <si>
    <t xml:space="preserve">Sweet pot. reach (%)</t>
  </si>
  <si>
    <t xml:space="preserve">Sweet pot. consuption (g/d among consumers)</t>
  </si>
  <si>
    <t xml:space="preserve">Total sweet pot. Consumption</t>
  </si>
  <si>
    <t xml:space="preserve">Sub-natinoal weights for sweet pot. fortification</t>
  </si>
  <si>
    <t xml:space="preserve">Cameroon</t>
  </si>
  <si>
    <t xml:space="preserve">Douala</t>
  </si>
  <si>
    <t xml:space="preserve">Yaounde</t>
  </si>
  <si>
    <t xml:space="preserve">Adamaoua</t>
  </si>
  <si>
    <t xml:space="preserve">Nord</t>
  </si>
  <si>
    <t xml:space="preserve">Extreme-Nord</t>
  </si>
  <si>
    <t xml:space="preserve">Center, excluding Yaounde</t>
  </si>
  <si>
    <t xml:space="preserve">Sud</t>
  </si>
  <si>
    <t xml:space="preserve">Est</t>
  </si>
  <si>
    <t xml:space="preserve">Ouest</t>
  </si>
  <si>
    <t xml:space="preserve">Littoral, excluding Douala</t>
  </si>
  <si>
    <t xml:space="preserve">Nord-Ouest</t>
  </si>
  <si>
    <t xml:space="preserve">Sud-Ouest</t>
  </si>
  <si>
    <t xml:space="preserve">Macro-region population shares</t>
  </si>
  <si>
    <t xml:space="preserve">Share of National</t>
  </si>
  <si>
    <t xml:space="preserve">Total</t>
  </si>
  <si>
    <t xml:space="preserve">TOTAL</t>
  </si>
  <si>
    <r>
      <rPr>
        <b val="true"/>
        <sz val="11"/>
        <color rgb="FF000000"/>
        <rFont val="Calibri"/>
        <family val="2"/>
        <charset val="1"/>
      </rPr>
      <t xml:space="preserve">North</t>
    </r>
    <r>
      <rPr>
        <sz val="11"/>
        <color rgb="FF000000"/>
        <rFont val="Calibri"/>
        <family val="2"/>
        <charset val="1"/>
      </rPr>
      <t xml:space="preserve">: Extreme North, North, Adamawa</t>
    </r>
  </si>
  <si>
    <r>
      <rPr>
        <b val="true"/>
        <sz val="11"/>
        <color rgb="FF000000"/>
        <rFont val="Calibri"/>
        <family val="2"/>
        <charset val="1"/>
      </rPr>
      <t xml:space="preserve">South</t>
    </r>
    <r>
      <rPr>
        <sz val="11"/>
        <color rgb="FF000000"/>
        <rFont val="Calibri"/>
        <family val="2"/>
        <charset val="1"/>
      </rPr>
      <t xml:space="preserve">: Northwest (Nord-Ouest), Southwest (Sud-Ouest), West (Ouest), Littoral (excluding Douala), Centre (excluding Yaounde´), East (Est), South (Sud)</t>
    </r>
  </si>
  <si>
    <r>
      <rPr>
        <b val="true"/>
        <sz val="11"/>
        <color rgb="FF000000"/>
        <rFont val="Calibri"/>
        <family val="2"/>
        <charset val="1"/>
      </rPr>
      <t xml:space="preserve">Cities</t>
    </r>
    <r>
      <rPr>
        <sz val="11"/>
        <color rgb="FF000000"/>
        <rFont val="Calibri"/>
        <family val="2"/>
        <charset val="1"/>
      </rPr>
      <t xml:space="preserve">: Douala and Yaounde´</t>
    </r>
  </si>
  <si>
    <r>
      <rPr>
        <vertAlign val="superscript"/>
        <sz val="11"/>
        <color rgb="FF000000"/>
        <rFont val="Calibri"/>
        <family val="2"/>
        <charset val="1"/>
      </rPr>
      <t xml:space="preserve">1</t>
    </r>
    <r>
      <rPr>
        <sz val="11"/>
        <color rgb="FF000000"/>
        <rFont val="Calibri"/>
        <family val="2"/>
        <charset val="1"/>
      </rPr>
      <t xml:space="preserve">Population Source:</t>
    </r>
  </si>
  <si>
    <t xml:space="preserve">http://cameroon.opendataforafrica.org/fizfxjc/population-and-housing-census</t>
  </si>
  <si>
    <r>
      <rPr>
        <vertAlign val="superscript"/>
        <sz val="11"/>
        <color rgb="FF000000"/>
        <rFont val="Calibri"/>
        <family val="2"/>
        <charset val="1"/>
      </rPr>
      <t xml:space="preserve">2</t>
    </r>
    <r>
      <rPr>
        <sz val="11"/>
        <color rgb="FF000000"/>
        <rFont val="Calibri"/>
        <family val="2"/>
        <charset val="1"/>
      </rPr>
      <t xml:space="preserve">Population and land area source: </t>
    </r>
  </si>
  <si>
    <t xml:space="preserve">http://www.statistics-cameroon.org/downloads/La_population_du_Cameroun_2010.pdf</t>
  </si>
  <si>
    <r>
      <rPr>
        <vertAlign val="superscript"/>
        <sz val="11"/>
        <color rgb="FF000000"/>
        <rFont val="Calibri"/>
        <family val="2"/>
        <charset val="1"/>
      </rPr>
      <t xml:space="preserve">3</t>
    </r>
    <r>
      <rPr>
        <sz val="11"/>
        <color rgb="FF000000"/>
        <rFont val="Calibri"/>
        <family val="2"/>
        <charset val="1"/>
      </rPr>
      <t xml:space="preserve">Number of divisions Source: </t>
    </r>
  </si>
  <si>
    <t xml:space="preserve">https://www.prc.cm/en/cameroon</t>
  </si>
  <si>
    <r>
      <rPr>
        <vertAlign val="superscript"/>
        <sz val="11"/>
        <color rgb="FF000000"/>
        <rFont val="Calibri"/>
        <family val="2"/>
        <charset val="1"/>
      </rPr>
      <t xml:space="preserve">4</t>
    </r>
    <r>
      <rPr>
        <sz val="11"/>
        <color rgb="FF000000"/>
        <rFont val="Calibri"/>
        <family val="2"/>
        <charset val="1"/>
      </rPr>
      <t xml:space="preserve">Population Source:</t>
    </r>
  </si>
  <si>
    <r>
      <rPr>
        <vertAlign val="superscript"/>
        <sz val="11"/>
        <color rgb="FF000000"/>
        <rFont val="Calibri"/>
        <family val="2"/>
        <charset val="1"/>
      </rPr>
      <t xml:space="preserve">5</t>
    </r>
    <r>
      <rPr>
        <sz val="11"/>
        <color rgb="FF000000"/>
        <rFont val="Calibri"/>
        <family val="2"/>
        <charset val="1"/>
      </rPr>
      <t xml:space="preserve">Google maps</t>
    </r>
  </si>
  <si>
    <r>
      <rPr>
        <vertAlign val="superscript"/>
        <sz val="11"/>
        <color rgb="FF000000"/>
        <rFont val="Calibri"/>
        <family val="2"/>
        <charset val="1"/>
      </rPr>
      <t xml:space="preserve">6</t>
    </r>
    <r>
      <rPr>
        <sz val="11"/>
        <color rgb="FF000000"/>
        <rFont val="Calibri"/>
        <family val="2"/>
        <charset val="1"/>
      </rPr>
      <t xml:space="preserve">Nurses source:</t>
    </r>
  </si>
  <si>
    <t xml:space="preserve">http://cameroon.opendataforafrica.org/AnnuaireStatistique (chapter 7)</t>
  </si>
  <si>
    <r>
      <rPr>
        <vertAlign val="superscript"/>
        <sz val="11"/>
        <color rgb="FF000000"/>
        <rFont val="Calibri"/>
        <family val="2"/>
        <charset val="1"/>
      </rPr>
      <t xml:space="preserve">7</t>
    </r>
    <r>
      <rPr>
        <sz val="11"/>
        <color rgb="FF000000"/>
        <rFont val="Calibri"/>
        <family val="2"/>
        <charset val="1"/>
      </rPr>
      <t xml:space="preserve">Yaounde and Douala pop projections: http://bucrep.cm/index.php/fr/ressources-et-documentations/telechargement/category/82-projections-demographiques?download=86:projections-dmographiques</t>
    </r>
  </si>
  <si>
    <t xml:space="preserve">Source</t>
  </si>
  <si>
    <t xml:space="preserve">Total (2012-2021)</t>
  </si>
  <si>
    <t xml:space="preserve">Total Population</t>
  </si>
  <si>
    <t xml:space="preserve">National</t>
  </si>
  <si>
    <t xml:space="preserve">DemProj projection</t>
  </si>
  <si>
    <t xml:space="preserve">DemProj projection weighted by 2005 census share</t>
  </si>
  <si>
    <t xml:space="preserve">Target Population 1</t>
  </si>
  <si>
    <t xml:space="preserve">WRA (age 15-49)</t>
  </si>
  <si>
    <t xml:space="preserve">Target population projections</t>
  </si>
  <si>
    <t xml:space="preserve">Pregnancies among WRA</t>
  </si>
  <si>
    <t xml:space="preserve">FamPlan projection</t>
  </si>
  <si>
    <t xml:space="preserve">FamPlan projection weighted by 2005 census share</t>
  </si>
  <si>
    <t xml:space="preserve">"Curently Pregnant WRA"</t>
  </si>
  <si>
    <t xml:space="preserve">Calculation based on 2011 DHS data</t>
  </si>
  <si>
    <t xml:space="preserve">"Curently Non-Pregnant WRA"</t>
  </si>
  <si>
    <t xml:space="preserve">Calculation</t>
  </si>
  <si>
    <t xml:space="preserve">Target Population 2</t>
  </si>
  <si>
    <t xml:space="preserve">Children (age 6-59 months)</t>
  </si>
  <si>
    <t xml:space="preserve">National (age 0-4)</t>
  </si>
  <si>
    <t xml:space="preserve">DemProj projection (age 0-4)</t>
  </si>
  <si>
    <t xml:space="preserve">National (age 6-59 months)</t>
  </si>
  <si>
    <t xml:space="preserve">Calculation/assumption based on assuming population age 0-5 months is 6/59 of population age 0-59 months - need to improve this</t>
  </si>
  <si>
    <t xml:space="preserve">Breastfeeding children U5</t>
  </si>
  <si>
    <t xml:space="preserve">Non-breastfeeding children U5</t>
  </si>
  <si>
    <t xml:space="preserve">Breastfeeding children U5 age 6-12 mo</t>
  </si>
  <si>
    <t xml:space="preserve">Calculation based on assumption that 6/53 of all kids age 6-59 months are in this age backet</t>
  </si>
  <si>
    <t xml:space="preserve">Breastfeeding children U5 age 12-59 mo</t>
  </si>
  <si>
    <t xml:space="preserve">Calculation based on assumption that 47/53 of all kids age 6-59 months are in this age backet</t>
  </si>
  <si>
    <t xml:space="preserve">Non-Breastfeeding children U5 age 6-12 mo</t>
  </si>
  <si>
    <t xml:space="preserve">Non-Breastfeeding children U5 age 12-59 mo</t>
  </si>
  <si>
    <t xml:space="preserve">Economy</t>
  </si>
  <si>
    <t xml:space="preserve">GDP per capita (2010 USD)</t>
  </si>
  <si>
    <t xml:space="preserve">World Bank World Development Indicators</t>
  </si>
  <si>
    <t xml:space="preserve">Discount rate, benefits</t>
  </si>
  <si>
    <t xml:space="preserve">Discount rate, costs</t>
  </si>
  <si>
    <r>
      <rPr>
        <sz val="11"/>
        <color rgb="FF000000"/>
        <rFont val="Calibri"/>
        <family val="2"/>
        <charset val="1"/>
      </rPr>
      <t xml:space="preserve">Annual salary  (USD) </t>
    </r>
    <r>
      <rPr>
        <sz val="11"/>
        <color rgb="FFFF0000"/>
        <rFont val="Calibri"/>
        <family val="2"/>
        <charset val="1"/>
      </rPr>
      <t xml:space="preserve">YEAR?</t>
    </r>
  </si>
  <si>
    <t xml:space="preserve">Annual real salary increase (%)</t>
  </si>
  <si>
    <t xml:space="preserve">Average days worked per year</t>
  </si>
  <si>
    <t xml:space="preserve">Hours in a work day</t>
  </si>
  <si>
    <t xml:space="preserve">Health sector personnel</t>
  </si>
  <si>
    <t xml:space="preserve">Generalists/primary care doctors</t>
  </si>
  <si>
    <t xml:space="preserve">LiST, as informed by the OneHealth tool personnel assumptions</t>
  </si>
  <si>
    <t xml:space="preserve">Ob\Gyns</t>
  </si>
  <si>
    <t xml:space="preserve">Pediatricians</t>
  </si>
  <si>
    <t xml:space="preserve">Other specialist doctors</t>
  </si>
  <si>
    <t xml:space="preserve">Clinical officers/surgical technicians</t>
  </si>
  <si>
    <t xml:space="preserve">Nurses</t>
  </si>
  <si>
    <t xml:space="preserve">Midwives</t>
  </si>
  <si>
    <t xml:space="preserve">Assistant nurses and midwives</t>
  </si>
  <si>
    <t xml:space="preserve">Nursing aides</t>
  </si>
  <si>
    <t xml:space="preserve">Laboratory technicians/assistants</t>
  </si>
  <si>
    <t xml:space="preserve">Pharmaceutical technicians/assistants</t>
  </si>
  <si>
    <t xml:space="preserve">Radiographers/X-ray technicians</t>
  </si>
  <si>
    <t xml:space="preserve">Emergency medical technicians</t>
  </si>
  <si>
    <t xml:space="preserve">Community health workers</t>
  </si>
  <si>
    <t xml:space="preserve">Other</t>
  </si>
  <si>
    <t xml:space="preserve">Heath sector personnel</t>
  </si>
  <si>
    <r>
      <rPr>
        <sz val="11"/>
        <color rgb="FF000000"/>
        <rFont val="Calibri"/>
        <family val="2"/>
        <charset val="1"/>
      </rPr>
      <t xml:space="preserve">GDP multiplier</t>
    </r>
    <r>
      <rPr>
        <vertAlign val="superscript"/>
        <sz val="11"/>
        <color rgb="FF000000"/>
        <rFont val="Calibri"/>
        <family val="2"/>
        <charset val="1"/>
      </rPr>
      <t xml:space="preserve">1</t>
    </r>
  </si>
  <si>
    <t xml:space="preserve">Estaimted annual salary, 2010 USD</t>
  </si>
  <si>
    <r>
      <rPr>
        <sz val="11"/>
        <color rgb="FF000000"/>
        <rFont val="Calibri"/>
        <family val="2"/>
        <charset val="1"/>
      </rPr>
      <t xml:space="preserve">Average days worked per year</t>
    </r>
    <r>
      <rPr>
        <vertAlign val="superscript"/>
        <sz val="11"/>
        <color rgb="FF000000"/>
        <rFont val="Calibri"/>
        <family val="2"/>
        <charset val="1"/>
      </rPr>
      <t xml:space="preserve">3</t>
    </r>
  </si>
  <si>
    <r>
      <rPr>
        <sz val="11"/>
        <color rgb="FF000000"/>
        <rFont val="Calibri"/>
        <family val="2"/>
        <charset val="1"/>
      </rPr>
      <t xml:space="preserve">Hours in a work day</t>
    </r>
    <r>
      <rPr>
        <vertAlign val="superscript"/>
        <sz val="11"/>
        <color rgb="FF000000"/>
        <rFont val="Calibri"/>
        <family val="2"/>
        <charset val="1"/>
      </rPr>
      <t xml:space="preserve">3</t>
    </r>
  </si>
  <si>
    <t xml:space="preserve">Physician</t>
  </si>
  <si>
    <t xml:space="preserve">Nurse/midwife</t>
  </si>
  <si>
    <t xml:space="preserve">Other health worker</t>
  </si>
  <si>
    <r>
      <rPr>
        <vertAlign val="superscript"/>
        <sz val="11"/>
        <color rgb="FF000000"/>
        <rFont val="Calibri"/>
        <family val="2"/>
        <charset val="1"/>
      </rPr>
      <t xml:space="preserve">1</t>
    </r>
    <r>
      <rPr>
        <sz val="11"/>
        <color rgb="FF000000"/>
        <rFont val="Calibri"/>
        <family val="2"/>
        <charset val="1"/>
      </rPr>
      <t xml:space="preserve">GDP multipliers for middle-low income countries as estimated by Serje et al 2018 (https://link.springer.com/content/pdf/10.1186%2Fs12962-018-0093-z.pdf)</t>
    </r>
  </si>
  <si>
    <r>
      <rPr>
        <vertAlign val="superscript"/>
        <sz val="11"/>
        <color rgb="FF000000"/>
        <rFont val="Calibri"/>
        <family val="2"/>
        <charset val="1"/>
      </rPr>
      <t xml:space="preserve">2</t>
    </r>
    <r>
      <rPr>
        <sz val="11"/>
        <color rgb="FF000000"/>
        <rFont val="Calibri"/>
        <family val="2"/>
        <charset val="1"/>
      </rPr>
      <t xml:space="preserve">Income level based on World Bank cagetories (https://datahelpdesk.worldbank.org/knowledgebase/articles/906519-world-bank-country-and-lending-groups)</t>
    </r>
  </si>
  <si>
    <r>
      <rPr>
        <vertAlign val="superscript"/>
        <sz val="11"/>
        <color rgb="FF000000"/>
        <rFont val="Calibri"/>
        <family val="2"/>
        <charset val="1"/>
      </rPr>
      <t xml:space="preserve">3</t>
    </r>
    <r>
      <rPr>
        <sz val="11"/>
        <color rgb="FF000000"/>
        <rFont val="Calibri"/>
        <family val="2"/>
        <charset val="1"/>
      </rPr>
      <t xml:space="preserve">Based on assumption in LiST, as informed by the OneHealth tool personnel assumptions</t>
    </r>
  </si>
  <si>
    <t xml:space="preserve">Women currently pregnant (%)</t>
  </si>
  <si>
    <t xml:space="preserve">Prevalence of anemia (%)</t>
  </si>
  <si>
    <t xml:space="preserve">Prevalence of IDA (%)</t>
  </si>
  <si>
    <t xml:space="preserve">Percentage of anemia due to IDA (%)</t>
  </si>
  <si>
    <t xml:space="preserve">Among women with a birth in past 5 yrs, number of days consuming tablet or syrup during pregnancy (%)</t>
  </si>
  <si>
    <t xml:space="preserve">Among women with a birth in past 5 yrs, % consuming any iron during pregnancy (%)</t>
  </si>
  <si>
    <t xml:space="preserve">Among women with a birth in past 5 yrs, % who received NO antenatal care (%)</t>
  </si>
  <si>
    <t xml:space="preserve">Prevalence of malaria (%), children U5</t>
  </si>
  <si>
    <t xml:space="preserve">Households using an improved water source (%)</t>
  </si>
  <si>
    <t xml:space="preserve">Households using an improved toilet facility  (%)</t>
  </si>
  <si>
    <t xml:space="preserve">Women who are obese according to BMI (&gt;=30.0)  (%)</t>
  </si>
  <si>
    <t xml:space="preserve">Prevalence of HIV among women (%)</t>
  </si>
  <si>
    <t xml:space="preserve">Prevalence of schistosomiasis (%)</t>
  </si>
  <si>
    <t xml:space="preserve">Weights</t>
  </si>
  <si>
    <t xml:space="preserve">%</t>
  </si>
  <si>
    <t xml:space="preserve">WRA</t>
  </si>
  <si>
    <t xml:space="preserve">Pregnant WRA</t>
  </si>
  <si>
    <t xml:space="preserve">Non-Pregnant WRA</t>
  </si>
  <si>
    <t xml:space="preserve">None</t>
  </si>
  <si>
    <t xml:space="preserve">&lt;60 days</t>
  </si>
  <si>
    <t xml:space="preserve">60-89 days</t>
  </si>
  <si>
    <t xml:space="preserve">90+ days</t>
  </si>
  <si>
    <t xml:space="preserve">2011 DHS</t>
  </si>
  <si>
    <t xml:space="preserve">LiST</t>
  </si>
  <si>
    <t xml:space="preserve">www.schisto.com/centre-schisto/our-achievements/</t>
  </si>
  <si>
    <t xml:space="preserve">10.1371/journal.pntd.0001553</t>
  </si>
  <si>
    <t xml:space="preserve">http://www.biomedcentral.com/1471-2334/13/602</t>
  </si>
  <si>
    <t xml:space="preserve">Weighted avg</t>
  </si>
  <si>
    <t xml:space="preserve">Weighted Avg</t>
  </si>
  <si>
    <t xml:space="preserve">The 54.2% estimate is what LiST is using for the base year iron supplementation during pregnancy. </t>
  </si>
  <si>
    <t xml:space="preserve">Wheat flour consumption among WRA</t>
  </si>
  <si>
    <t xml:space="preserve">Bouillon cube consumption among WRA</t>
  </si>
  <si>
    <t xml:space="preserve">Wheat flour + bouillon cube consumption among WRA</t>
  </si>
  <si>
    <t xml:space="preserve">Fortification+supplement among WRA*</t>
  </si>
  <si>
    <t xml:space="preserve">Non-pregnant WRA</t>
  </si>
  <si>
    <t xml:space="preserve">% consuming any wheat flour in previous week</t>
  </si>
  <si>
    <t xml:space="preserve">% meeting DE iron, BAU fortification level</t>
  </si>
  <si>
    <t xml:space="preserve">% with excessive intake from wheat, BAU fortification level</t>
  </si>
  <si>
    <t xml:space="preserve">% meeting DE iron, mandated fortification level</t>
  </si>
  <si>
    <t xml:space="preserve">% with excessive intake from wheat, mandated fortification level</t>
  </si>
  <si>
    <t xml:space="preserve">% consuming any cube in previous week</t>
  </si>
  <si>
    <t xml:space="preserve">% meeting DE iron, 600mg/kg fortification level</t>
  </si>
  <si>
    <t xml:space="preserve">% with excessive intake from cube, 600mg/kg fortification level</t>
  </si>
  <si>
    <t xml:space="preserve">Source </t>
  </si>
  <si>
    <t xml:space="preserve">% consuming any wheat flour or cube in previous week</t>
  </si>
  <si>
    <t xml:space="preserve">% meeting DE iron, BAU wheat + cube </t>
  </si>
  <si>
    <t xml:space="preserve">% with excessive intake from wheat (BAU) and cube</t>
  </si>
  <si>
    <t xml:space="preserve">% meeting DE iron, mandated wheat + cube </t>
  </si>
  <si>
    <t xml:space="preserve">% with excessive intake from wheat (mandate) and cube</t>
  </si>
  <si>
    <t xml:space="preserve">% with excessive intake from wheat (BAU)+ supplement</t>
  </si>
  <si>
    <t xml:space="preserve">% with excessive intake from wheat (mandate)+ supplement</t>
  </si>
  <si>
    <t xml:space="preserve">% with excessive intake from cube + supplement</t>
  </si>
  <si>
    <t xml:space="preserve">% with excessive intake from wheat (BAU), cube + supplement</t>
  </si>
  <si>
    <t xml:space="preserve">% with excessive intake from wheat (mandate) cube + supplement</t>
  </si>
  <si>
    <t xml:space="preserve">ECAM3</t>
  </si>
  <si>
    <t xml:space="preserve">Area under maize cultivation (ha)</t>
  </si>
  <si>
    <t xml:space="preserve">Area under maize cultivation - % of national</t>
  </si>
  <si>
    <t xml:space="preserve">Annual production of maize (tonnes)</t>
  </si>
  <si>
    <t xml:space="preserve">Annual production of maize - % of national</t>
  </si>
  <si>
    <t xml:space="preserve">Area under sweet potato cultivation (ha)</t>
  </si>
  <si>
    <t xml:space="preserve">Area under sweet potato cultivation - % of national</t>
  </si>
  <si>
    <t xml:space="preserve">Annual production of sweet potato (tonnes)</t>
  </si>
  <si>
    <t xml:space="preserve">Annual production of sweet potato - % of national</t>
  </si>
  <si>
    <t xml:space="preserve">Farm households applying fertilizer (%)</t>
  </si>
  <si>
    <t xml:space="preserve">Of farm households applying fertilizer, percent applying organic manuer (%)</t>
  </si>
  <si>
    <t xml:space="preserve">Of farm households applying fertilizer, percent applying chemical fertilizer (%)</t>
  </si>
  <si>
    <t xml:space="preserve">Institut national de la Statistique du Cameroun (2011)</t>
  </si>
  <si>
    <t xml:space="preserve">http://cameroon.opendataforafrica.org/AnnuaireStatistique (Ch 14, Agriculture)</t>
  </si>
  <si>
    <t xml:space="preserve">Assumed </t>
  </si>
  <si>
    <t xml:space="preserve">Assumed</t>
  </si>
  <si>
    <t xml:space="preserve">3631</t>
  </si>
  <si>
    <t xml:space="preserve">67718</t>
  </si>
  <si>
    <t xml:space="preserve">Weighted avg or macro-region percent</t>
  </si>
  <si>
    <t xml:space="preserve">Children age 6-59 months who received vitamin A supplements in the six months preceding the survey (%)</t>
  </si>
  <si>
    <t xml:space="preserve">Median duration of any breastfeeding (months)</t>
  </si>
  <si>
    <t xml:space="preserve">Percentage youngest children under two years of age living with the mother who are currently breastfeedging, age 6-8 months</t>
  </si>
  <si>
    <t xml:space="preserve">Percentage youngest children under two years of age living with the mother who are currently breastfeedging, age 9-11 months</t>
  </si>
  <si>
    <t xml:space="preserve">Percentage youngest children under two years of age living with the mother who are currently breastfeedging, age 12-17 months</t>
  </si>
  <si>
    <t xml:space="preserve">Percentage youngest children under two years of age living with the mother who are currently breastfeedging, age 18-23 months</t>
  </si>
  <si>
    <t xml:space="preserve">Assumed percentage of child 6-59 months currently breastfeeding</t>
  </si>
  <si>
    <t xml:space="preserve">Percentage of children age 6-59 months who were given iron supplements in the seven days preceding the survey</t>
  </si>
  <si>
    <t xml:space="preserve">ECAM3 predicted using 2011 DHS</t>
  </si>
  <si>
    <t xml:space="preserve">Breastfeeding children </t>
  </si>
  <si>
    <t xml:space="preserve">Wheat flour consumption among children U5</t>
  </si>
  <si>
    <t xml:space="preserve">Refined oil consumption among children U5</t>
  </si>
  <si>
    <t xml:space="preserve">Boillon cube consumption among children U5</t>
  </si>
  <si>
    <t xml:space="preserve">Maize consumption among children U5</t>
  </si>
  <si>
    <t xml:space="preserve">Sweet potato consumption among children U5</t>
  </si>
  <si>
    <t xml:space="preserve">Vitamin A supplementation among children U5</t>
  </si>
  <si>
    <t xml:space="preserve">MNP supplements among children U5</t>
  </si>
  <si>
    <t xml:space="preserve">VAS + Oil 44%</t>
  </si>
  <si>
    <t xml:space="preserve">VAS + cube</t>
  </si>
  <si>
    <t xml:space="preserve">VAS + maize 100%</t>
  </si>
  <si>
    <t xml:space="preserve">Oil 44% + Cube</t>
  </si>
  <si>
    <t xml:space="preserve">Cube + maize 100%</t>
  </si>
  <si>
    <t xml:space="preserve">Oil 44% + maize 100%</t>
  </si>
  <si>
    <t xml:space="preserve">VAS + Oil 44% + Cube</t>
  </si>
  <si>
    <t xml:space="preserve">VAS + Oil 44% + Maize 100%</t>
  </si>
  <si>
    <t xml:space="preserve">VAS  + Cube + Maize 100%</t>
  </si>
  <si>
    <t xml:space="preserve">Oil 44% + Cube + Maize 100%</t>
  </si>
  <si>
    <t xml:space="preserve">VAS + Oil 44% + Cube + Maize 100%</t>
  </si>
  <si>
    <t xml:space="preserve">Oil 100% + cube</t>
  </si>
  <si>
    <t xml:space="preserve">Oil 72% + Cube (for transition yrs)</t>
  </si>
  <si>
    <t xml:space="preserve">Average VA intake at baseline</t>
  </si>
  <si>
    <t xml:space="preserve">% with inadequate VA intake at baseline</t>
  </si>
  <si>
    <t xml:space="preserve">Average apparent consumption among consumers  (g/d)</t>
  </si>
  <si>
    <t xml:space="preserve">% reached</t>
  </si>
  <si>
    <t xml:space="preserve">% covered</t>
  </si>
  <si>
    <t xml:space="preserve">% effectively covered</t>
  </si>
  <si>
    <t xml:space="preserve">% inadequate VA intake with intervention </t>
  </si>
  <si>
    <t xml:space="preserve">% exceeding UL</t>
  </si>
  <si>
    <t xml:space="preserve">% effectively covered (at 44% fortified)</t>
  </si>
  <si>
    <t xml:space="preserve">% inadequate intake with intervention (at 44% fortified)</t>
  </si>
  <si>
    <t xml:space="preserve">% exceeding UL (at 44% fortified)</t>
  </si>
  <si>
    <t xml:space="preserve">% effectively covered (at 72% fortified)</t>
  </si>
  <si>
    <t xml:space="preserve">% inadequate intake with intervention (at 72% fortified)</t>
  </si>
  <si>
    <t xml:space="preserve">% exceeding UL (at 72% fortified)</t>
  </si>
  <si>
    <t xml:space="preserve">% effectively covered (at 100% fortified)</t>
  </si>
  <si>
    <t xml:space="preserve">% inadequate intake with intervention (at 100% fortified)</t>
  </si>
  <si>
    <t xml:space="preserve">% exceeding UL (at 100% fortified)</t>
  </si>
  <si>
    <t xml:space="preserve">% inadequate intake with intervention</t>
  </si>
  <si>
    <t xml:space="preserve">% effectively covered (at 50% replacement)</t>
  </si>
  <si>
    <t xml:space="preserve">% inadequate intake with intervention (at 50% replacement)</t>
  </si>
  <si>
    <t xml:space="preserve">% exceeding UL (at 50% replacement)</t>
  </si>
  <si>
    <t xml:space="preserve">% effectively covered (at 100% replacement)</t>
  </si>
  <si>
    <t xml:space="preserve">% inadequate intake with intervention (at 100% replacement)</t>
  </si>
  <si>
    <t xml:space="preserve">% exceeding UL (at 100% replacement)</t>
  </si>
  <si>
    <t xml:space="preserve">% effectively covered </t>
  </si>
  <si>
    <t xml:space="preserve">% inadequate intake with intervention </t>
  </si>
  <si>
    <t xml:space="preserve">% exceeding UL </t>
  </si>
  <si>
    <t xml:space="preserve">Non-breastfeeding children </t>
  </si>
  <si>
    <t xml:space="preserve">Population</t>
  </si>
  <si>
    <t xml:space="preserve">Baseline prevalence of inadequate VA intake (%)</t>
  </si>
  <si>
    <t xml:space="preserve">Cases of inadequate VA intake (#)</t>
  </si>
  <si>
    <t xml:space="preserve">Any consumption  - reach (%)</t>
  </si>
  <si>
    <t xml:space="preserve">Cases with any consumption  - reach (#)</t>
  </si>
  <si>
    <t xml:space="preserve">REACH</t>
  </si>
  <si>
    <t xml:space="preserve">Total cases, 2011-2021, 2011 value undiscounted</t>
  </si>
  <si>
    <t xml:space="preserve">Discount rate</t>
  </si>
  <si>
    <t xml:space="preserve">Discounted present value of cases by year, 2011 value</t>
  </si>
  <si>
    <t xml:space="preserve">Year counter</t>
  </si>
  <si>
    <t xml:space="preserve">Total discounted present value of cases 2011-2021, 2011 value</t>
  </si>
  <si>
    <t xml:space="preserve">Effective coverage (%)</t>
  </si>
  <si>
    <t xml:space="preserve">Cases of effective coverage (#)</t>
  </si>
  <si>
    <t xml:space="preserve">Effective coverage</t>
  </si>
  <si>
    <t xml:space="preserve">Prevalence of inadequate VA intake with intervention (%)</t>
  </si>
  <si>
    <t xml:space="preserve">Cases of inadequate VA intake with intervention (#)</t>
  </si>
  <si>
    <t xml:space="preserve">Prevalence of excessive intake (%)</t>
  </si>
  <si>
    <t xml:space="preserve">Cases  of excessive intake (#)</t>
  </si>
  <si>
    <t xml:space="preserve">Nonbreastfeeding children U5</t>
  </si>
  <si>
    <t xml:space="preserve">Children U5 (Breastfeeding + Non-breastfeeding)</t>
  </si>
  <si>
    <t xml:space="preserve">Cases with any consumption - reach (#)</t>
  </si>
  <si>
    <t xml:space="preserve">Any consumption - reach (%)</t>
  </si>
  <si>
    <t xml:space="preserve">Hanqi</t>
  </si>
  <si>
    <t xml:space="preserve">Katie</t>
  </si>
  <si>
    <t xml:space="preserve">Mean dietary iron intake</t>
  </si>
  <si>
    <t xml:space="preserve">LiST input parameters:</t>
  </si>
  <si>
    <t xml:space="preserve">Urban</t>
  </si>
  <si>
    <t xml:space="preserve">Pregnant women</t>
  </si>
  <si>
    <t xml:space="preserve">% of pregnant women with anemia</t>
  </si>
  <si>
    <t xml:space="preserve">% of anemia (among PW) due to iron def</t>
  </si>
  <si>
    <t xml:space="preserve">% of pregnant women with IDA</t>
  </si>
  <si>
    <t xml:space="preserve">Non-pregnant women</t>
  </si>
  <si>
    <t xml:space="preserve">% of NPW with anemia</t>
  </si>
  <si>
    <t xml:space="preserve">% of anemia (among NPW) due to iron def</t>
  </si>
  <si>
    <t xml:space="preserve">% of NPW with IDA</t>
  </si>
  <si>
    <t xml:space="preserve">Intervention (for children 6-59 mo)</t>
  </si>
  <si>
    <t xml:space="preserve">Region</t>
  </si>
  <si>
    <t xml:space="preserve">Total cost over 10 years</t>
  </si>
  <si>
    <t xml:space="preserve">Cost per capita (total population)</t>
  </si>
  <si>
    <t xml:space="preserve">Cost per child reached</t>
  </si>
  <si>
    <t xml:space="preserve">Cost per child effectively covered</t>
  </si>
  <si>
    <t xml:space="preserve">Vitamin A supplementation</t>
  </si>
  <si>
    <t xml:space="preserve">National  </t>
  </si>
  <si>
    <t xml:space="preserve">Wheat flour fortification </t>
  </si>
  <si>
    <t xml:space="preserve">Refined oil fortification at 44% </t>
  </si>
  <si>
    <t xml:space="preserve">Refined oil fortification at 100%</t>
  </si>
  <si>
    <t xml:space="preserve">Maize biofortifiation at 50% replacement</t>
  </si>
  <si>
    <t xml:space="preserve">Maize biofortifiation at 100% replacement</t>
  </si>
  <si>
    <t xml:space="preserve">Sweet potato biofortifiation at 50% replacement</t>
  </si>
  <si>
    <t xml:space="preserve">Sweet potato biofortifiation at 100% replacement</t>
  </si>
  <si>
    <t xml:space="preserve">Intervention (for WRA)</t>
  </si>
  <si>
    <t xml:space="preserve">Cost per woman reached</t>
  </si>
  <si>
    <t xml:space="preserve">Cost per woman with MAI</t>
  </si>
  <si>
    <t xml:space="preserve">Cost per case of anemia averted, UB</t>
  </si>
  <si>
    <t xml:space="preserve">Cost per case of anemia averted, LB</t>
  </si>
  <si>
    <t xml:space="preserve">Literature</t>
  </si>
  <si>
    <t xml:space="preserve">Wheat flour fortification with iron </t>
  </si>
  <si>
    <t xml:space="preserve">Intervention</t>
  </si>
  <si>
    <t xml:space="preserve">Country/region</t>
  </si>
  <si>
    <t xml:space="preserve">Unit cost</t>
  </si>
  <si>
    <t xml:space="preserve">Notes</t>
  </si>
  <si>
    <t xml:space="preserve">Iron supp for pregnant women via ANC</t>
  </si>
  <si>
    <t xml:space="preserve">Africa</t>
  </si>
  <si>
    <t xml:space="preserve">Baltussen et al. 2004</t>
  </si>
  <si>
    <t xml:space="preserve">Cost per pregnant woman at 95% coverage</t>
  </si>
  <si>
    <t xml:space="preserve">Iron supp for pregnant women via clinic</t>
  </si>
  <si>
    <t xml:space="preserve">Multiple in SSA</t>
  </si>
  <si>
    <t xml:space="preserve">1.27-2.75</t>
  </si>
  <si>
    <t xml:space="preserve">Shekar et al. 2017</t>
  </si>
  <si>
    <t xml:space="preserve">Iron supp fo pregnant woman via ANC</t>
  </si>
  <si>
    <t xml:space="preserve">India</t>
  </si>
  <si>
    <t xml:space="preserve">Menon et al. 2016</t>
  </si>
  <si>
    <t xml:space="preserve">Associated with delivering SUN interventions at scale in india</t>
  </si>
  <si>
    <t xml:space="preserve">Bouillon cube fortification with iron</t>
  </si>
  <si>
    <t xml:space="preserve">Iron supp for non-pregnant women via clinic</t>
  </si>
  <si>
    <t xml:space="preserve">1.78-1.80</t>
  </si>
  <si>
    <t xml:space="preserve">Iron supp for non-pregnant women via CHW</t>
  </si>
  <si>
    <t xml:space="preserve">Iron supp for non-pregnant women </t>
  </si>
  <si>
    <t xml:space="preserve">Vietnam</t>
  </si>
  <si>
    <t xml:space="preserve">Casey et al 2011</t>
  </si>
  <si>
    <t xml:space="preserve">Weekly iron supplement (so 52 tablets/yr)</t>
  </si>
  <si>
    <t xml:space="preserve">.06-.21</t>
  </si>
  <si>
    <t xml:space="preserve">Not clear what the "unit" is</t>
  </si>
  <si>
    <t xml:space="preserve">Iron supplements delivered via antenatal clinics</t>
  </si>
  <si>
    <t xml:space="preserve">All WRA</t>
  </si>
  <si>
    <t xml:space="preserve">Iron supplements delivered via CHWs*</t>
  </si>
  <si>
    <t xml:space="preserve">Wheat flour + bouillon cube fortification with iron</t>
  </si>
  <si>
    <t xml:space="preserve">Iron supplements delivered via antenatal clinics + wheat flour fortification with iron</t>
  </si>
  <si>
    <t xml:space="preserve">Iron supplements delivered via antenatal clinics + cube fortification with iron</t>
  </si>
  <si>
    <t xml:space="preserve">Iron supplements delivered via antenatal clinics + wheat flour + cube fortification with iron</t>
  </si>
  <si>
    <t xml:space="preserve">Iron supplements delivered via CHWs* + wheat flour fortification with iron</t>
  </si>
  <si>
    <t xml:space="preserve">Iron supplements delivered via CHWs* + cube fortification with iron</t>
  </si>
  <si>
    <t xml:space="preserve">Iron supplements delivered via CHWs* + wheat flour + cube fortification with iron</t>
  </si>
  <si>
    <t xml:space="preserve">Pregnant women </t>
  </si>
  <si>
    <t xml:space="preserve"> Non-pregnant women </t>
  </si>
  <si>
    <t xml:space="preserve">*Note: all supplements assumed to be delivered via antental clinics in cities, even under CHW scenario</t>
  </si>
  <si>
    <t xml:space="preserve">UNDISCOUNTED: Cases of MAI</t>
  </si>
  <si>
    <t xml:space="preserve">flour</t>
  </si>
  <si>
    <t xml:space="preserve">clinic</t>
  </si>
  <si>
    <t xml:space="preserve">comm</t>
  </si>
  <si>
    <t xml:space="preserve">flour+cube</t>
  </si>
  <si>
    <t xml:space="preserve">flour+clinic</t>
  </si>
  <si>
    <t xml:space="preserve">flour+comm</t>
  </si>
  <si>
    <t xml:space="preserve">cube+clinic</t>
  </si>
  <si>
    <t xml:space="preserve">cube+comm</t>
  </si>
  <si>
    <t xml:space="preserve">flour+cube+clinic</t>
  </si>
  <si>
    <t xml:space="preserve">flour+cube+comm</t>
  </si>
  <si>
    <t xml:space="preserve">3% DISCOUNT: Cases of MAI</t>
  </si>
  <si>
    <t xml:space="preserve">3% DISCOUNT</t>
  </si>
  <si>
    <t xml:space="preserve">Anemia prevalence (%)</t>
  </si>
  <si>
    <t xml:space="preserve">Cases of anemia (#)</t>
  </si>
  <si>
    <t xml:space="preserve">IDA prevalence (%)</t>
  </si>
  <si>
    <t xml:space="preserve">Cases of IDA (#)</t>
  </si>
  <si>
    <t xml:space="preserve">Consumption to meet DE, MAI=1 (%)</t>
  </si>
  <si>
    <t xml:space="preserve">Cases with supp intake to meet DE, MAI=1 (#)</t>
  </si>
  <si>
    <t xml:space="preserve">MAI</t>
  </si>
  <si>
    <t xml:space="preserve">Cases of anemia averted, upper bound (#)</t>
  </si>
  <si>
    <t xml:space="preserve">CASES ANEMIA AVERTED - UB</t>
  </si>
  <si>
    <t xml:space="preserve">Cases of anemia averted, lower bound (#)</t>
  </si>
  <si>
    <t xml:space="preserve">CASES ANEMIA AVERTED - LB</t>
  </si>
  <si>
    <t xml:space="preserve">New prevalence of anemia, upper bound</t>
  </si>
  <si>
    <t xml:space="preserve">New prevalence of anemia, lower bound</t>
  </si>
  <si>
    <t xml:space="preserve">% of cases of anemia averted, upper bound</t>
  </si>
  <si>
    <t xml:space="preserve">% of cases of anemia averted, lower bound</t>
  </si>
  <si>
    <t xml:space="preserve">WRA (Pregnant + Non-Pregnant)</t>
  </si>
  <si>
    <t xml:space="preserve">Cases of anemia</t>
  </si>
  <si>
    <t xml:space="preserve">Prevalence of anemia</t>
  </si>
  <si>
    <t xml:space="preserve">Cases of anemia averted, upper bound</t>
  </si>
  <si>
    <t xml:space="preserve">Cases of anemia averted, lower bound</t>
  </si>
  <si>
    <t xml:space="preserve">% change in prevalence of anemia, upper bound</t>
  </si>
  <si>
    <t xml:space="preserve">% change in prevalence of anemia, lower bound</t>
  </si>
  <si>
    <t xml:space="preserve">% with supp intake to meet DE, MAI=1 (%)</t>
  </si>
  <si>
    <t xml:space="preserve">% decrease in prevalence of anemia, upper bound</t>
  </si>
  <si>
    <t xml:space="preserve">% decrease in prevalence of anemia, lower bound</t>
  </si>
  <si>
    <t xml:space="preserve">Percentage of Cases of Anemia Averted</t>
  </si>
  <si>
    <t xml:space="preserve">Low. bound</t>
  </si>
  <si>
    <t xml:space="preserve">Up. Bound</t>
  </si>
  <si>
    <t xml:space="preserve">Luo 2017</t>
  </si>
  <si>
    <t xml:space="preserve">Simplified tool</t>
  </si>
  <si>
    <t xml:space="preserve">Cube Fortification</t>
  </si>
  <si>
    <t xml:space="preserve">Daily Iron Supplements</t>
  </si>
  <si>
    <t xml:space="preserve">Wheat + Cube Fotification</t>
  </si>
  <si>
    <t xml:space="preserve">Wheat Fortification + Iron Supplements</t>
  </si>
  <si>
    <t xml:space="preserve">Cube Fortification + Iron Supplements</t>
  </si>
  <si>
    <t xml:space="preserve">Wheat + Cube + Supplements</t>
  </si>
  <si>
    <t xml:space="preserve">Wheat milling industry information</t>
  </si>
  <si>
    <t xml:space="preserve">Number of industrial mills (&gt; 20 MT/day)</t>
  </si>
  <si>
    <t xml:space="preserve">FFI Cameroon country profile: http://www.ffinetwork.org/country_profiles/country.php?record=32</t>
  </si>
  <si>
    <t xml:space="preserve">Number of milling days/year</t>
  </si>
  <si>
    <t xml:space="preserve">FFI costing spreadsheet (http://ffinetwork.org/why_fortify/economics.html); Fiedler and Macdonald FNB (2009)</t>
  </si>
  <si>
    <t xml:space="preserve">Average wage of mill lab or quality assurance employee (USD/year)</t>
  </si>
  <si>
    <t xml:space="preserve">For now using estimated nurse wage (multiple of GDP)</t>
  </si>
  <si>
    <t xml:space="preserve">Average wage of commercial or import monitor (USD/year)</t>
  </si>
  <si>
    <t xml:space="preserve">For now using estimated "other health employee" wage (multiple of GDP)</t>
  </si>
  <si>
    <t xml:space="preserve">Mill Start-up costs</t>
  </si>
  <si>
    <t xml:space="preserve">Cost per feeder </t>
  </si>
  <si>
    <t xml:space="preserve">Revisit - try to improve feeder costs estimates</t>
  </si>
  <si>
    <t xml:space="preserve">FFI costing spreadsheet (http://ffinetwork.org/why_fortify/economics.html); Fiedler and Macdonald (2009) FNB</t>
  </si>
  <si>
    <t xml:space="preserve">Number of feeders (1 production line/mill for small/medium mills; 2 production lines/mill for large mills) *For now assume all mills are medium</t>
  </si>
  <si>
    <t xml:space="preserve">Assume 1 per factory</t>
  </si>
  <si>
    <t xml:space="preserve">Total feeder cost (USD)</t>
  </si>
  <si>
    <t xml:space="preserve">Cost of feeder installation and training per mill</t>
  </si>
  <si>
    <t xml:space="preserve">FFI costing spreadsheet (http://ffinetwork.org/why_fortify/economics.html)</t>
  </si>
  <si>
    <t xml:space="preserve">Number of mills requiring feeder installation and training </t>
  </si>
  <si>
    <t xml:space="preserve">Assume all factories</t>
  </si>
  <si>
    <t xml:space="preserve">Total feeder installation and training cost (USD)</t>
  </si>
  <si>
    <t xml:space="preserve">Cost of glassware for in-plant quality control and other lab/capital improvments per mill</t>
  </si>
  <si>
    <t xml:space="preserve">Number of mills requiring glassware </t>
  </si>
  <si>
    <t xml:space="preserve">Total glassware cost (USD)</t>
  </si>
  <si>
    <t xml:space="preserve">Tax or duty on imported mill equipment (relevant for Cameroon?)</t>
  </si>
  <si>
    <t xml:space="preserve">TOTAL mill start-up costs (USD)</t>
  </si>
  <si>
    <t xml:space="preserve">Government Start-up Costs</t>
  </si>
  <si>
    <t xml:space="preserve">Baseline survey (USD)</t>
  </si>
  <si>
    <t xml:space="preserve">Fiedler and Macdonald (2009) FNB (assumed to be same as nutrition surveillance)</t>
  </si>
  <si>
    <t xml:space="preserve">Industrial assessment (USD)</t>
  </si>
  <si>
    <t xml:space="preserve">Estimate</t>
  </si>
  <si>
    <t xml:space="preserve">Formulation of norms (USD)</t>
  </si>
  <si>
    <t xml:space="preserve">Training for inspectors and lab technicians (USD)</t>
  </si>
  <si>
    <t xml:space="preserve">Fiedler and Macdonald FNB (2009)</t>
  </si>
  <si>
    <t xml:space="preserve">Advocacy/social marketing (USD)</t>
  </si>
  <si>
    <t xml:space="preserve">Spectrophotometer (USD)</t>
  </si>
  <si>
    <t xml:space="preserve">Glassware (USD)</t>
  </si>
  <si>
    <t xml:space="preserve">Chemicals (USD)</t>
  </si>
  <si>
    <t xml:space="preserve"> TOTAL government start-up costs (USD)</t>
  </si>
  <si>
    <t xml:space="preserve">Annual Mill Operating Costs </t>
  </si>
  <si>
    <t xml:space="preserve">Premix cost per MT of flour, including shipping, taxes, etc.</t>
  </si>
  <si>
    <t xml:space="preserve">Revisit</t>
  </si>
  <si>
    <t xml:space="preserve">Uses prices from FFI's cost modeling tool template - probably need to be updated/adjusted</t>
  </si>
  <si>
    <t xml:space="preserve">Availability in the foold supply (g/capita/day)</t>
  </si>
  <si>
    <t xml:space="preserve">FAO Stat Cameroon (2011) - assumes constant availability (g/capita/day) in food supply over time</t>
  </si>
  <si>
    <t xml:space="preserve">Total population</t>
  </si>
  <si>
    <t xml:space="preserve">Annual volume of food vehicle (MT)</t>
  </si>
  <si>
    <t xml:space="preserve">% of food vehicle that is fortifiable</t>
  </si>
  <si>
    <t xml:space="preserve">Annual volume of fortified food vehicle  (MT)</t>
  </si>
  <si>
    <t xml:space="preserve">Total premix cost (USD)</t>
  </si>
  <si>
    <t xml:space="preserve">Equipment maintenance (7% of equipment costs) (USD)</t>
  </si>
  <si>
    <t xml:space="preserve">Fiedler and Macdonald FNB (2009) (note FFI costing spreadsheet uses 5%)</t>
  </si>
  <si>
    <t xml:space="preserve">Internal quality control: iron spot reagents, cost per test</t>
  </si>
  <si>
    <t xml:space="preserve">Fiedler and Macdonald FNB (2009); FFI costing spreadsheet (http://ffinetwork.org/why_fortify/economics.html)</t>
  </si>
  <si>
    <t xml:space="preserve">Total number of spot tests (6 tests/day/mill)</t>
  </si>
  <si>
    <t xml:space="preserve">Total internal quality control spot tests cost (USD)</t>
  </si>
  <si>
    <t xml:space="preserve">Internal quality control: lab technicians (FTEs per mill)</t>
  </si>
  <si>
    <t xml:space="preserve">Total internal quality control total peronnel cost (USD)</t>
  </si>
  <si>
    <t xml:space="preserve">Management, overhead, administration (5% of premix cost) (USD)</t>
  </si>
  <si>
    <t xml:space="preserve">TOTAL mill recurring costs</t>
  </si>
  <si>
    <t xml:space="preserve">Annual Recurring Government Costs (USD)</t>
  </si>
  <si>
    <t xml:space="preserve">Mill inspections: cost per inspection (unit cost includes time, travel, incidentals, management, etc.)</t>
  </si>
  <si>
    <t xml:space="preserve"> Fiedler and Macdonald (2009) FNB; FFI costing spreadsheet (http://ffinetwork.org/why_fortify/economics.html)</t>
  </si>
  <si>
    <t xml:space="preserve">Number of inspections (4/mill/yr) </t>
  </si>
  <si>
    <t xml:space="preserve">Total mill inspection costs (USD)</t>
  </si>
  <si>
    <t xml:space="preserve">Chemical analysis of mill samples: cost per sample</t>
  </si>
  <si>
    <t xml:space="preserve"> Fiedler and Macdonald (2009) FNB</t>
  </si>
  <si>
    <t xml:space="preserve">Number of samples (5/inspection)</t>
  </si>
  <si>
    <t xml:space="preserve">Total cost of chemical analysis of mill samples (USD)</t>
  </si>
  <si>
    <t xml:space="preserve">Commercial monitoring of retail outlets: number of commercial monitors</t>
  </si>
  <si>
    <t xml:space="preserve">Assuming 1 monitor per every three regions (plus yaounde and douala)</t>
  </si>
  <si>
    <t xml:space="preserve">Total cost of commercial monitors, including salary and perdiem (USD)</t>
  </si>
  <si>
    <t xml:space="preserve">Doubling assumed monitor salary to cover travel/perdiem</t>
  </si>
  <si>
    <t xml:space="preserve">Chemical analysis of commercial monitoring of retail outlets: cost per sample</t>
  </si>
  <si>
    <t xml:space="preserve">Number of samples (assume 30 per region plus yaounde and douala per year)</t>
  </si>
  <si>
    <t xml:space="preserve">Assumption</t>
  </si>
  <si>
    <t xml:space="preserve">Total cost of chemical analysis for commerical monitoring (USD)</t>
  </si>
  <si>
    <t xml:space="preserve">Monitoring of imports: number of import monitors</t>
  </si>
  <si>
    <t xml:space="preserve"> Assuming no wheat flour being imported; Fiedler and Macdonald (2009) FNB </t>
  </si>
  <si>
    <t xml:space="preserve">Total cost of import monitors, including salary and perdiem (USD)</t>
  </si>
  <si>
    <t xml:space="preserve">Chemical analysis of import samples: cost per sample</t>
  </si>
  <si>
    <t xml:space="preserve">Number of import samples</t>
  </si>
  <si>
    <t xml:space="preserve">Total cost of chemical analysis for monitoring of imports (USD)</t>
  </si>
  <si>
    <t xml:space="preserve">Maintenance of capital items (7%/yr) (USD)</t>
  </si>
  <si>
    <t xml:space="preserve">Evaluation (nutrition surveillance) added to ongoing survey every 5 years @ $200,000/survey</t>
  </si>
  <si>
    <t xml:space="preserve">TOTAL government recurring costs</t>
  </si>
  <si>
    <t xml:space="preserve">Cost Summary (current USD)</t>
  </si>
  <si>
    <t xml:space="preserve">Start-up costs</t>
  </si>
  <si>
    <t xml:space="preserve">Mills</t>
  </si>
  <si>
    <t xml:space="preserve">Government</t>
  </si>
  <si>
    <t xml:space="preserve">Recurring/operating costs</t>
  </si>
  <si>
    <t xml:space="preserve">Mills </t>
  </si>
  <si>
    <t xml:space="preserve">Total (startup + recurring) by  year, 2011 USD undiscounted</t>
  </si>
  <si>
    <t xml:space="preserve">Cities (consumption weighted)</t>
  </si>
  <si>
    <t xml:space="preserve">North (consumption weighted)</t>
  </si>
  <si>
    <t xml:space="preserve">South (consuption weighted)</t>
  </si>
  <si>
    <t xml:space="preserve">Total current value of costs, 2011-2021, 2011 USD undiscounted</t>
  </si>
  <si>
    <t xml:space="preserve">Discounted present value of costs by year, 2011 USD</t>
  </si>
  <si>
    <t xml:space="preserve">Total discounted present value of costs, 2011-2021, 2011 USD</t>
  </si>
  <si>
    <t xml:space="preserve">Bouillon cube industry information</t>
  </si>
  <si>
    <t xml:space="preserve">Number of industrial bouillon factories</t>
  </si>
  <si>
    <t xml:space="preserve">Kagin et al. 2015 (FNB)</t>
  </si>
  <si>
    <t xml:space="preserve">Number of working days/year</t>
  </si>
  <si>
    <t xml:space="preserve">Assumed to be same as wheat flour mills</t>
  </si>
  <si>
    <t xml:space="preserve">Average wage of factory lab or quality assurance employee (USD/year)</t>
  </si>
  <si>
    <t xml:space="preserve">Factory Start-up costs</t>
  </si>
  <si>
    <t xml:space="preserve">Number of feeders (assume 1/factory for now - need to revisit - these needed?)</t>
  </si>
  <si>
    <t xml:space="preserve">Cost of feeder installation and training per factory</t>
  </si>
  <si>
    <t xml:space="preserve">Number of factories requiring feeder installation and training </t>
  </si>
  <si>
    <t xml:space="preserve">Number of factories requiring glassware </t>
  </si>
  <si>
    <t xml:space="preserve">Tax or duty on imported factory equipment (relevant for Cameroon?)</t>
  </si>
  <si>
    <t xml:space="preserve">TOTAL factory start-up costs (USD)</t>
  </si>
  <si>
    <t xml:space="preserve">All sources are based on wheat flour but scaled down since far fewer factories</t>
  </si>
  <si>
    <t xml:space="preserve">Annual Factory Operating Costs </t>
  </si>
  <si>
    <t xml:space="preserve">Premix cost per MT of bouillon cube, including shipping, taxes, etc.</t>
  </si>
  <si>
    <t xml:space="preserve">Engle-Stone et al. 2012 (J of Nutrition) based on per capita consumption among WRA* (g/day)</t>
  </si>
  <si>
    <t xml:space="preserve">Total number of spot tests (6 tests/day/factory)</t>
  </si>
  <si>
    <t xml:space="preserve">Internal quality control: lab technicians (FTEs per factory)</t>
  </si>
  <si>
    <t xml:space="preserve">Factory inspections: cost per inspection (unit cost includes time, travel, incidentals, management, etc.)</t>
  </si>
  <si>
    <t xml:space="preserve">Number of inspections (4/factory/yr) </t>
  </si>
  <si>
    <t xml:space="preserve">Total factory inspection costs (USD)</t>
  </si>
  <si>
    <t xml:space="preserve">Chemical analysis of factory samples: cost per sample</t>
  </si>
  <si>
    <t xml:space="preserve">Total cost of chemical analysis of factory samples (USD)</t>
  </si>
  <si>
    <t xml:space="preserve"> Assuming no cube being imported; Fiedler and Macdonald (2009) FNB </t>
  </si>
  <si>
    <t xml:space="preserve">Factories</t>
  </si>
  <si>
    <t xml:space="preserve">Start-up Costs (2011 USD)</t>
  </si>
  <si>
    <t xml:space="preserve">Strategic planning</t>
  </si>
  <si>
    <t xml:space="preserve">Guess  - need to revisit</t>
  </si>
  <si>
    <t xml:space="preserve">Development of training, promotional, and educational materials</t>
  </si>
  <si>
    <t xml:space="preserve">Training and capacity building</t>
  </si>
  <si>
    <t xml:space="preserve">Communication, media, and outreach</t>
  </si>
  <si>
    <t xml:space="preserve">Cities (total national divided by 3)</t>
  </si>
  <si>
    <t xml:space="preserve">North (total national divided by 3)</t>
  </si>
  <si>
    <t xml:space="preserve">South (total national divided by 3)</t>
  </si>
  <si>
    <t xml:space="preserve">Iron supplementation costs delivered via health clinics under BAU (only women currently attending ANC receive supplements)</t>
  </si>
  <si>
    <t xml:space="preserve">Default National</t>
  </si>
  <si>
    <t xml:space="preserve">Region wgt:</t>
  </si>
  <si>
    <t xml:space="preserve">% of National</t>
  </si>
  <si>
    <t xml:space="preserve">Value</t>
  </si>
  <si>
    <t xml:space="preserve">INTERVENTION COSTS </t>
  </si>
  <si>
    <t xml:space="preserve">Clinic-Based Distribution Personnel Costs</t>
  </si>
  <si>
    <t xml:space="preserve">Average nurse salary (USD/yr)</t>
  </si>
  <si>
    <t xml:space="preserve">LiST, via WHO-CHOICE </t>
  </si>
  <si>
    <t xml:space="preserve">Average nurse working days per month</t>
  </si>
  <si>
    <t xml:space="preserve">LiST, via OneHealth tool assumptions</t>
  </si>
  <si>
    <t xml:space="preserve">Average nurse working hours per day</t>
  </si>
  <si>
    <t xml:space="preserve">Average nurse hourly rate (USD/hr)</t>
  </si>
  <si>
    <t xml:space="preserve">Nurse time (minutes) to distribute tablets per pregnant woman per visit</t>
  </si>
  <si>
    <t xml:space="preserve">OneHealth Model Intervention Treatment Assumption Manual  (p. 95) http://avenirhealth.org/Download/Spectrum/Manuals/Treatment%20Assumptions%202016%201%2010.pdf</t>
  </si>
  <si>
    <t xml:space="preserve">Visits per woman during pregnancy</t>
  </si>
  <si>
    <t xml:space="preserve">Total nurse time (minutes) to distribute tablets per pregnant woman (all visits)</t>
  </si>
  <si>
    <t xml:space="preserve">Calculataion</t>
  </si>
  <si>
    <t xml:space="preserve">Total cost per pregnant woman per visit for nurse time (USD/visit)</t>
  </si>
  <si>
    <t xml:space="preserve">Total cost per pregnant woman (all visits) for nurse time (USD/year)</t>
  </si>
  <si>
    <t xml:space="preserve">Nurse time (minutes) to distribute tablets per non-pregnant woman per visit</t>
  </si>
  <si>
    <t xml:space="preserve">OneHealth Model Intervention Treatment Assumption Manual  (p. 94) http://avenirhealth.org/Download/Spectrum/Manuals/Treatment%20Assumptions%202016%201%2010.pdf</t>
  </si>
  <si>
    <t xml:space="preserve">Visits per non-pregnant woman </t>
  </si>
  <si>
    <t xml:space="preserve">Total nurse time (minutes) to distribute tablets per non-pregnant woman (all visits)</t>
  </si>
  <si>
    <t xml:space="preserve">Total cost per non-pregnant woman per visit for nurse time (USD/visit)</t>
  </si>
  <si>
    <t xml:space="preserve">Total cost per non-pregnant woman (all visits) for nurse time (USD/year)</t>
  </si>
  <si>
    <t xml:space="preserve">Supply Costs, Pregnant Women</t>
  </si>
  <si>
    <t xml:space="preserve">Cost per iron tablet (cost of tablet + 10% for international transport)</t>
  </si>
  <si>
    <t xml:space="preserve">Unicef Supply Catalog (S1550030 Iron 60mg + Folic ac. 400mcg tab/PAC-100); Shekar et al. 2017 for I'national transport</t>
  </si>
  <si>
    <t xml:space="preserve">Inland transportation, storage, and handling (5% of cost + 2%/50km from Douala) (USD) </t>
  </si>
  <si>
    <t xml:space="preserve">Assumed (need to revisit)</t>
  </si>
  <si>
    <t xml:space="preserve">Cost per iron tablet (USD)</t>
  </si>
  <si>
    <t xml:space="preserve">Days of supplementation per pregnancy</t>
  </si>
  <si>
    <t xml:space="preserve">Total cost of tablets per pregnancy</t>
  </si>
  <si>
    <t xml:space="preserve">Supply Costs, Non-Pregnant Women</t>
  </si>
  <si>
    <t xml:space="preserve">Total cost of tablets (tablet cost + ITSH)</t>
  </si>
  <si>
    <t xml:space="preserve">Days of supplementation per year</t>
  </si>
  <si>
    <t xml:space="preserve">Tablets cost per non-pregnant woman per year</t>
  </si>
  <si>
    <t xml:space="preserve">Other Facility-Level Costs (assume 2/12 of full cost)</t>
  </si>
  <si>
    <t xml:space="preserve">2 minutes extra on top of regular 10 minute ANC visit (OneHealth Model Intervention Treatment Assumption Manual  (p. 94) )</t>
  </si>
  <si>
    <t xml:space="preserve">Other direct costs (non-consumables, facility-based training) (USD/visit)</t>
  </si>
  <si>
    <t xml:space="preserve">LiST other recurrent and capital costs</t>
  </si>
  <si>
    <t xml:space="preserve">Total other direct costs per pregnant woman (all visits) (USD/year)</t>
  </si>
  <si>
    <t xml:space="preserve">Total other direct costs per non-pregnant woman (all visits) (USD/year)</t>
  </si>
  <si>
    <t xml:space="preserve">Other indirect costs (buildings, support personnel, maintenance, utilities, and supervision/management at facility level) (USD/visit)</t>
  </si>
  <si>
    <t xml:space="preserve">Total other indirect costs per pregnant woman (all visits) (USD/year)</t>
  </si>
  <si>
    <t xml:space="preserve">Total other indirect costs per non-pregnant woman (all visits) (USD/year)</t>
  </si>
  <si>
    <t xml:space="preserve">Total Intervention (Faciliy-Level) costs</t>
  </si>
  <si>
    <t xml:space="preserve">Total cost per pregnant women (USD/year)</t>
  </si>
  <si>
    <t xml:space="preserve">Total cost per non-pregnant women (USD/year)</t>
  </si>
  <si>
    <t xml:space="preserve">PROGRAM COSTS (above-facility level)</t>
  </si>
  <si>
    <t xml:space="preserve">Clinic-based distirbution program costs (% of total intervention costs) </t>
  </si>
  <si>
    <t xml:space="preserve">Programme-specific human resources</t>
  </si>
  <si>
    <t xml:space="preserve">LiST, as informed by SUN Nutrition Plan Costing Exercise, EPIC immunization studies, and National AIDS Spending Assessments. </t>
  </si>
  <si>
    <t xml:space="preserve">Training</t>
  </si>
  <si>
    <t xml:space="preserve">Supervision</t>
  </si>
  <si>
    <t xml:space="preserve">Assumed to be covered by existing ANC visit supervision</t>
  </si>
  <si>
    <t xml:space="preserve">Monitoring and evaluation</t>
  </si>
  <si>
    <t xml:space="preserve">Infrastructure</t>
  </si>
  <si>
    <t xml:space="preserve">Assumed to be covered by existing ANC infrastructure</t>
  </si>
  <si>
    <t xml:space="preserve">Transport</t>
  </si>
  <si>
    <t xml:space="preserve">Assumed to be covered by existing ANC transport needs</t>
  </si>
  <si>
    <t xml:space="preserve">Assumed to be covered by existing ANC communications</t>
  </si>
  <si>
    <t xml:space="preserve">Advocacy</t>
  </si>
  <si>
    <t xml:space="preserve">Assumed to be covered by existing ANC advocacy</t>
  </si>
  <si>
    <t xml:space="preserve">General programme management</t>
  </si>
  <si>
    <t xml:space="preserve">Clinic-based distirbution program costs (USD/pregnant woman) </t>
  </si>
  <si>
    <t xml:space="preserve">Total program costs per pregnant woman (USD/year)</t>
  </si>
  <si>
    <t xml:space="preserve">Clinic-based distirbution program costs (USD/non-pregnant woman) </t>
  </si>
  <si>
    <t xml:space="preserve">Total program costs per non-pregnant woman (USD/year)</t>
  </si>
  <si>
    <t xml:space="preserve">TOTAL COSTS </t>
  </si>
  <si>
    <t xml:space="preserve">Total intervention + program costs per pregnant woman (USD/year)</t>
  </si>
  <si>
    <t xml:space="preserve">Total intervention + program costs per non-pregnant woman (USD/year)</t>
  </si>
  <si>
    <t xml:space="preserve">Iron supplementation costs delivered via health clinics under scale-up (women NOT currently attending ANC receive supplements)</t>
  </si>
  <si>
    <t xml:space="preserve">Nurse time (minutes) to distribute tablets per pregnant woman per visit (full ANC visit time)</t>
  </si>
  <si>
    <t xml:space="preserve">Baltussen et al. 2017 (Iron Fort. CE, J of Nutrition); OneHealth Model Intervention Treatment Assumption Manual  (p. 95) http://avenirhealth.org/Download/Spectrum/Manuals/Treatment%20Assumptions%202016%201%2010.pdf</t>
  </si>
  <si>
    <t xml:space="preserve">Other Facility-Level Costs (assume full costs of ANC visit)</t>
  </si>
  <si>
    <t xml:space="preserve">Target populations</t>
  </si>
  <si>
    <t xml:space="preserve">% pregnant WRA receiving Fe supplements under BAU</t>
  </si>
  <si>
    <t xml:space="preserve">2011 DHS weighted avg</t>
  </si>
  <si>
    <t xml:space="preserve">% pregnant WRA receiving Fe supplements under SU</t>
  </si>
  <si>
    <t xml:space="preserve">Number of pregnant WRA receiving Fe supplements under BAU</t>
  </si>
  <si>
    <t xml:space="preserve">Number of pregnant WRA receiving Fe supplements under SU</t>
  </si>
  <si>
    <t xml:space="preserve">% non-pregnant WRA receiving Fe supplements under BAU</t>
  </si>
  <si>
    <t xml:space="preserve">% non-pregnant WRA receiving Fe supplements under SU</t>
  </si>
  <si>
    <t xml:space="preserve">Number of non-pregnant WRA receiving Fe supplements under BAU</t>
  </si>
  <si>
    <t xml:space="preserve">Number of non-pregnant WRA receiving Fe supplements under SU</t>
  </si>
  <si>
    <t xml:space="preserve">Total Number of pregnant + non-pregnant WRA receiving supplements</t>
  </si>
  <si>
    <t xml:space="preserve">Costs</t>
  </si>
  <si>
    <t xml:space="preserve">Startup costs</t>
  </si>
  <si>
    <t xml:space="preserve">Total national</t>
  </si>
  <si>
    <t xml:space="preserve">Cost per pregnant woman (BAU)</t>
  </si>
  <si>
    <t xml:space="preserve">Cost per pregnant woman (SU)</t>
  </si>
  <si>
    <t xml:space="preserve">Cost per non-pregnant woman (BAU)</t>
  </si>
  <si>
    <t xml:space="preserve">Cost per non-pregnant woman (SU)</t>
  </si>
  <si>
    <t xml:space="preserve">Current value of costs, 2011 USD undiscounted</t>
  </si>
  <si>
    <t xml:space="preserve">Pregnant WRA </t>
  </si>
  <si>
    <t xml:space="preserve">Non-pregnant WRA </t>
  </si>
  <si>
    <t xml:space="preserve">Total (pregnant + non-pregnant WRA)</t>
  </si>
  <si>
    <t xml:space="preserve">Iron supplementation costs delivered via community health workers </t>
  </si>
  <si>
    <t xml:space="preserve">Community-Based Distribution Personnel Costs</t>
  </si>
  <si>
    <t xml:space="preserve">Average community health worker (CHW) salary (USD/yr)</t>
  </si>
  <si>
    <t xml:space="preserve">Average CHW working days per month</t>
  </si>
  <si>
    <t xml:space="preserve">Average CHW working hours per day</t>
  </si>
  <si>
    <t xml:space="preserve">Average CHW hourly rate (USD/hr)</t>
  </si>
  <si>
    <t xml:space="preserve">CHW time (minutes) to distribute tablets per pregnant woman per visit (with increase based on pop density*)</t>
  </si>
  <si>
    <t xml:space="preserve">Total CHW time (minutes) to distribute tablets per pregnant woman (all visits)</t>
  </si>
  <si>
    <t xml:space="preserve">Total cost per pregnant woman per visit for CHW time (USD/visit)</t>
  </si>
  <si>
    <t xml:space="preserve">Total cost per pregnant woman (all visits) for CHW time (USD/year)</t>
  </si>
  <si>
    <t xml:space="preserve">CHW time (minutes) to distribute tablets per non-pregnant woman per visit (with increase based on pop density*)</t>
  </si>
  <si>
    <t xml:space="preserve">Total CHW time (minutes) to distribute tablets per non-pregnant woman (all visits)</t>
  </si>
  <si>
    <t xml:space="preserve">Total cost per non-pregnant woman per visit for CHW time (USD/visit)</t>
  </si>
  <si>
    <t xml:space="preserve">Total cost per non-pregnant woman (all visits) for CHW time (USD/year)</t>
  </si>
  <si>
    <t xml:space="preserve">*For regions with &lt; 100 ppl/km2, time to distirbute assumed to incraese by 5% for every 10 people under 100 ppl/km2)</t>
  </si>
  <si>
    <t xml:space="preserve">Other Facility-Level Costs </t>
  </si>
  <si>
    <t xml:space="preserve">Community-based distirbution program costs (% of total intervention costs) </t>
  </si>
  <si>
    <t xml:space="preserve">Community-based distirbution program costs (USD/pregnant woman) </t>
  </si>
  <si>
    <t xml:space="preserve">Community-based distirbution program costs (USD/non-pregnant woman) </t>
  </si>
  <si>
    <t xml:space="preserve">Cities (assumed all clinic-based distribution in cities)</t>
  </si>
  <si>
    <t xml:space="preserve">Cities </t>
  </si>
  <si>
    <t xml:space="preserve">Cities (clinic BAU cost)</t>
  </si>
  <si>
    <t xml:space="preserve">Cities (clinic SU cost)</t>
  </si>
  <si>
    <t xml:space="preserve">South (consumption weighted)</t>
  </si>
  <si>
    <t xml:space="preserve">Vegetable oil refinery industry information</t>
  </si>
  <si>
    <t xml:space="preserve">Number of industrial vegetable oil refineries</t>
  </si>
  <si>
    <t xml:space="preserve">Average wage of refinery lab or quality assurance employee (USD/year)</t>
  </si>
  <si>
    <t xml:space="preserve">Average wage of basic refinery employee or commercial or import monitor (USD/year)</t>
  </si>
  <si>
    <t xml:space="preserve">Refinery start-up costs</t>
  </si>
  <si>
    <t xml:space="preserve">Stainless steel tank</t>
  </si>
  <si>
    <t xml:space="preserve">Fiedler and Afidra 2010 FNB </t>
  </si>
  <si>
    <t xml:space="preserve">Number of tanks (assume 1/refinery for now - need to revisit - these needed?)</t>
  </si>
  <si>
    <t xml:space="preserve">Assume 1 per refinery</t>
  </si>
  <si>
    <t xml:space="preserve">Total tank cost (USD)</t>
  </si>
  <si>
    <t xml:space="preserve">Cost of pump, accessories, and piping per factory</t>
  </si>
  <si>
    <t xml:space="preserve">Number of refineries requiring pump, accessories, and piping </t>
  </si>
  <si>
    <t xml:space="preserve">Total pump, accessories, and piping cost (USD)</t>
  </si>
  <si>
    <t xml:space="preserve">Portable photometer (for quality assurance testing)</t>
  </si>
  <si>
    <t xml:space="preserve">Unicef supply catalog (https://supply.unicef.org/unicef_b2c/app/displayApp/(cpgsize=5&amp;layout=7.0-12_1_66_69_115_2&amp;uiarea=2&amp;carea=50D129F16B9F08F2E10000009E710FC1&amp;cpgnum=1&amp;citem=50D129F16B9F08F2E10000009E710FC151C091F309BC65F1E10000009E71143A)/.do?rf=y)</t>
  </si>
  <si>
    <t xml:space="preserve">Number of refineries requiring portable photometer </t>
  </si>
  <si>
    <t xml:space="preserve">Total portable photometer cost (USD)</t>
  </si>
  <si>
    <t xml:space="preserve">Number of refineries requiring training</t>
  </si>
  <si>
    <t xml:space="preserve">Total training cost (USD)</t>
  </si>
  <si>
    <t xml:space="preserve">Tax or duty on refinery equipment (relevant for Cameroon?)</t>
  </si>
  <si>
    <t xml:space="preserve">Annual Refinery Operating Costs </t>
  </si>
  <si>
    <t xml:space="preserve">Premix cost per MT of oil, including shipping, taxes, etc.</t>
  </si>
  <si>
    <t xml:space="preserve">FAO Stat Cameroon (2011) - includes palm kernel oil, cottonseed oil, sunflower oil, soybean oil + .25 of plam oil; excludes 3/4 of palm oil, groundnut oil, coconut oil</t>
  </si>
  <si>
    <t xml:space="preserve">Internal quality assurance (Quantative spectrophotometric method): photometer supplies per refinery (reagents)</t>
  </si>
  <si>
    <t xml:space="preserve">Unicef supply catalog (https://supply.unicef.org/unicef_b2c/app/displayApp/(cpgsize=5&amp;layout=7.0-12_1_66_69_115_2&amp;uiarea=2&amp;carea=50D129F16B9F08F2E10000009E710FC1&amp;cpgnum=2&amp;citem=50D129F16B9F08F2E10000009E710FC10017A47754001ED38BFE84FFEACFD508)/.do?rf=y ); Fiedler and Afidra 2010 FNB; Manual for Internal Monitoring of Oil Fortified with Vitamin A (http://www.a2zproject.org/pdf/Manual%20for%20Internal%20Monitoring%20of%20Oil%20Fortified%20with%20Vitamin%20A.pdf)</t>
  </si>
  <si>
    <t xml:space="preserve">Total reagents cost (USD)</t>
  </si>
  <si>
    <t xml:space="preserve">Internal quality assurance: lab technicians (FTEs per refinery)</t>
  </si>
  <si>
    <t xml:space="preserve">Total internal quality assurance peronnel cost (USD)</t>
  </si>
  <si>
    <t xml:space="preserve">Personnel for production/premix-related activities (FTEs per refinery)</t>
  </si>
  <si>
    <t xml:space="preserve">Total personnel for production/premix-related activities cost (USD)</t>
  </si>
  <si>
    <t xml:space="preserve">Power for pump and mixing per refinery</t>
  </si>
  <si>
    <t xml:space="preserve">Total power cost (USD)</t>
  </si>
  <si>
    <t xml:space="preserve">Refinery inspections: cost per inspection (unit cost includes time, travel, incidentals, management, etc.)</t>
  </si>
  <si>
    <t xml:space="preserve">Number of inspections (4/refinery/yr) </t>
  </si>
  <si>
    <t xml:space="preserve">Total refinery inspection costs (USD)</t>
  </si>
  <si>
    <t xml:space="preserve">Assuming 1 monitor and doubling their assumed annual salary to account for travel expenses</t>
  </si>
  <si>
    <t xml:space="preserve">Refineries</t>
  </si>
  <si>
    <t xml:space="preserve">TOTAL (2011-2021)</t>
  </si>
  <si>
    <t xml:space="preserve">Discounted total (2011-2021)</t>
  </si>
  <si>
    <t xml:space="preserve">Research and development</t>
  </si>
  <si>
    <t xml:space="preserve">Preliminary dialogue, policy engagement, advocacy (national level)</t>
  </si>
  <si>
    <t xml:space="preserve">Sensitization (regional level)</t>
  </si>
  <si>
    <t xml:space="preserve">Estimate ($1500 per each of 10 regions)</t>
  </si>
  <si>
    <t xml:space="preserve">Sensitization (district level)</t>
  </si>
  <si>
    <t xml:space="preserve">Estimate ($800 per each of 58 districts)</t>
  </si>
  <si>
    <t xml:space="preserve">Variety identification and testing</t>
  </si>
  <si>
    <t xml:space="preserve">Marketing/promotion/nutrition education</t>
  </si>
  <si>
    <t xml:space="preserve">Training of field school operators and extension workers (3 operators and 1 extensionist/department)</t>
  </si>
  <si>
    <t xml:space="preserve">Estimate (assume 5 days of training during planting season and 5 days during harvest season; retraining/new training assumed after 5 yrs)</t>
  </si>
  <si>
    <t xml:space="preserve">Establishement and operation of field schools (3 schools/department)</t>
  </si>
  <si>
    <t xml:space="preserve">Field school demonstration days (one in planting season and one in harvest season)</t>
  </si>
  <si>
    <t xml:space="preserve">Estimate ($900/season per each of 3 field schools in 58 districts)</t>
  </si>
  <si>
    <t xml:space="preserve">Seed multiplication and distribution</t>
  </si>
  <si>
    <t xml:space="preserve">Revisit. Reasonable? How many years?</t>
  </si>
  <si>
    <t xml:space="preserve">Quality control and ag extension activities</t>
  </si>
  <si>
    <t xml:space="preserve">Assume 1 full-time FT extensionists (AVZ) per district</t>
  </si>
  <si>
    <t xml:space="preserve">Administration/technical supervision/monitoring and evaluation</t>
  </si>
  <si>
    <t xml:space="preserve">Maintenance breeding</t>
  </si>
  <si>
    <t xml:space="preserve">Estimate (assume 2x the cost  for first few years compared to 50% adoption)</t>
  </si>
  <si>
    <t xml:space="preserve">Planting materials multiplication and distribution</t>
  </si>
  <si>
    <t xml:space="preserve">Assumed zero since already ongoing program?</t>
  </si>
  <si>
    <t xml:space="preserve">High-dose Vitamin A supplements delivered via Child Health Days (SASNIM)</t>
  </si>
  <si>
    <t xml:space="preserve">Child Health Day Distribution Personnel Costs</t>
  </si>
  <si>
    <t xml:space="preserve">Average nurse aid salary (USD/yr)</t>
  </si>
  <si>
    <t xml:space="preserve">Average nurse aid working days per month</t>
  </si>
  <si>
    <t xml:space="preserve">Average nurse aid working hours per day</t>
  </si>
  <si>
    <t xml:space="preserve">Average nurse aid hourly rate (USD/hr)</t>
  </si>
  <si>
    <t xml:space="preserve">Nurse time (minutes) to distribute VA capsule per contact with child 6-12 months (with increase based on pop density*)</t>
  </si>
  <si>
    <t xml:space="preserve">OneHealth Model Intervention Treatment Assumption Manual  (p. 107) http://avenirhealth.org/Download/Spectrum/Manuals/Treatment%20Assumptions%202016%201%2010.pdf</t>
  </si>
  <si>
    <t xml:space="preserve">Nurse aid time (minutes) to assist in distribution of VA capsule per contact with child 6-12 months (with increase based on pop density*)</t>
  </si>
  <si>
    <t xml:space="preserve">Annual contacts per child 6-12 months</t>
  </si>
  <si>
    <t xml:space="preserve">Total nurse time (minutes) to distribute capsules per 6-12 month old child (all visits)</t>
  </si>
  <si>
    <t xml:space="preserve">Total nurse aid time (minutes) to assist in distribution of capsules per 6-12 month old child (all visits)</t>
  </si>
  <si>
    <t xml:space="preserve">Total cost per 6-12 month old child for nurse and nurse aid time per contact (USD/visit)</t>
  </si>
  <si>
    <t xml:space="preserve">Total cost per 6-12 month old child (all contacts) for nurse and nurse aid time (USD/year)</t>
  </si>
  <si>
    <t xml:space="preserve">Nurse time (minutes) to distribute VA capsule per contact with child 12-59 months (with increase based on pop density*)</t>
  </si>
  <si>
    <t xml:space="preserve">Nurse aid time (minutes) to assist in distribution of VA capsule per contact with child 12-59 months (with increase based on pop density*)</t>
  </si>
  <si>
    <t xml:space="preserve">Annual contacts per child 12-59 months</t>
  </si>
  <si>
    <t xml:space="preserve">Total nurse time (minutes) to distribute capsules per 12-59 month old child (all visits)</t>
  </si>
  <si>
    <t xml:space="preserve">Total nurse aid time (minutes) to assist in distribution of capsules per 12-59 month old child (all visits)</t>
  </si>
  <si>
    <t xml:space="preserve">Total cost per 12-59 month old child for nurse and nurse aid time per contact (USD/visit)</t>
  </si>
  <si>
    <t xml:space="preserve">Total cost per 12-59 month old child (all contacts) for nurse and nurse aid time (USD/year)</t>
  </si>
  <si>
    <t xml:space="preserve">Supply Costs, Children 6-12 Months</t>
  </si>
  <si>
    <t xml:space="preserve">Cost per 30 mg RE VA capsule (cost of tablet + 10% for international transport)</t>
  </si>
  <si>
    <t xml:space="preserve">Unicef Supply Catalog (Retinol 100,000IU soft gel.caps/PAC-500); Shekar et al. 2017 for I'national transport</t>
  </si>
  <si>
    <t xml:space="preserve">Total cost per 30 mg RE VA capsule (USD)</t>
  </si>
  <si>
    <t xml:space="preserve">Capsules received per year</t>
  </si>
  <si>
    <t xml:space="preserve">Total cost of tablets per child 6-12 months</t>
  </si>
  <si>
    <t xml:space="preserve">Supply Costs, Children 12-59 Months</t>
  </si>
  <si>
    <t xml:space="preserve">Cost per 60 mg RE VA capsule (cost of tablet + 10% for international transport)</t>
  </si>
  <si>
    <t xml:space="preserve">Unicef Supply Catalog (Retinol 200,000IU soft gel.caps/PAC-500); Shekar et al. 2017 for I'national transport</t>
  </si>
  <si>
    <t xml:space="preserve">Total cost per 60 mg RE VA capsule (USD)</t>
  </si>
  <si>
    <t xml:space="preserve">Total cost of tablets per child 12-59 months</t>
  </si>
  <si>
    <t xml:space="preserve">Total other direct costs per child 6-12 mo (USD/year)</t>
  </si>
  <si>
    <t xml:space="preserve">Total other direct costs per child 12-59 mo (USD/year)</t>
  </si>
  <si>
    <t xml:space="preserve">Total other indirect costs per child 6-12 mo (USD/year)</t>
  </si>
  <si>
    <t xml:space="preserve">Total other indirect costs per child 12-59 mo (USD/year)</t>
  </si>
  <si>
    <t xml:space="preserve">Total costs per child 6-12 mo (USD/year)</t>
  </si>
  <si>
    <t xml:space="preserve">Total costs per child 12-59 mo (USD/year)</t>
  </si>
  <si>
    <t xml:space="preserve">Child Health Day distribution program costs (% of total intervention costs) </t>
  </si>
  <si>
    <t xml:space="preserve">Child Health Day distribution program costs (USD/6-12 month old child) </t>
  </si>
  <si>
    <t xml:space="preserve">Total program costs per child 6-12 months (USD/year)</t>
  </si>
  <si>
    <t xml:space="preserve">Community-based distribution program costs (USD/12-59 month old child) </t>
  </si>
  <si>
    <t xml:space="preserve">Total program costs per child 12-59 months  (USD/year)</t>
  </si>
  <si>
    <t xml:space="preserve">Total intervention + program costs per child 6-12 months (USD/year)</t>
  </si>
  <si>
    <t xml:space="preserve">Total intervention + program costs per child 12-59 months (USD/year)</t>
  </si>
  <si>
    <t xml:space="preserve">Children 6-12 mo</t>
  </si>
  <si>
    <t xml:space="preserve">% children 6-12 mo receiving VA supplementation</t>
  </si>
  <si>
    <t xml:space="preserve">ECAM prediction via 2011 DHS model </t>
  </si>
  <si>
    <t xml:space="preserve">Number children 6-12 mo receiving VA supplementation</t>
  </si>
  <si>
    <t xml:space="preserve">Children 12-59 mo</t>
  </si>
  <si>
    <t xml:space="preserve">% children 12-59 mo receiving VA supplementation</t>
  </si>
  <si>
    <t xml:space="preserve">Number children 12-59 mo receiving VA supplementation</t>
  </si>
  <si>
    <t xml:space="preserve">Total number of children 6-59 months receiving VA supplements</t>
  </si>
  <si>
    <t xml:space="preserve">Cost per child 6-12 mo</t>
  </si>
  <si>
    <t xml:space="preserve">Cost per child 12-59 mo</t>
  </si>
  <si>
    <t xml:space="preserve">Total (children 6-59mo)</t>
  </si>
  <si>
    <t xml:space="preserve">Children 12-59  mo</t>
  </si>
  <si>
    <t xml:space="preserve">Total (children 6-59 mo)</t>
  </si>
  <si>
    <t xml:space="preserve">Nurse time (minutes) to distribute MNP per contact with child 6-12 months (with increase based on pop density*)</t>
  </si>
  <si>
    <t xml:space="preserve">OneHealth Model Intervention Treatment Assumption Manual  (p. 107) - assumed same as VAS http://avenirhealth.org/Download/Spectrum/Manuals/Treatment%20Assumptions%202016%201%2010.pdf</t>
  </si>
  <si>
    <t xml:space="preserve">Nurse aid time (minutes) to assist in distribution of MNP per contact with child 6-12 months (with increase based on pop density*)</t>
  </si>
  <si>
    <t xml:space="preserve">Total nurse time (minutes) to distribute MNP per 6-12 month old child (all visits)</t>
  </si>
  <si>
    <t xml:space="preserve">Total nurse aid time (minutes) to assist in distribution of MNP per 6-12 month old child (all visits)</t>
  </si>
  <si>
    <t xml:space="preserve">Nurse time (minutes) to distribute MNP per contact with child 12-59 months (with increase based on pop density*)</t>
  </si>
  <si>
    <t xml:space="preserve">Nurse aid time (minutes) to assist in distribution of MNP per contact with child 12-59 months (with increase based on pop density*)</t>
  </si>
  <si>
    <t xml:space="preserve">Total nurse time (minutes) to distribute MNP per 12-59 month old child (all visits)</t>
  </si>
  <si>
    <t xml:space="preserve">Total nurse aid time (minutes) to assist in distribution of MNP per 12-59 month old child (all visits)</t>
  </si>
  <si>
    <t xml:space="preserve">Cost per MNP sachet (cost of tablet + 10% for international transport)</t>
  </si>
  <si>
    <t xml:space="preserve">Unicef Supply Catalog (S0000225 Multiple micrn. pdr,custom sach./PAC-30); Shekar et al. 2017 for I'national transport</t>
  </si>
  <si>
    <t xml:space="preserve">Total cost per MNP sachet (USD)</t>
  </si>
  <si>
    <t xml:space="preserve">Sachets received per year</t>
  </si>
  <si>
    <t xml:space="preserve">Cost per MNP sachet (cost of sachet + 10% for international transport)</t>
  </si>
  <si>
    <t xml:space="preserve">Child Health Day distribution program costs (USD/12-59 month old child) </t>
  </si>
  <si>
    <t xml:space="preserve">% children 6-12 mo receiving MNP</t>
  </si>
  <si>
    <t xml:space="preserve">Number children 6-12 mo receiving MNP</t>
  </si>
  <si>
    <t xml:space="preserve">% children 12-59 mo receiving MNP</t>
  </si>
  <si>
    <t xml:space="preserve">Number children 12-59 mo receiving MNP</t>
  </si>
  <si>
    <t xml:space="preserve">Total number of children 6-59 months receiving MNP</t>
  </si>
  <si>
    <t xml:space="preserve">[Note: in user version, all of this could be done via decision-tree to automatically establish the appropritae category]</t>
  </si>
  <si>
    <t xml:space="preserve">Food</t>
  </si>
  <si>
    <t xml:space="preserve">Wheat flour</t>
  </si>
  <si>
    <t xml:space="preserve">Year</t>
  </si>
  <si>
    <t xml:space="preserve">Program Category</t>
  </si>
  <si>
    <t xml:space="preserve">Legislative status (mandatory of voluntary)</t>
  </si>
  <si>
    <t xml:space="preserve">mandatory</t>
  </si>
  <si>
    <t xml:space="preserve">Program status (new or old) </t>
  </si>
  <si>
    <t xml:space="preserve">new</t>
  </si>
  <si>
    <t xml:space="preserve">Mandated in 2011 (Engle-Stone et al. 2017 J of Nutrition)</t>
  </si>
  <si>
    <t xml:space="preserve">Coverage level (% of food vehicle that is fortified)</t>
  </si>
  <si>
    <t xml:space="preserve">&lt;50% </t>
  </si>
  <si>
    <t xml:space="preserve">Prior to mandated fortification</t>
  </si>
  <si>
    <t xml:space="preserve">Resulting program category (build/expand, improve, or sustain)</t>
  </si>
  <si>
    <t xml:space="preserve">build/expand</t>
  </si>
  <si>
    <t xml:space="preserve">Program Size</t>
  </si>
  <si>
    <t xml:space="preserve">FAO Stat Cameroon (2011)</t>
  </si>
  <si>
    <t xml:space="preserve">Resulting program size category (high, significant, medium, low)</t>
  </si>
  <si>
    <t xml:space="preserve">low</t>
  </si>
  <si>
    <t xml:space="preserve">Bouillon Cube</t>
  </si>
  <si>
    <t xml:space="preserve">voluntary</t>
  </si>
  <si>
    <t xml:space="preserve">Per capita consumption among WRA* (g/day)</t>
  </si>
  <si>
    <t xml:space="preserve">Engle-Stone et al. 2012 (J of Nutrition) </t>
  </si>
  <si>
    <t xml:space="preserve">Annual volume of fortified food vehicle (million MT)</t>
  </si>
  <si>
    <t xml:space="preserve">*Note: WRA selected to represent average consumption in the population</t>
  </si>
  <si>
    <t xml:space="preserve">Oil</t>
  </si>
  <si>
    <t xml:space="preserve">Mandatory</t>
  </si>
  <si>
    <t xml:space="preserve">Mandated in 2011 (Engle-Stone et al. 2017 Nutrients)</t>
  </si>
  <si>
    <t xml:space="preserve">New</t>
  </si>
  <si>
    <t xml:space="preserve">FAO Stat Cameroon (2011) - includes palm kernel oil, cottonseed oil, sunflower oil, soybean oil; excludes palm oil, groundnut oil, coconut oil</t>
  </si>
  <si>
    <t xml:space="preserve">% of food vehicle assumed to be fortified - maximum scenario</t>
  </si>
  <si>
    <t xml:space="preserve">Check</t>
  </si>
  <si>
    <t xml:space="preserve">Annual volume of fortified food vehicle  (MT) - maximum scenario</t>
  </si>
  <si>
    <t xml:space="preserve">% of food vehicle assumed to be fortified - realistic scenario</t>
  </si>
  <si>
    <t xml:space="preserve">Annual volume of fortified food vehicle  (MT) - realistic scenario</t>
  </si>
  <si>
    <t xml:space="preserve">Maize</t>
  </si>
  <si>
    <t xml:space="preserve">Mandated in 2011 (Engle-Stone et al. 2017)</t>
  </si>
  <si>
    <t xml:space="preserve">FAO Cameroon FBS (2011)</t>
  </si>
  <si>
    <t xml:space="preserve">% of food vehicle assumed to be biofortified - maximum scenario</t>
  </si>
  <si>
    <t xml:space="preserve">Maximum (Engle-Stone et al. 2015 FNB)</t>
  </si>
  <si>
    <t xml:space="preserve">% of food vehicle assumed to be biofortified - realistic scenario</t>
  </si>
  <si>
    <t xml:space="preserve">Realistic (Engle-Stone et al. 2015 FNB)</t>
  </si>
  <si>
    <t xml:space="preserve">Sweet potato</t>
  </si>
  <si>
    <t xml:space="preserve">Amount/addition rate (g/MT flour or mg/kg flour)</t>
  </si>
  <si>
    <t xml:space="preserve">Maximum dilution factor = 1/</t>
  </si>
  <si>
    <t xml:space="preserve">*This is the amound of premix that will get added to each MT of flour</t>
  </si>
  <si>
    <t xml:space="preserve">Nutrient</t>
  </si>
  <si>
    <t xml:space="preserve">Compound</t>
  </si>
  <si>
    <t xml:space="preserve">Activity</t>
  </si>
  <si>
    <t xml:space="preserve">Fortification level (mg/kg)</t>
  </si>
  <si>
    <t xml:space="preserve">Amount (mg/kg flour)</t>
  </si>
  <si>
    <t xml:space="preserve">Amount (mg/kg premix)</t>
  </si>
  <si>
    <t xml:space="preserve">Price (US$/kg)</t>
  </si>
  <si>
    <t xml:space="preserve">Cost (US$/kg premix)</t>
  </si>
  <si>
    <t xml:space="preserve">% of total</t>
  </si>
  <si>
    <t xml:space="preserve">Iron</t>
  </si>
  <si>
    <t xml:space="preserve">Ferrous fumarate</t>
  </si>
  <si>
    <t xml:space="preserve">Folic acid</t>
  </si>
  <si>
    <t xml:space="preserve">Zinc</t>
  </si>
  <si>
    <t xml:space="preserve">zinc oxide</t>
  </si>
  <si>
    <t xml:space="preserve">B-12</t>
  </si>
  <si>
    <t xml:space="preserve">B-12 .01% WS</t>
  </si>
  <si>
    <t xml:space="preserve">Nutrients Subtotal</t>
  </si>
  <si>
    <t xml:space="preserve">Excipient (filler)*</t>
  </si>
  <si>
    <t xml:space="preserve">Addition Rate*</t>
  </si>
  <si>
    <t xml:space="preserve">Nutrients total ($/kg)</t>
  </si>
  <si>
    <t xml:space="preserve">Up charge ($/kg)</t>
  </si>
  <si>
    <t xml:space="preserve">Transportation/distribution/storage ($/kg)</t>
  </si>
  <si>
    <t xml:space="preserve">Total cost ($/kg premix)</t>
  </si>
  <si>
    <t xml:space="preserve">Total ($/kg flour)</t>
  </si>
  <si>
    <t xml:space="preserve">Total ($/MT flour)</t>
  </si>
  <si>
    <t xml:space="preserve">Duty (%)</t>
  </si>
  <si>
    <t xml:space="preserve">VAT (%)</t>
  </si>
  <si>
    <t xml:space="preserve">Total cost per kg of premix</t>
  </si>
  <si>
    <t xml:space="preserve">Total cost per MT of fortified flour</t>
  </si>
  <si>
    <t xml:space="preserve">*Excipient should be at least 25% of nutrients subtotal, then round up in 50g increments </t>
  </si>
  <si>
    <t xml:space="preserve">*This is the amound of premix that will get added to each MT of cube</t>
  </si>
  <si>
    <t xml:space="preserve">Amount (mg/kg cube)</t>
  </si>
  <si>
    <t xml:space="preserve">Micronized ferric pyrophosphate</t>
  </si>
  <si>
    <t xml:space="preserve">Total ($/kg cube)</t>
  </si>
  <si>
    <t xml:space="preserve">Total ($/MT cube)</t>
  </si>
  <si>
    <t xml:space="preserve">Total cost per MT of fortified cube</t>
  </si>
  <si>
    <t xml:space="preserve">Vitamin A</t>
  </si>
  <si>
    <t xml:space="preserve">Retinyl Palmitate- 250,000 IU/g (dry)</t>
  </si>
  <si>
    <t xml:space="preserve">Need to revisit price - it's from the Dary oil FFF</t>
  </si>
  <si>
    <t xml:space="preserve">Proportion of nutrient in fortificant</t>
  </si>
  <si>
    <t xml:space="preserve">Amount fortificant (mg/kg oil)</t>
  </si>
  <si>
    <t xml:space="preserve">Cost (US$/kg fortificant)</t>
  </si>
  <si>
    <t xml:space="preserve">Retinyl palmitate</t>
  </si>
  <si>
    <t xml:space="preserve">Total cost ($/kg fortificant)</t>
  </si>
  <si>
    <t xml:space="preserve">Total ($/kg oil)</t>
  </si>
  <si>
    <t xml:space="preserve">Total ($/MT oil)</t>
  </si>
  <si>
    <t xml:space="preserve">Total cost per kg of fortificant</t>
  </si>
  <si>
    <t xml:space="preserve">Total cost per MT of fortified oil</t>
  </si>
  <si>
    <t xml:space="preserve">*Table details (except prices) from food fortification formulator REFINED WHEAT FLOUR FORMULATOR (08-04-30) with Summary.xls by Omary Dary (2008 I believe); MN prices from FFI cost modeling tool template (need to be revised/revisited)</t>
  </si>
  <si>
    <t xml:space="preserve">Micronutrients</t>
  </si>
  <si>
    <t xml:space="preserve">Fortificants</t>
  </si>
  <si>
    <t xml:space="preserve">Micronutrient </t>
  </si>
  <si>
    <t xml:space="preserve">Fortificant </t>
  </si>
  <si>
    <t xml:space="preserve">in Fortificant</t>
  </si>
  <si>
    <t xml:space="preserve">Price</t>
  </si>
  <si>
    <t xml:space="preserve">(Proportion)</t>
  </si>
  <si>
    <t xml:space="preserve">US$/kg</t>
  </si>
  <si>
    <r>
      <rPr>
        <sz val="11"/>
        <color rgb="FF000000"/>
        <rFont val="Calibri"/>
        <family val="2"/>
        <charset val="1"/>
      </rPr>
      <t xml:space="preserve">Vit. A</t>
    </r>
    <r>
      <rPr>
        <vertAlign val="superscript"/>
        <sz val="10"/>
        <rFont val="Arial"/>
        <family val="2"/>
        <charset val="1"/>
      </rPr>
      <t xml:space="preserve">a</t>
    </r>
  </si>
  <si>
    <t xml:space="preserve">Retinyl Palmitate- 1.7 m IU/g (oil)</t>
  </si>
  <si>
    <t xml:space="preserve">This price is from the dary oil FFF</t>
  </si>
  <si>
    <r>
      <rPr>
        <sz val="11"/>
        <color rgb="FF000000"/>
        <rFont val="Calibri"/>
        <family val="2"/>
        <charset val="1"/>
      </rPr>
      <t xml:space="preserve">Vit D</t>
    </r>
    <r>
      <rPr>
        <vertAlign val="superscript"/>
        <sz val="10"/>
        <rFont val="Arial"/>
        <family val="2"/>
        <charset val="1"/>
      </rPr>
      <t xml:space="preserve">b</t>
    </r>
  </si>
  <si>
    <t xml:space="preserve">D-3 1.0 m IU/g (oil)</t>
  </si>
  <si>
    <r>
      <rPr>
        <sz val="11"/>
        <color rgb="FF000000"/>
        <rFont val="Calibri"/>
        <family val="2"/>
        <charset val="1"/>
      </rPr>
      <t xml:space="preserve">Vit E</t>
    </r>
    <r>
      <rPr>
        <vertAlign val="superscript"/>
        <sz val="10"/>
        <rFont val="Arial"/>
        <family val="2"/>
        <charset val="1"/>
      </rPr>
      <t xml:space="preserve">c</t>
    </r>
  </si>
  <si>
    <r>
      <rPr>
        <sz val="11"/>
        <color rgb="FF000000"/>
        <rFont val="Calibri"/>
        <family val="2"/>
        <charset val="1"/>
      </rPr>
      <t xml:space="preserve">all rac-</t>
    </r>
    <r>
      <rPr>
        <sz val="10"/>
        <rFont val="Symbol"/>
        <family val="1"/>
        <charset val="2"/>
      </rPr>
      <t xml:space="preserve">a</t>
    </r>
    <r>
      <rPr>
        <sz val="8.5"/>
        <rFont val="Arial"/>
        <family val="2"/>
        <charset val="1"/>
      </rPr>
      <t xml:space="preserve">-</t>
    </r>
    <r>
      <rPr>
        <sz val="10"/>
        <rFont val="Arial"/>
        <family val="2"/>
        <charset val="1"/>
      </rPr>
      <t xml:space="preserve">tocopheryl acetate (oil)</t>
    </r>
  </si>
  <si>
    <t xml:space="preserve">This price is from the dary FFF</t>
  </si>
  <si>
    <t xml:space="preserve">D-3  100,000 IU/g (dry)</t>
  </si>
  <si>
    <r>
      <rPr>
        <sz val="11"/>
        <color rgb="FF000000"/>
        <rFont val="Calibri"/>
        <family val="2"/>
        <charset val="1"/>
      </rPr>
      <t xml:space="preserve">all rac-</t>
    </r>
    <r>
      <rPr>
        <sz val="10"/>
        <rFont val="Symbol"/>
        <family val="1"/>
        <charset val="2"/>
      </rPr>
      <t xml:space="preserve">a</t>
    </r>
    <r>
      <rPr>
        <sz val="8.5"/>
        <rFont val="Arial"/>
        <family val="2"/>
        <charset val="1"/>
      </rPr>
      <t xml:space="preserve">-</t>
    </r>
    <r>
      <rPr>
        <sz val="10"/>
        <rFont val="Arial"/>
        <family val="2"/>
        <charset val="1"/>
      </rPr>
      <t xml:space="preserve">tocopheryl acetate (dry)</t>
    </r>
  </si>
  <si>
    <t xml:space="preserve">Vit. B-1</t>
  </si>
  <si>
    <t xml:space="preserve">Thiamin mononitrate</t>
  </si>
  <si>
    <t xml:space="preserve">Vit. B-2</t>
  </si>
  <si>
    <t xml:space="preserve">Riboflavin</t>
  </si>
  <si>
    <t xml:space="preserve">Vit. B-3 (Niacin)</t>
  </si>
  <si>
    <t xml:space="preserve">Niacinamide</t>
  </si>
  <si>
    <t xml:space="preserve">Vit. B-6</t>
  </si>
  <si>
    <t xml:space="preserve">Pyridoxine hydrochloride</t>
  </si>
  <si>
    <t xml:space="preserve">Vit. B-9 (Folate)</t>
  </si>
  <si>
    <t xml:space="preserve">Folic Acid</t>
  </si>
  <si>
    <t xml:space="preserve">Vit. B-12</t>
  </si>
  <si>
    <t xml:space="preserve">Vit. B-12 0.1% WS</t>
  </si>
  <si>
    <t xml:space="preserve">Vit. C</t>
  </si>
  <si>
    <t xml:space="preserve">Ascorbic Acid fine powder</t>
  </si>
  <si>
    <t xml:space="preserve">Ferrous sulfate dried</t>
  </si>
  <si>
    <t xml:space="preserve">Ferrous gluconate</t>
  </si>
  <si>
    <t xml:space="preserve">Electrolytic iron</t>
  </si>
  <si>
    <t xml:space="preserve">Encapsulated ferrous sulfate ET-50%</t>
  </si>
  <si>
    <t xml:space="preserve">NaFeEDTA</t>
  </si>
  <si>
    <t xml:space="preserve">Ferrous bisglycinate</t>
  </si>
  <si>
    <t xml:space="preserve">Zinc oxide</t>
  </si>
  <si>
    <t xml:space="preserve">Zinc sulfate</t>
  </si>
  <si>
    <t xml:space="preserve">Calcium</t>
  </si>
  <si>
    <t xml:space="preserve">Calcium carbonate</t>
  </si>
  <si>
    <t xml:space="preserve">Magnesium</t>
  </si>
  <si>
    <t xml:space="preserve">Magnesium oxide</t>
  </si>
  <si>
    <t xml:space="preserve">Magnesium carbonate</t>
  </si>
  <si>
    <t xml:space="preserve">Iodine</t>
  </si>
  <si>
    <t xml:space="preserve">Potassium iodate</t>
  </si>
  <si>
    <t xml:space="preserve">Potassium iodide (for refined salt)</t>
  </si>
  <si>
    <t xml:space="preserve">Fluoride</t>
  </si>
  <si>
    <t xml:space="preserve">Sodium fluoride (for dry method)</t>
  </si>
  <si>
    <t xml:space="preserve">Potassium fluoride (for wet method)</t>
  </si>
  <si>
    <t xml:space="preserve">Filling Material (at least 25%)</t>
  </si>
  <si>
    <r>
      <rPr>
        <vertAlign val="superscript"/>
        <sz val="10"/>
        <rFont val="Arial"/>
        <family val="2"/>
        <charset val="1"/>
      </rPr>
      <t xml:space="preserve">a</t>
    </r>
    <r>
      <rPr>
        <sz val="10"/>
        <rFont val="Arial"/>
        <family val="2"/>
        <charset val="1"/>
      </rPr>
      <t xml:space="preserve"> 3.33 IU1 = microgram</t>
    </r>
    <r>
      <rPr>
        <sz val="8.5"/>
        <rFont val="Arial"/>
        <family val="2"/>
        <charset val="1"/>
      </rPr>
      <t xml:space="preserve"> </t>
    </r>
  </si>
  <si>
    <r>
      <rPr>
        <vertAlign val="superscript"/>
        <sz val="10"/>
        <rFont val="Arial"/>
        <family val="2"/>
        <charset val="1"/>
      </rPr>
      <t xml:space="preserve">b</t>
    </r>
    <r>
      <rPr>
        <sz val="10"/>
        <rFont val="Arial"/>
        <family val="2"/>
        <charset val="1"/>
      </rPr>
      <t xml:space="preserve"> 40 IU = 1 microgram </t>
    </r>
  </si>
  <si>
    <r>
      <rPr>
        <vertAlign val="superscript"/>
        <sz val="10"/>
        <rFont val="Arial"/>
        <family val="2"/>
        <charset val="1"/>
      </rPr>
      <t xml:space="preserve">c </t>
    </r>
    <r>
      <rPr>
        <sz val="10"/>
        <rFont val="Arial"/>
        <family val="2"/>
        <charset val="1"/>
      </rPr>
      <t xml:space="preserve">all rac-</t>
    </r>
    <r>
      <rPr>
        <sz val="10"/>
        <rFont val="Symbol"/>
        <family val="1"/>
        <charset val="2"/>
      </rPr>
      <t xml:space="preserve">a</t>
    </r>
    <r>
      <rPr>
        <sz val="10"/>
        <rFont val="Arial"/>
        <family val="2"/>
        <charset val="1"/>
      </rPr>
      <t xml:space="preserve">-tocopheryl acetate = dl-</t>
    </r>
    <r>
      <rPr>
        <sz val="10"/>
        <rFont val="Symbol"/>
        <family val="1"/>
        <charset val="2"/>
      </rPr>
      <t xml:space="preserve">a</t>
    </r>
    <r>
      <rPr>
        <sz val="10"/>
        <rFont val="Arial"/>
        <family val="2"/>
        <charset val="1"/>
      </rPr>
      <t xml:space="preserve">-tocopheryl acetate; 1 mg dl-a-tocopheryl acetate = 1.0 IU of vitamin E or 1.0 USP </t>
    </r>
  </si>
  <si>
    <t xml:space="preserve">Note: Table does not include vitamin K, pantothenic acid, biotin, copper, selenium, or other minor micronutrients because they are rarely used in mass fortification.</t>
  </si>
</sst>
</file>

<file path=xl/styles.xml><?xml version="1.0" encoding="utf-8"?>
<styleSheet xmlns="http://schemas.openxmlformats.org/spreadsheetml/2006/main">
  <numFmts count="22">
    <numFmt numFmtId="164" formatCode="General"/>
    <numFmt numFmtId="165" formatCode="@"/>
    <numFmt numFmtId="166" formatCode="General"/>
    <numFmt numFmtId="167" formatCode="0"/>
    <numFmt numFmtId="168" formatCode="0.0"/>
    <numFmt numFmtId="169" formatCode="0%"/>
    <numFmt numFmtId="170" formatCode="0.000"/>
    <numFmt numFmtId="171" formatCode="0.0000"/>
    <numFmt numFmtId="172" formatCode="_(* #,##0.00_);_(* \(#,##0.00\);_(* \-??_);_(@_)"/>
    <numFmt numFmtId="173" formatCode="_(* #,##0_);_(* \(#,##0\);_(* \-??_);_(@_)"/>
    <numFmt numFmtId="174" formatCode="#,##0"/>
    <numFmt numFmtId="175" formatCode="0.00"/>
    <numFmt numFmtId="176" formatCode="#,##0.00"/>
    <numFmt numFmtId="177" formatCode="0.00%"/>
    <numFmt numFmtId="178" formatCode="0.0%"/>
    <numFmt numFmtId="179" formatCode="#.00;\-#.00;0.00;@"/>
    <numFmt numFmtId="180" formatCode="0.000%"/>
    <numFmt numFmtId="181" formatCode="_(\$* #,##0.00_);_(\$* \(#,##0.00\);_(\$* \-??_);_(@_)"/>
    <numFmt numFmtId="182" formatCode="\$#,##0.00"/>
    <numFmt numFmtId="183" formatCode="\$#,##0.00_);[RED]&quot;($&quot;#,##0.00\)"/>
    <numFmt numFmtId="184" formatCode="0.000000"/>
    <numFmt numFmtId="185" formatCode="0.00000"/>
  </numFmts>
  <fonts count="23">
    <font>
      <sz val="11"/>
      <color rgb="FF000000"/>
      <name val="Calibri"/>
      <family val="2"/>
      <charset val="1"/>
    </font>
    <font>
      <sz val="10"/>
      <name val="Arial"/>
      <family val="0"/>
    </font>
    <font>
      <sz val="10"/>
      <name val="Arial"/>
      <family val="0"/>
    </font>
    <font>
      <sz val="10"/>
      <name val="Arial"/>
      <family val="0"/>
    </font>
    <font>
      <sz val="12"/>
      <color rgb="FF000000"/>
      <name val="Calibri"/>
      <family val="2"/>
      <charset val="1"/>
    </font>
    <font>
      <sz val="10"/>
      <name val="Verdana"/>
      <family val="2"/>
      <charset val="1"/>
    </font>
    <font>
      <u val="single"/>
      <sz val="11"/>
      <color rgb="FF0563C1"/>
      <name val="Calibri"/>
      <family val="2"/>
      <charset val="1"/>
    </font>
    <font>
      <vertAlign val="superscript"/>
      <sz val="11"/>
      <color rgb="FF000000"/>
      <name val="Calibri"/>
      <family val="2"/>
      <charset val="1"/>
    </font>
    <font>
      <b val="true"/>
      <sz val="11"/>
      <color rgb="FF000000"/>
      <name val="Calibri"/>
      <family val="2"/>
      <charset val="1"/>
    </font>
    <font>
      <sz val="11"/>
      <color rgb="FFFF0000"/>
      <name val="Calibri"/>
      <family val="2"/>
      <charset val="1"/>
    </font>
    <font>
      <sz val="10"/>
      <color rgb="FF000000"/>
      <name val="Arial"/>
      <family val="2"/>
      <charset val="1"/>
    </font>
    <font>
      <sz val="11"/>
      <color rgb="FF0B5394"/>
      <name val="Calibri"/>
      <family val="2"/>
      <charset val="1"/>
    </font>
    <font>
      <b val="true"/>
      <u val="single"/>
      <sz val="11"/>
      <color rgb="FF0B5394"/>
      <name val="Calibri"/>
      <family val="2"/>
      <charset val="1"/>
    </font>
    <font>
      <sz val="14"/>
      <color rgb="FF595959"/>
      <name val="Calibri"/>
      <family val="2"/>
    </font>
    <font>
      <sz val="9"/>
      <color rgb="FF595959"/>
      <name val="Calibri"/>
      <family val="2"/>
    </font>
    <font>
      <sz val="10"/>
      <color rgb="FF595959"/>
      <name val="Calibri"/>
      <family val="2"/>
    </font>
    <font>
      <i val="true"/>
      <sz val="11"/>
      <color rgb="FF000000"/>
      <name val="Calibri"/>
      <family val="2"/>
      <charset val="1"/>
    </font>
    <font>
      <b val="true"/>
      <sz val="10"/>
      <name val="Arial"/>
      <family val="2"/>
      <charset val="1"/>
    </font>
    <font>
      <vertAlign val="superscript"/>
      <sz val="10"/>
      <name val="Arial"/>
      <family val="2"/>
      <charset val="1"/>
    </font>
    <font>
      <sz val="10"/>
      <name val="Symbol"/>
      <family val="1"/>
      <charset val="2"/>
    </font>
    <font>
      <sz val="8.5"/>
      <name val="Arial"/>
      <family val="2"/>
      <charset val="1"/>
    </font>
    <font>
      <sz val="10"/>
      <name val="Arial"/>
      <family val="2"/>
      <charset val="1"/>
    </font>
    <font>
      <sz val="9"/>
      <name val="Arial"/>
      <family val="2"/>
      <charset val="1"/>
    </font>
  </fonts>
  <fills count="19">
    <fill>
      <patternFill patternType="none"/>
    </fill>
    <fill>
      <patternFill patternType="gray125"/>
    </fill>
    <fill>
      <patternFill patternType="solid">
        <fgColor rgb="FFFFFF00"/>
        <bgColor rgb="FFFFC000"/>
      </patternFill>
    </fill>
    <fill>
      <patternFill patternType="solid">
        <fgColor rgb="FFF2F2F2"/>
        <bgColor rgb="FFE7E6E6"/>
      </patternFill>
    </fill>
    <fill>
      <patternFill patternType="solid">
        <fgColor rgb="FFA9D18E"/>
        <bgColor rgb="FFBFBFBF"/>
      </patternFill>
    </fill>
    <fill>
      <patternFill patternType="solid">
        <fgColor rgb="FFD6DCE5"/>
        <bgColor rgb="FFD9D9D9"/>
      </patternFill>
    </fill>
    <fill>
      <patternFill patternType="solid">
        <fgColor rgb="FFDAE3F3"/>
        <bgColor rgb="FFDEEBF7"/>
      </patternFill>
    </fill>
    <fill>
      <patternFill patternType="solid">
        <fgColor rgb="FFF8CBAD"/>
        <bgColor rgb="FFFBE5D6"/>
      </patternFill>
    </fill>
    <fill>
      <patternFill patternType="solid">
        <fgColor rgb="FFE2F0D9"/>
        <bgColor rgb="FFE7E6E6"/>
      </patternFill>
    </fill>
    <fill>
      <patternFill patternType="solid">
        <fgColor rgb="FFBDD7EE"/>
        <bgColor rgb="FFD6DCE5"/>
      </patternFill>
    </fill>
    <fill>
      <patternFill patternType="solid">
        <fgColor rgb="FFF4B183"/>
        <bgColor rgb="FFF8CBAD"/>
      </patternFill>
    </fill>
    <fill>
      <patternFill patternType="solid">
        <fgColor rgb="FFE7E6E6"/>
        <bgColor rgb="FFDEEBF7"/>
      </patternFill>
    </fill>
    <fill>
      <patternFill patternType="solid">
        <fgColor rgb="FFFBE5D6"/>
        <bgColor rgb="FFFFF2CC"/>
      </patternFill>
    </fill>
    <fill>
      <patternFill patternType="solid">
        <fgColor rgb="FFDEEBF7"/>
        <bgColor rgb="FFDAE3F3"/>
      </patternFill>
    </fill>
    <fill>
      <patternFill patternType="solid">
        <fgColor rgb="FFFFF2CC"/>
        <bgColor rgb="FFFBE5D6"/>
      </patternFill>
    </fill>
    <fill>
      <patternFill patternType="solid">
        <fgColor rgb="FFFFC000"/>
        <bgColor rgb="FFFF9900"/>
      </patternFill>
    </fill>
    <fill>
      <patternFill patternType="solid">
        <fgColor rgb="FFBFBFBF"/>
        <bgColor rgb="FFBDD7EE"/>
      </patternFill>
    </fill>
    <fill>
      <patternFill patternType="solid">
        <fgColor rgb="FFFFFFFF"/>
        <bgColor rgb="FFF2F2F2"/>
      </patternFill>
    </fill>
    <fill>
      <patternFill patternType="solid">
        <fgColor rgb="FFFFFF99"/>
        <bgColor rgb="FFFFF2CC"/>
      </patternFill>
    </fill>
  </fills>
  <borders count="32">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top style="thin"/>
      <bottom/>
      <diagonal/>
    </border>
    <border diagonalUp="false" diagonalDown="false">
      <left/>
      <right/>
      <top style="thin"/>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double"/>
      <diagonal/>
    </border>
    <border diagonalUp="false" diagonalDown="false">
      <left style="thin"/>
      <right style="thin"/>
      <top style="thin"/>
      <bottom style="double"/>
      <diagonal/>
    </border>
    <border diagonalUp="false" diagonalDown="false">
      <left style="thin"/>
      <right style="medium"/>
      <top style="thin"/>
      <bottom style="double"/>
      <diagonal/>
    </border>
    <border diagonalUp="false" diagonalDown="false">
      <left style="medium"/>
      <right style="thin"/>
      <top/>
      <bottom/>
      <diagonal/>
    </border>
    <border diagonalUp="false" diagonalDown="false">
      <left style="thin"/>
      <right style="thin"/>
      <top/>
      <bottom/>
      <diagonal/>
    </border>
    <border diagonalUp="false" diagonalDown="false">
      <left style="thin"/>
      <right style="medium"/>
      <top/>
      <bottom/>
      <diagonal/>
    </border>
    <border diagonalUp="false" diagonalDown="false">
      <left style="medium"/>
      <right style="thin"/>
      <top style="thin"/>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medium"/>
      <top style="thin"/>
      <botto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181"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5"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cellStyleXfs>
  <cellXfs count="2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5" fillId="0" borderId="0" xfId="23" applyFont="fals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general" vertical="bottom" textRotation="0" wrapText="true" indent="0" shrinkToFit="false"/>
      <protection locked="true" hidden="false"/>
    </xf>
    <xf numFmtId="166" fontId="0" fillId="0" borderId="2" xfId="0" applyFont="false" applyBorder="true" applyAlignment="false" applyProtection="false">
      <alignment horizontal="general" vertical="bottom" textRotation="0" wrapText="false" indent="0" shrinkToFit="false"/>
      <protection locked="true" hidden="false"/>
    </xf>
    <xf numFmtId="166" fontId="0" fillId="0" borderId="3" xfId="0" applyFont="false" applyBorder="true" applyAlignment="false" applyProtection="false">
      <alignment horizontal="general" vertical="bottom" textRotation="0" wrapText="false" indent="0" shrinkToFit="false"/>
      <protection locked="true" hidden="false"/>
    </xf>
    <xf numFmtId="164" fontId="0" fillId="2" borderId="4" xfId="0" applyFont="false" applyBorder="true" applyAlignment="true" applyProtection="false">
      <alignment horizontal="general" vertical="bottom"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7" fontId="0" fillId="0" borderId="5" xfId="0" applyFont="fals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7" fontId="0" fillId="0" borderId="7" xfId="0" applyFont="false" applyBorder="true" applyAlignment="false" applyProtection="false">
      <alignment horizontal="general" vertical="bottom" textRotation="0" wrapText="false" indent="0" shrinkToFit="false"/>
      <protection locked="true" hidden="false"/>
    </xf>
    <xf numFmtId="167" fontId="0" fillId="0" borderId="8"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3" borderId="4" xfId="0" applyFont="false" applyBorder="tru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19" applyFont="tru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8"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center"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71" fontId="0" fillId="5" borderId="0" xfId="0" applyFont="false" applyBorder="false" applyAlignment="false" applyProtection="false">
      <alignment horizontal="general" vertical="bottom" textRotation="0" wrapText="false" indent="0" shrinkToFit="false"/>
      <protection locked="true" hidden="false"/>
    </xf>
    <xf numFmtId="168" fontId="0" fillId="6"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8"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center"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1" fontId="0" fillId="7" borderId="0" xfId="0" applyFont="false" applyBorder="false" applyAlignment="false" applyProtection="false">
      <alignment horizontal="general" vertical="bottom" textRotation="0" wrapText="false" indent="0" shrinkToFit="false"/>
      <protection locked="true" hidden="false"/>
    </xf>
    <xf numFmtId="168" fontId="0" fillId="7" borderId="0" xfId="0" applyFont="false" applyBorder="false" applyAlignment="false" applyProtection="false">
      <alignment horizontal="general" vertical="bottom" textRotation="0" wrapText="false" indent="0" shrinkToFit="false"/>
      <protection locked="true" hidden="false"/>
    </xf>
    <xf numFmtId="170" fontId="0" fillId="7" borderId="0" xfId="0" applyFont="false" applyBorder="false" applyAlignment="false" applyProtection="false">
      <alignment horizontal="general" vertical="bottom" textRotation="0" wrapText="false" indent="0" shrinkToFit="false"/>
      <protection locked="true" hidden="false"/>
    </xf>
    <xf numFmtId="164" fontId="8" fillId="8" borderId="0" xfId="0" applyFont="true" applyBorder="false" applyAlignment="false" applyProtection="false">
      <alignment horizontal="general" vertical="bottom" textRotation="0" wrapText="false" indent="0" shrinkToFit="false"/>
      <protection locked="true" hidden="false"/>
    </xf>
    <xf numFmtId="164" fontId="0" fillId="8" borderId="0" xfId="0" applyFont="true" applyBorder="false" applyAlignment="true" applyProtection="false">
      <alignment horizontal="general" vertical="center" textRotation="0" wrapText="false" indent="0" shrinkToFit="false"/>
      <protection locked="true" hidden="false"/>
    </xf>
    <xf numFmtId="166" fontId="0" fillId="8" borderId="0" xfId="0" applyFont="false" applyBorder="false" applyAlignment="false" applyProtection="false">
      <alignment horizontal="general" vertical="bottom" textRotation="0" wrapText="false" indent="0" shrinkToFit="false"/>
      <protection locked="true" hidden="false"/>
    </xf>
    <xf numFmtId="171" fontId="0" fillId="8" borderId="0" xfId="0" applyFont="false" applyBorder="false" applyAlignment="false" applyProtection="false">
      <alignment horizontal="general" vertical="bottom" textRotation="0" wrapText="false" indent="0" shrinkToFit="false"/>
      <protection locked="true" hidden="false"/>
    </xf>
    <xf numFmtId="168" fontId="0" fillId="8" borderId="0" xfId="0" applyFont="false" applyBorder="false" applyAlignment="false" applyProtection="false">
      <alignment horizontal="general" vertical="bottom" textRotation="0" wrapText="false" indent="0" shrinkToFit="false"/>
      <protection locked="true" hidden="false"/>
    </xf>
    <xf numFmtId="170" fontId="0" fillId="8" borderId="0" xfId="0" applyFont="false" applyBorder="false" applyAlignment="false" applyProtection="false">
      <alignment horizontal="general" vertical="bottom" textRotation="0" wrapText="false" indent="0" shrinkToFit="false"/>
      <protection locked="true" hidden="false"/>
    </xf>
    <xf numFmtId="167" fontId="0" fillId="8"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15"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center" textRotation="0" wrapText="false" indent="0" shrinkToFit="false"/>
      <protection locked="true" hidden="false"/>
    </xf>
    <xf numFmtId="164" fontId="6" fillId="0" borderId="0" xfId="20" applyFont="true" applyBorder="true" applyAlignment="true" applyProtection="true">
      <alignment horizontal="left"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xf numFmtId="164" fontId="8" fillId="9" borderId="0" xfId="0" applyFont="true" applyBorder="false" applyAlignment="fals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74" fontId="0" fillId="9"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15" applyFont="true" applyBorder="true" applyAlignment="true" applyProtection="tru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4" fontId="0" fillId="10" borderId="0" xfId="0" applyFont="true" applyBorder="true" applyAlignment="true" applyProtection="false">
      <alignment horizontal="center" vertical="bottom" textRotation="0" wrapText="true" indent="0" shrinkToFit="false"/>
      <protection locked="true" hidden="false"/>
    </xf>
    <xf numFmtId="164" fontId="0" fillId="7" borderId="0" xfId="0" applyFont="true" applyBorder="true" applyAlignment="true" applyProtection="false">
      <alignment horizontal="center" vertical="bottom" textRotation="0" wrapText="false" indent="0" shrinkToFit="false"/>
      <protection locked="true" hidden="false"/>
    </xf>
    <xf numFmtId="164" fontId="0" fillId="3" borderId="0" xfId="0" applyFont="true" applyBorder="true" applyAlignment="true" applyProtection="false">
      <alignment horizontal="center" vertical="bottom" textRotation="0" wrapText="false" indent="0" shrinkToFit="false"/>
      <protection locked="true" hidden="false"/>
    </xf>
    <xf numFmtId="164" fontId="0" fillId="3" borderId="0" xfId="0" applyFont="true" applyBorder="true" applyAlignment="true" applyProtection="false">
      <alignment horizontal="center" vertical="bottom" textRotation="0" wrapText="true" indent="0" shrinkToFit="false"/>
      <protection locked="true" hidden="false"/>
    </xf>
    <xf numFmtId="164" fontId="0" fillId="7"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8" borderId="0" xfId="0" applyFont="true" applyBorder="false" applyAlignment="true" applyProtection="false">
      <alignment horizontal="general" vertical="center" textRotation="0" wrapText="false" indent="0" shrinkToFit="false"/>
      <protection locked="true" hidden="false"/>
    </xf>
    <xf numFmtId="177" fontId="0" fillId="0" borderId="0" xfId="19" applyFont="true" applyBorder="true" applyAlignment="true" applyProtection="tru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7" fontId="0" fillId="2" borderId="0" xfId="19" applyFont="true" applyBorder="true" applyAlignment="true" applyProtection="true">
      <alignment horizontal="general" vertical="bottom" textRotation="0" wrapText="false" indent="0" shrinkToFit="false"/>
      <protection locked="true" hidden="false"/>
    </xf>
    <xf numFmtId="178" fontId="0" fillId="0" borderId="0" xfId="19" applyFont="true" applyBorder="true" applyAlignment="true" applyProtection="true">
      <alignment horizontal="general" vertical="bottom"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general" vertical="center" textRotation="0" wrapText="false" indent="0" shrinkToFit="false"/>
      <protection locked="true" hidden="false"/>
    </xf>
    <xf numFmtId="164" fontId="0" fillId="11"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8" fontId="0" fillId="0" borderId="0" xfId="19"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0" fillId="10" borderId="0" xfId="0" applyFont="true" applyBorder="false" applyAlignment="true" applyProtection="false">
      <alignment horizontal="general" vertical="bottom" textRotation="0" wrapText="true" indent="0" shrinkToFit="false"/>
      <protection locked="true" hidden="false"/>
    </xf>
    <xf numFmtId="164" fontId="0" fillId="1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true" applyBorder="false" applyAlignment="true" applyProtection="false">
      <alignment horizontal="general" vertical="bottom" textRotation="0" wrapText="true" indent="0" shrinkToFit="false"/>
      <protection locked="true" hidden="false"/>
    </xf>
    <xf numFmtId="164" fontId="0" fillId="12"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false">
      <alignment horizontal="left"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5" fontId="0" fillId="0" borderId="0" xfId="19" applyFont="true" applyBorder="true" applyAlignment="true" applyProtection="true">
      <alignment horizontal="general" vertical="bottom" textRotation="0" wrapText="false" indent="0" shrinkToFit="false"/>
      <protection locked="true" hidden="false"/>
    </xf>
    <xf numFmtId="164" fontId="8" fillId="13" borderId="0" xfId="0" applyFont="true" applyBorder="false" applyAlignment="true" applyProtection="false">
      <alignment horizontal="general" vertical="center"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9" fontId="0" fillId="0" borderId="0" xfId="19" applyFont="true" applyBorder="true" applyAlignment="true" applyProtection="tru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true" applyBorder="false" applyAlignment="false" applyProtection="false">
      <alignment horizontal="general" vertical="bottom" textRotation="0" wrapText="false" indent="0" shrinkToFit="false"/>
      <protection locked="true" hidden="false"/>
    </xf>
    <xf numFmtId="164" fontId="8" fillId="14"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12" fillId="0" borderId="0" xfId="0" applyFont="true" applyBorder="true" applyAlignment="true" applyProtection="false">
      <alignment horizontal="general" vertical="center" textRotation="0" wrapText="false" indent="0" shrinkToFit="false"/>
      <protection locked="true" hidden="false"/>
    </xf>
    <xf numFmtId="164" fontId="11" fillId="0" borderId="1" xfId="0" applyFont="true" applyBorder="true" applyAlignment="true" applyProtection="false">
      <alignment horizontal="general" vertical="center" textRotation="0" wrapText="false" indent="0" shrinkToFit="false"/>
      <protection locked="true" hidden="false"/>
    </xf>
    <xf numFmtId="164" fontId="11" fillId="0" borderId="2" xfId="0" applyFont="true" applyBorder="true" applyAlignment="true" applyProtection="false">
      <alignment horizontal="general" vertical="center" textRotation="0" wrapText="false" indent="0" shrinkToFit="false"/>
      <protection locked="true" hidden="false"/>
    </xf>
    <xf numFmtId="164" fontId="11" fillId="0" borderId="3" xfId="0" applyFont="true" applyBorder="true" applyAlignment="true" applyProtection="false">
      <alignment horizontal="general" vertical="center" textRotation="0" wrapText="false" indent="0" shrinkToFit="false"/>
      <protection locked="true" hidden="false"/>
    </xf>
    <xf numFmtId="164" fontId="11" fillId="0" borderId="0" xfId="0" applyFont="true" applyBorder="true" applyAlignment="true" applyProtection="false">
      <alignment horizontal="general" vertical="center" textRotation="0" wrapText="false" indent="0" shrinkToFit="false"/>
      <protection locked="true" hidden="false"/>
    </xf>
    <xf numFmtId="177" fontId="11" fillId="2" borderId="4" xfId="0" applyFont="true" applyBorder="true" applyAlignment="true" applyProtection="false">
      <alignment horizontal="right" vertical="center" textRotation="0" wrapText="false" indent="0" shrinkToFit="false"/>
      <protection locked="true" hidden="false"/>
    </xf>
    <xf numFmtId="177" fontId="11" fillId="2" borderId="0" xfId="0" applyFont="true" applyBorder="true" applyAlignment="true" applyProtection="false">
      <alignment horizontal="right" vertical="center" textRotation="0" wrapText="false" indent="0" shrinkToFit="false"/>
      <protection locked="true" hidden="false"/>
    </xf>
    <xf numFmtId="177" fontId="11" fillId="2" borderId="5" xfId="0" applyFont="true" applyBorder="true" applyAlignment="true" applyProtection="false">
      <alignment horizontal="right" vertical="center" textRotation="0" wrapText="false" indent="0" shrinkToFit="false"/>
      <protection locked="true" hidden="false"/>
    </xf>
    <xf numFmtId="177" fontId="11" fillId="0" borderId="4" xfId="0" applyFont="true" applyBorder="true" applyAlignment="true" applyProtection="false">
      <alignment horizontal="right" vertical="center" textRotation="0" wrapText="false" indent="0" shrinkToFit="false"/>
      <protection locked="true" hidden="false"/>
    </xf>
    <xf numFmtId="177" fontId="11" fillId="0" borderId="0" xfId="0" applyFont="true" applyBorder="true" applyAlignment="true" applyProtection="false">
      <alignment horizontal="right" vertical="center" textRotation="0" wrapText="false" indent="0" shrinkToFit="false"/>
      <protection locked="true" hidden="false"/>
    </xf>
    <xf numFmtId="177" fontId="11" fillId="0" borderId="5" xfId="0" applyFont="true" applyBorder="true" applyAlignment="true" applyProtection="false">
      <alignment horizontal="right" vertical="center" textRotation="0" wrapText="false" indent="0" shrinkToFit="false"/>
      <protection locked="true" hidden="false"/>
    </xf>
    <xf numFmtId="164" fontId="11" fillId="0" borderId="4" xfId="0" applyFont="true" applyBorder="true" applyAlignment="true" applyProtection="false">
      <alignment horizontal="general" vertical="center" textRotation="0" wrapText="false" indent="0" shrinkToFit="false"/>
      <protection locked="true" hidden="false"/>
    </xf>
    <xf numFmtId="164" fontId="11" fillId="0" borderId="5" xfId="0" applyFont="true" applyBorder="true" applyAlignment="true" applyProtection="false">
      <alignment horizontal="general" vertical="center" textRotation="0" wrapText="false" indent="0" shrinkToFit="false"/>
      <protection locked="true" hidden="false"/>
    </xf>
    <xf numFmtId="177" fontId="11" fillId="2" borderId="6" xfId="0" applyFont="true" applyBorder="true" applyAlignment="true" applyProtection="false">
      <alignment horizontal="right" vertical="center" textRotation="0" wrapText="false" indent="0" shrinkToFit="false"/>
      <protection locked="true" hidden="false"/>
    </xf>
    <xf numFmtId="177" fontId="11" fillId="2" borderId="7" xfId="0" applyFont="true" applyBorder="true" applyAlignment="true" applyProtection="false">
      <alignment horizontal="right" vertical="center" textRotation="0" wrapText="false" indent="0" shrinkToFit="false"/>
      <protection locked="true" hidden="false"/>
    </xf>
    <xf numFmtId="177" fontId="11" fillId="2" borderId="8" xfId="0" applyFont="true" applyBorder="true" applyAlignment="true" applyProtection="false">
      <alignment horizontal="right" vertical="center" textRotation="0" wrapText="false" indent="0" shrinkToFit="false"/>
      <protection locked="true" hidden="false"/>
    </xf>
    <xf numFmtId="177" fontId="0" fillId="0" borderId="0" xfId="0" applyFont="false" applyBorder="true" applyAlignment="false" applyProtection="false">
      <alignment horizontal="general" vertical="bottom" textRotation="0" wrapText="false" indent="0" shrinkToFit="false"/>
      <protection locked="true" hidden="false"/>
    </xf>
    <xf numFmtId="164" fontId="8" fillId="15" borderId="0" xfId="0" applyFont="true" applyBorder="false" applyAlignment="false" applyProtection="false">
      <alignment horizontal="general" vertical="bottom" textRotation="0" wrapText="false" indent="0" shrinkToFit="false"/>
      <protection locked="true" hidden="false"/>
    </xf>
    <xf numFmtId="164" fontId="8" fillId="15" borderId="0" xfId="0" applyFont="true" applyBorder="false" applyAlignment="true" applyProtection="false">
      <alignment horizontal="general" vertical="bottom" textRotation="0" wrapText="true" indent="0" shrinkToFit="false"/>
      <protection locked="true" hidden="false"/>
    </xf>
    <xf numFmtId="164" fontId="8" fillId="15" borderId="0" xfId="0" applyFont="true" applyBorder="false" applyAlignment="true" applyProtection="false">
      <alignment horizontal="center" vertical="bottom" textRotation="0" wrapText="tru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82" fontId="0" fillId="3" borderId="0" xfId="17" applyFont="true" applyBorder="true" applyAlignment="true" applyProtection="true">
      <alignment horizontal="general" vertical="bottom" textRotation="0" wrapText="true" indent="0" shrinkToFit="false"/>
      <protection locked="true" hidden="false"/>
    </xf>
    <xf numFmtId="164" fontId="8" fillId="3" borderId="0" xfId="0" applyFont="true" applyBorder="false" applyAlignment="true" applyProtection="false">
      <alignment horizontal="general" vertical="bottom" textRotation="0" wrapText="true" indent="0" shrinkToFit="false"/>
      <protection locked="true" hidden="false"/>
    </xf>
    <xf numFmtId="182" fontId="0" fillId="3" borderId="0" xfId="0" applyFont="true" applyBorder="false" applyAlignment="true" applyProtection="false">
      <alignment horizontal="right" vertical="bottom"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82" fontId="0" fillId="0" borderId="0" xfId="17" applyFont="true" applyBorder="true" applyAlignment="true" applyProtection="tru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82" fontId="0" fillId="0" borderId="0" xfId="0" applyFont="true" applyBorder="false" applyAlignment="true" applyProtection="false">
      <alignment horizontal="right" vertical="bottom" textRotation="0" wrapText="true" indent="0" shrinkToFit="false"/>
      <protection locked="true" hidden="false"/>
    </xf>
    <xf numFmtId="183" fontId="0" fillId="3"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2" fontId="0" fillId="3" borderId="0" xfId="17" applyFont="true" applyBorder="true" applyAlignment="true" applyProtection="true">
      <alignment horizontal="general" vertical="bottom" textRotation="0" wrapText="false" indent="0" shrinkToFit="false"/>
      <protection locked="true" hidden="false"/>
    </xf>
    <xf numFmtId="164" fontId="8" fillId="15" borderId="0" xfId="0" applyFont="true" applyBorder="true" applyAlignment="true" applyProtection="false">
      <alignment horizontal="center" vertical="bottom" textRotation="0" wrapText="true" indent="0" shrinkToFit="false"/>
      <protection locked="true" hidden="false"/>
    </xf>
    <xf numFmtId="182" fontId="0" fillId="3" borderId="0" xfId="0" applyFont="false" applyBorder="false" applyAlignment="false" applyProtection="false">
      <alignment horizontal="general" vertical="bottom" textRotation="0" wrapText="false" indent="0" shrinkToFit="false"/>
      <protection locked="true" hidden="false"/>
    </xf>
    <xf numFmtId="182" fontId="0" fillId="0" borderId="0" xfId="0" applyFont="tru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64" fontId="0" fillId="11" borderId="4" xfId="0" applyFont="true" applyBorder="true" applyAlignment="false" applyProtection="false">
      <alignment horizontal="general" vertical="bottom" textRotation="0" wrapText="false" indent="0" shrinkToFit="false"/>
      <protection locked="true" hidden="false"/>
    </xf>
    <xf numFmtId="164" fontId="0" fillId="2" borderId="1" xfId="0" applyFont="true" applyBorder="tru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0" fillId="16" borderId="0" xfId="0" applyFont="true" applyBorder="false" applyAlignment="false" applyProtection="false">
      <alignment horizontal="general" vertical="bottom" textRotation="0" wrapText="false" indent="0" shrinkToFit="false"/>
      <protection locked="true" hidden="false"/>
    </xf>
    <xf numFmtId="172" fontId="0" fillId="16" borderId="0" xfId="15" applyFont="true" applyBorder="true" applyAlignment="true" applyProtection="true">
      <alignment horizontal="general" vertical="bottom" textRotation="0" wrapText="false" indent="0" shrinkToFit="false"/>
      <protection locked="true" hidden="false"/>
    </xf>
    <xf numFmtId="167" fontId="0" fillId="0" borderId="0" xfId="15" applyFont="true" applyBorder="true" applyAlignment="true" applyProtection="true">
      <alignment horizontal="general" vertical="bottom" textRotation="0" wrapText="false" indent="0" shrinkToFit="false"/>
      <protection locked="true" hidden="false"/>
    </xf>
    <xf numFmtId="169" fontId="0" fillId="0" borderId="0" xfId="15" applyFont="true" applyBorder="true" applyAlignment="true" applyProtection="true">
      <alignment horizontal="general" vertical="bottom" textRotation="0" wrapText="false" indent="0" shrinkToFit="false"/>
      <protection locked="true" hidden="false"/>
    </xf>
    <xf numFmtId="172" fontId="0" fillId="3" borderId="0" xfId="15" applyFont="true" applyBorder="true" applyAlignment="true" applyProtection="true">
      <alignment horizontal="general" vertical="bottom" textRotation="0" wrapText="false" indent="0" shrinkToFit="false"/>
      <protection locked="true" hidden="false"/>
    </xf>
    <xf numFmtId="173" fontId="0" fillId="3" borderId="0" xfId="15" applyFont="true" applyBorder="true" applyAlignment="true" applyProtection="tru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16" fillId="11" borderId="9" xfId="0" applyFont="true" applyBorder="true" applyAlignment="false" applyProtection="false">
      <alignment horizontal="general" vertical="bottom" textRotation="0" wrapText="false" indent="0" shrinkToFit="false"/>
      <protection locked="true" hidden="false"/>
    </xf>
    <xf numFmtId="164" fontId="0" fillId="11" borderId="10" xfId="0" applyFont="false" applyBorder="true" applyAlignment="false" applyProtection="false">
      <alignment horizontal="general" vertical="bottom" textRotation="0" wrapText="false" indent="0" shrinkToFit="false"/>
      <protection locked="true" hidden="false"/>
    </xf>
    <xf numFmtId="164" fontId="0" fillId="12" borderId="4" xfId="0" applyFont="true" applyBorder="true" applyAlignment="false" applyProtection="false">
      <alignment horizontal="general" vertical="bottom" textRotation="0" wrapText="false" indent="0" shrinkToFit="false"/>
      <protection locked="true" hidden="false"/>
    </xf>
    <xf numFmtId="181" fontId="0" fillId="12" borderId="0" xfId="17" applyFont="true" applyBorder="true" applyAlignment="true" applyProtection="true">
      <alignment horizontal="general" vertical="bottom" textRotation="0" wrapText="false" indent="0" shrinkToFit="false"/>
      <protection locked="true" hidden="false"/>
    </xf>
    <xf numFmtId="164" fontId="8" fillId="12" borderId="4" xfId="0" applyFont="true" applyBorder="true" applyAlignment="false" applyProtection="false">
      <alignment horizontal="general" vertical="bottom" textRotation="0" wrapText="false" indent="0" shrinkToFit="false"/>
      <protection locked="true" hidden="false"/>
    </xf>
    <xf numFmtId="181" fontId="8" fillId="12" borderId="0" xfId="17" applyFont="true" applyBorder="true" applyAlignment="true" applyProtection="true">
      <alignment horizontal="general" vertical="bottom" textRotation="0" wrapText="false" indent="0" shrinkToFit="false"/>
      <protection locked="true" hidden="false"/>
    </xf>
    <xf numFmtId="164" fontId="16" fillId="11" borderId="4" xfId="0" applyFont="true" applyBorder="true" applyAlignment="false" applyProtection="false">
      <alignment horizontal="general" vertical="bottom" textRotation="0" wrapText="false" indent="0" shrinkToFit="false"/>
      <protection locked="true" hidden="false"/>
    </xf>
    <xf numFmtId="181" fontId="0" fillId="11" borderId="0" xfId="17" applyFont="true" applyBorder="true" applyAlignment="true" applyProtection="true">
      <alignment horizontal="general" vertical="bottom" textRotation="0" wrapText="false" indent="0" shrinkToFit="false"/>
      <protection locked="true" hidden="false"/>
    </xf>
    <xf numFmtId="164" fontId="8" fillId="12" borderId="0" xfId="0" applyFont="true" applyBorder="true" applyAlignment="false" applyProtection="false">
      <alignment horizontal="general" vertical="bottom" textRotation="0" wrapText="false" indent="0" shrinkToFit="false"/>
      <protection locked="true" hidden="false"/>
    </xf>
    <xf numFmtId="181" fontId="8" fillId="0" borderId="0" xfId="17" applyFont="true" applyBorder="true" applyAlignment="true" applyProtection="true">
      <alignment horizontal="general" vertical="bottom" textRotation="0" wrapText="false" indent="0" shrinkToFit="false"/>
      <protection locked="true" hidden="false"/>
    </xf>
    <xf numFmtId="164" fontId="8" fillId="14" borderId="0" xfId="0" applyFont="true" applyBorder="true" applyAlignment="false" applyProtection="false">
      <alignment horizontal="general" vertical="bottom" textRotation="0" wrapText="false" indent="0" shrinkToFit="false"/>
      <protection locked="true" hidden="false"/>
    </xf>
    <xf numFmtId="181" fontId="0" fillId="0" borderId="0" xfId="17" applyFont="true" applyBorder="true" applyAlignment="true" applyProtection="true">
      <alignment horizontal="general" vertical="bottom" textRotation="0" wrapText="false" indent="0" shrinkToFit="false"/>
      <protection locked="true" hidden="false"/>
    </xf>
    <xf numFmtId="181" fontId="0" fillId="0" borderId="0" xfId="17" applyFont="true" applyBorder="true" applyAlignment="true" applyProtection="true">
      <alignment horizontal="general" vertical="bottom" textRotation="0" wrapText="false" indent="0" shrinkToFit="false"/>
      <protection locked="true" hidden="false"/>
    </xf>
    <xf numFmtId="164" fontId="0" fillId="0" borderId="0" xfId="19" applyFont="true" applyBorder="true" applyAlignment="true" applyProtection="true">
      <alignment horizontal="general" vertical="bottom" textRotation="0" wrapText="false" indent="0" shrinkToFit="false"/>
      <protection locked="true" hidden="false"/>
    </xf>
    <xf numFmtId="166" fontId="0" fillId="0" borderId="0" xfId="17" applyFont="true" applyBorder="true" applyAlignment="true" applyProtection="true">
      <alignment horizontal="general" vertical="bottom" textRotation="0" wrapText="false" indent="0" shrinkToFit="false"/>
      <protection locked="true" hidden="false"/>
    </xf>
    <xf numFmtId="183" fontId="0" fillId="0" borderId="0" xfId="19" applyFont="true" applyBorder="true" applyAlignment="true" applyProtection="true">
      <alignment horizontal="general" vertical="bottom" textRotation="0" wrapText="false" indent="0" shrinkToFit="false"/>
      <protection locked="true" hidden="false"/>
    </xf>
    <xf numFmtId="182" fontId="0" fillId="0" borderId="0" xfId="19" applyFont="true" applyBorder="true" applyAlignment="true" applyProtection="true">
      <alignment horizontal="general" vertical="bottom" textRotation="0" wrapText="false" indent="0" shrinkToFit="false"/>
      <protection locked="true" hidden="false"/>
    </xf>
    <xf numFmtId="182" fontId="8" fillId="0" borderId="0" xfId="17" applyFont="true" applyBorder="tru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8" fillId="12"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8" fillId="11" borderId="0" xfId="0" applyFont="true" applyBorder="false" applyAlignment="false" applyProtection="false">
      <alignment horizontal="general" vertical="bottom" textRotation="0" wrapText="false" indent="0" shrinkToFit="false"/>
      <protection locked="true" hidden="false"/>
    </xf>
    <xf numFmtId="170" fontId="0" fillId="14" borderId="0" xfId="0" applyFont="false" applyBorder="false" applyAlignment="false" applyProtection="false">
      <alignment horizontal="general" vertical="bottom" textRotation="0" wrapText="false" indent="0" shrinkToFit="false"/>
      <protection locked="true" hidden="false"/>
    </xf>
    <xf numFmtId="170" fontId="8"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64" fontId="0" fillId="14" borderId="0" xfId="0" applyFont="true" applyBorder="false" applyAlignment="true" applyProtection="false">
      <alignment horizontal="general" vertical="bottom" textRotation="0" wrapText="true" indent="0" shrinkToFit="false"/>
      <protection locked="true" hidden="false"/>
    </xf>
    <xf numFmtId="170" fontId="0" fillId="0" borderId="0" xfId="0" applyFont="false" applyBorder="false" applyAlignment="true" applyProtection="false">
      <alignment horizontal="general" vertical="bottom" textRotation="0" wrapText="true" indent="0" shrinkToFit="false"/>
      <protection locked="true" hidden="false"/>
    </xf>
    <xf numFmtId="184" fontId="8" fillId="0" borderId="0" xfId="0" applyFont="tru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75" fontId="0" fillId="0" borderId="0" xfId="15" applyFont="true" applyBorder="true" applyAlignment="true" applyProtection="true">
      <alignment horizontal="general" vertical="bottom" textRotation="0" wrapText="false" indent="0" shrinkToFit="false"/>
      <protection locked="true" hidden="false"/>
    </xf>
    <xf numFmtId="164" fontId="0" fillId="17" borderId="0" xfId="0" applyFont="true" applyBorder="false" applyAlignment="false" applyProtection="false">
      <alignment horizontal="general" vertical="bottom" textRotation="0" wrapText="false" indent="0" shrinkToFit="false"/>
      <protection locked="true" hidden="false"/>
    </xf>
    <xf numFmtId="173" fontId="0" fillId="17" borderId="0" xfId="15" applyFont="true" applyBorder="true" applyAlignment="true" applyProtection="true">
      <alignment horizontal="general" vertical="bottom" textRotation="0" wrapText="false" indent="0" shrinkToFit="false"/>
      <protection locked="true" hidden="false"/>
    </xf>
    <xf numFmtId="172" fontId="0" fillId="17" borderId="0" xfId="15" applyFont="true" applyBorder="true" applyAlignment="true" applyProtection="true">
      <alignment horizontal="general" vertical="bottom" textRotation="0" wrapText="false" indent="0" shrinkToFit="false"/>
      <protection locked="true" hidden="false"/>
    </xf>
    <xf numFmtId="167" fontId="0" fillId="17" borderId="0" xfId="15" applyFont="true" applyBorder="true" applyAlignment="true" applyProtection="true">
      <alignment horizontal="general" vertical="bottom" textRotation="0" wrapText="false" indent="0" shrinkToFit="false"/>
      <protection locked="true" hidden="false"/>
    </xf>
    <xf numFmtId="169" fontId="0" fillId="0" borderId="0" xfId="17" applyFont="true" applyBorder="true" applyAlignment="true" applyProtection="true">
      <alignment horizontal="general" vertical="bottom" textRotation="0" wrapText="false" indent="0" shrinkToFit="false"/>
      <protection locked="true" hidden="false"/>
    </xf>
    <xf numFmtId="167" fontId="0" fillId="0" borderId="0" xfId="17" applyFont="true" applyBorder="true" applyAlignment="true" applyProtection="true">
      <alignment horizontal="general" vertical="bottom" textRotation="0" wrapText="false" indent="0" shrinkToFit="false"/>
      <protection locked="true" hidden="false"/>
    </xf>
    <xf numFmtId="183" fontId="0" fillId="0" borderId="0" xfId="17"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9" fontId="0" fillId="0" borderId="0" xfId="0" applyFont="fals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0" fillId="15" borderId="0" xfId="0" applyFont="true" applyBorder="false" applyAlignment="false" applyProtection="false">
      <alignment horizontal="general" vertical="bottom" textRotation="0" wrapText="false" indent="0" shrinkToFit="false"/>
      <protection locked="true" hidden="false"/>
    </xf>
    <xf numFmtId="168" fontId="0" fillId="15" borderId="0" xfId="0" applyFont="false" applyBorder="false" applyAlignment="false" applyProtection="false">
      <alignment horizontal="general"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75" fontId="0" fillId="0" borderId="10" xfId="0" applyFont="false" applyBorder="true" applyAlignment="false" applyProtection="false">
      <alignment horizontal="general" vertical="bottom" textRotation="0" wrapText="false" indent="0" shrinkToFit="false"/>
      <protection locked="true" hidden="false"/>
    </xf>
    <xf numFmtId="169" fontId="0" fillId="2" borderId="0" xfId="0" applyFont="false" applyBorder="false" applyAlignment="false" applyProtection="false">
      <alignment horizontal="general" vertical="bottom" textRotation="0" wrapText="false" indent="0" shrinkToFit="false"/>
      <protection locked="true" hidden="false"/>
    </xf>
    <xf numFmtId="164" fontId="8" fillId="12" borderId="11" xfId="0" applyFont="true" applyBorder="true" applyAlignment="false" applyProtection="false">
      <alignment horizontal="general" vertical="bottom" textRotation="0" wrapText="false" indent="0" shrinkToFit="false"/>
      <protection locked="true" hidden="false"/>
    </xf>
    <xf numFmtId="164" fontId="0" fillId="12" borderId="12" xfId="0" applyFont="false" applyBorder="true" applyAlignment="false" applyProtection="false">
      <alignment horizontal="general" vertical="bottom" textRotation="0" wrapText="false" indent="0" shrinkToFit="false"/>
      <protection locked="true" hidden="false"/>
    </xf>
    <xf numFmtId="175" fontId="0" fillId="12" borderId="13" xfId="0" applyFont="false" applyBorder="tru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64" fontId="17" fillId="0" borderId="14" xfId="0" applyFont="true" applyBorder="true" applyAlignment="true" applyProtection="false">
      <alignment horizontal="center" vertical="center" textRotation="0" wrapText="false" indent="0" shrinkToFit="false"/>
      <protection locked="true" hidden="false"/>
    </xf>
    <xf numFmtId="164" fontId="17" fillId="0" borderId="15" xfId="0" applyFont="true" applyBorder="true" applyAlignment="true" applyProtection="false">
      <alignment horizontal="center" vertical="center" textRotation="0" wrapText="false" indent="0" shrinkToFit="false"/>
      <protection locked="true" hidden="false"/>
    </xf>
    <xf numFmtId="164" fontId="17" fillId="0" borderId="15" xfId="0" applyFont="true" applyBorder="true" applyAlignment="true" applyProtection="false">
      <alignment horizontal="center" vertical="bottom" textRotation="0" wrapText="false" indent="0" shrinkToFit="false"/>
      <protection locked="true" hidden="false"/>
    </xf>
    <xf numFmtId="164" fontId="17" fillId="0" borderId="16" xfId="0" applyFont="true" applyBorder="true" applyAlignment="true" applyProtection="false">
      <alignment horizontal="center" vertical="bottom" textRotation="0" wrapText="false" indent="0" shrinkToFit="false"/>
      <protection locked="true" hidden="false"/>
    </xf>
    <xf numFmtId="164" fontId="17" fillId="0" borderId="17" xfId="0" applyFont="true" applyBorder="true" applyAlignment="true" applyProtection="false">
      <alignment horizontal="center" vertical="bottom" textRotation="0" wrapText="false" indent="0" shrinkToFit="false"/>
      <protection locked="true" hidden="false"/>
    </xf>
    <xf numFmtId="164" fontId="17" fillId="0" borderId="18" xfId="0" applyFont="true" applyBorder="true" applyAlignment="true" applyProtection="false">
      <alignment horizontal="center"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true" applyProtection="false">
      <alignment horizontal="center" vertical="bottom" textRotation="0" wrapText="false" indent="0" shrinkToFit="false"/>
      <protection locked="true" hidden="false"/>
    </xf>
    <xf numFmtId="164" fontId="0" fillId="0" borderId="21" xfId="0" applyFont="tru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3" xfId="0" applyFont="false" applyBorder="true" applyAlignment="true" applyProtection="false">
      <alignment horizontal="center" vertical="bottom" textRotation="0" wrapText="false" indent="0" shrinkToFit="false"/>
      <protection locked="true" hidden="false"/>
    </xf>
    <xf numFmtId="164" fontId="0" fillId="0" borderId="24" xfId="0" applyFont="false" applyBorder="true" applyAlignment="true" applyProtection="false">
      <alignment horizontal="center" vertical="bottom" textRotation="0" wrapText="false" indent="0" shrinkToFit="false"/>
      <protection locked="true" hidden="false"/>
    </xf>
    <xf numFmtId="164" fontId="0" fillId="0" borderId="25" xfId="0" applyFont="true" applyBorder="true" applyAlignment="true" applyProtection="false">
      <alignment horizontal="center" vertical="bottom" textRotation="0" wrapText="false" indent="0" shrinkToFit="false"/>
      <protection locked="true" hidden="false"/>
    </xf>
    <xf numFmtId="164" fontId="0" fillId="0" borderId="17" xfId="0" applyFont="true" applyBorder="true" applyAlignment="true" applyProtection="false">
      <alignment horizontal="center" vertical="bottom" textRotation="0" wrapText="false" indent="0" shrinkToFit="false"/>
      <protection locked="true" hidden="false"/>
    </xf>
    <xf numFmtId="175" fontId="0" fillId="18" borderId="17" xfId="0" applyFont="false" applyBorder="true" applyAlignment="true" applyProtection="true">
      <alignment horizontal="center" vertical="bottom" textRotation="0" wrapText="false" indent="0" shrinkToFit="false"/>
      <protection locked="false" hidden="false"/>
    </xf>
    <xf numFmtId="175" fontId="0" fillId="18" borderId="18" xfId="0" applyFont="false" applyBorder="true" applyAlignment="true" applyProtection="true">
      <alignment horizontal="center" vertical="bottom" textRotation="0" wrapText="false" indent="0" shrinkToFit="false"/>
      <protection locked="false" hidden="false"/>
    </xf>
    <xf numFmtId="170" fontId="0" fillId="18" borderId="17" xfId="0" applyFont="false" applyBorder="true" applyAlignment="true" applyProtection="true">
      <alignment horizontal="center" vertical="bottom" textRotation="0" wrapText="false" indent="0" shrinkToFit="false"/>
      <protection locked="false" hidden="false"/>
    </xf>
    <xf numFmtId="171" fontId="0" fillId="18" borderId="17" xfId="0" applyFont="false" applyBorder="true" applyAlignment="true" applyProtection="true">
      <alignment horizontal="center" vertical="bottom" textRotation="0" wrapText="false" indent="0" shrinkToFit="false"/>
      <protection locked="false" hidden="false"/>
    </xf>
    <xf numFmtId="171" fontId="0" fillId="0" borderId="17" xfId="0" applyFont="false" applyBorder="true" applyAlignment="true" applyProtection="false">
      <alignment horizontal="center" vertical="bottom" textRotation="0" wrapText="false" indent="0" shrinkToFit="false"/>
      <protection locked="true" hidden="false"/>
    </xf>
    <xf numFmtId="175" fontId="0" fillId="0" borderId="18" xfId="0" applyFont="false" applyBorder="true" applyAlignment="true" applyProtection="false">
      <alignment horizontal="center" vertical="bottom" textRotation="0" wrapText="false" indent="0" shrinkToFit="false"/>
      <protection locked="true" hidden="false"/>
    </xf>
    <xf numFmtId="170" fontId="0" fillId="0" borderId="17" xfId="0" applyFont="false" applyBorder="true" applyAlignment="true" applyProtection="false">
      <alignment horizontal="center" vertical="bottom" textRotation="0" wrapText="false" indent="0" shrinkToFit="false"/>
      <protection locked="true" hidden="false"/>
    </xf>
    <xf numFmtId="175" fontId="0" fillId="0" borderId="17" xfId="0" applyFont="false" applyBorder="true" applyAlignment="true" applyProtection="false">
      <alignment horizontal="center" vertical="bottom" textRotation="0" wrapText="false" indent="0" shrinkToFit="false"/>
      <protection locked="true" hidden="false"/>
    </xf>
    <xf numFmtId="175" fontId="0" fillId="0" borderId="18" xfId="0" applyFont="false" applyBorder="true" applyAlignment="true" applyProtection="false">
      <alignment horizontal="center" vertical="bottom" textRotation="0" wrapText="false" indent="0" shrinkToFit="false"/>
      <protection locked="true" hidden="false"/>
    </xf>
    <xf numFmtId="164" fontId="22" fillId="0" borderId="17" xfId="0" applyFont="true" applyBorder="true" applyAlignment="true" applyProtection="false">
      <alignment horizontal="center" vertical="bottom" textRotation="0" wrapText="false" indent="0" shrinkToFit="false"/>
      <protection locked="true" hidden="false"/>
    </xf>
    <xf numFmtId="175" fontId="0" fillId="0" borderId="17" xfId="0" applyFont="false" applyBorder="true" applyAlignment="true" applyProtection="false">
      <alignment horizontal="center" vertical="bottom" textRotation="0" wrapText="false" indent="0" shrinkToFit="false"/>
      <protection locked="true" hidden="false"/>
    </xf>
    <xf numFmtId="164" fontId="0" fillId="0" borderId="26" xfId="0" applyFont="false" applyBorder="true" applyAlignment="true" applyProtection="false">
      <alignment horizontal="center" vertical="bottom" textRotation="0" wrapText="false" indent="0" shrinkToFit="false"/>
      <protection locked="true" hidden="false"/>
    </xf>
    <xf numFmtId="164" fontId="0" fillId="0" borderId="27" xfId="0" applyFont="true" applyBorder="true" applyAlignment="true" applyProtection="false">
      <alignment horizontal="center" vertical="bottom" textRotation="0" wrapText="false" indent="0" shrinkToFit="false"/>
      <protection locked="true" hidden="false"/>
    </xf>
    <xf numFmtId="175" fontId="0" fillId="18" borderId="27" xfId="0" applyFont="false" applyBorder="true" applyAlignment="true" applyProtection="true">
      <alignment horizontal="center" vertical="bottom" textRotation="0" wrapText="false" indent="0" shrinkToFit="false"/>
      <protection locked="false" hidden="false"/>
    </xf>
    <xf numFmtId="175" fontId="0" fillId="18" borderId="28" xfId="0" applyFont="false" applyBorder="true" applyAlignment="true" applyProtection="true">
      <alignment horizontal="center" vertical="bottom" textRotation="0" wrapText="false" indent="0" shrinkToFit="false"/>
      <protection locked="false" hidden="false"/>
    </xf>
    <xf numFmtId="164" fontId="21" fillId="0" borderId="29" xfId="0" applyFont="true" applyBorder="true" applyAlignment="true" applyProtection="false">
      <alignment horizontal="left" vertical="bottom" textRotation="0" wrapText="false" indent="0" shrinkToFit="false"/>
      <protection locked="true" hidden="false"/>
    </xf>
    <xf numFmtId="164" fontId="0" fillId="0" borderId="30" xfId="0" applyFont="false" applyBorder="true" applyAlignment="false" applyProtection="false">
      <alignment horizontal="general" vertical="bottom" textRotation="0" wrapText="false" indent="0" shrinkToFit="false"/>
      <protection locked="true" hidden="false"/>
    </xf>
    <xf numFmtId="175" fontId="0" fillId="18" borderId="30" xfId="0" applyFont="false" applyBorder="true" applyAlignment="true" applyProtection="true">
      <alignment horizontal="center" vertical="bottom" textRotation="0" wrapText="false" indent="0" shrinkToFit="false"/>
      <protection locked="false" hidden="false"/>
    </xf>
    <xf numFmtId="175" fontId="0" fillId="18" borderId="31"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true" applyAlignment="true" applyProtection="false">
      <alignment horizontal="center" vertical="bottom" textRotation="0" wrapText="false" indent="0" shrinkToFit="false"/>
      <protection locked="true" hidden="false"/>
    </xf>
    <xf numFmtId="175" fontId="0" fillId="0" borderId="0" xfId="0" applyFont="false" applyBorder="true" applyAlignment="true" applyProtection="false">
      <alignment horizontal="center" vertical="bottom" textRotation="0" wrapText="false" indent="0" shrinkToFit="false"/>
      <protection locked="true" hidden="false"/>
    </xf>
    <xf numFmtId="164" fontId="18"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18" fillId="0" borderId="0" xfId="0" applyFont="true" applyBorder="true" applyAlignment="true" applyProtection="false">
      <alignment horizontal="general" vertical="bottom"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rmal 2 2" xfId="22"/>
    <cellStyle name="Normal 3" xfId="23"/>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548235"/>
      <rgbColor rgb="FF800080"/>
      <rgbColor rgb="FF008080"/>
      <rgbColor rgb="FFBFBFBF"/>
      <rgbColor rgb="FF808080"/>
      <rgbColor rgb="FFE7E6E6"/>
      <rgbColor rgb="FF7030A0"/>
      <rgbColor rgb="FFFFF2CC"/>
      <rgbColor rgb="FFDEEBF7"/>
      <rgbColor rgb="FF660066"/>
      <rgbColor rgb="FFF2F2F2"/>
      <rgbColor rgb="FF0563C1"/>
      <rgbColor rgb="FFBDD7EE"/>
      <rgbColor rgb="FF000080"/>
      <rgbColor rgb="FFFF00FF"/>
      <rgbColor rgb="FFFBE5D6"/>
      <rgbColor rgb="FF00FFFF"/>
      <rgbColor rgb="FF800080"/>
      <rgbColor rgb="FF800000"/>
      <rgbColor rgb="FF008080"/>
      <rgbColor rgb="FF0000FF"/>
      <rgbColor rgb="FF00CCFF"/>
      <rgbColor rgb="FFDAE3F3"/>
      <rgbColor rgb="FFE2F0D9"/>
      <rgbColor rgb="FFFFFF99"/>
      <rgbColor rgb="FFD6DCE5"/>
      <rgbColor rgb="FFF4B183"/>
      <rgbColor rgb="FFD9D9D9"/>
      <rgbColor rgb="FFF8CBAD"/>
      <rgbColor rgb="FF3366FF"/>
      <rgbColor rgb="FF33CCCC"/>
      <rgbColor rgb="FF99CC00"/>
      <rgbColor rgb="FFFFC000"/>
      <rgbColor rgb="FFFF9900"/>
      <rgbColor rgb="FFED7D31"/>
      <rgbColor rgb="FF595959"/>
      <rgbColor rgb="FFA9D18E"/>
      <rgbColor rgb="FF0B5394"/>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sharedStrings" Target="sharedStrings.xml"/>
</Relationships>
</file>

<file path=xl/charts/chart1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Percentage of Cases of Anemia Averted</a:t>
            </a:r>
          </a:p>
        </c:rich>
      </c:tx>
      <c:overlay val="0"/>
      <c:spPr>
        <a:noFill/>
        <a:ln>
          <a:noFill/>
        </a:ln>
      </c:spPr>
    </c:title>
    <c:autoTitleDeleted val="0"/>
    <c:plotArea>
      <c:barChart>
        <c:barDir val="col"/>
        <c:grouping val="clustered"/>
        <c:varyColors val="0"/>
        <c:ser>
          <c:idx val="0"/>
          <c:order val="0"/>
          <c:tx>
            <c:strRef>
              <c:f>'Pct Anemia Averted Hanqi Compar'!$A$6</c:f>
              <c:strCache>
                <c:ptCount val="1"/>
                <c:pt idx="0">
                  <c:v>Luo 2017</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Compar'!$B$4:$G$5</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Compar'!$B$6:$G$6</c:f>
              <c:numCache>
                <c:formatCode>General</c:formatCode>
                <c:ptCount val="6"/>
                <c:pt idx="0">
                  <c:v>0.027</c:v>
                </c:pt>
                <c:pt idx="1">
                  <c:v>0.069</c:v>
                </c:pt>
                <c:pt idx="2">
                  <c:v>0.004</c:v>
                </c:pt>
                <c:pt idx="3">
                  <c:v>0.01</c:v>
                </c:pt>
                <c:pt idx="4">
                  <c:v>0.001</c:v>
                </c:pt>
                <c:pt idx="5">
                  <c:v>0.005</c:v>
                </c:pt>
              </c:numCache>
            </c:numRef>
          </c:val>
        </c:ser>
        <c:ser>
          <c:idx val="1"/>
          <c:order val="1"/>
          <c:tx>
            <c:strRef>
              <c:f>'Pct Anemia Averted Hanqi Compar'!$A$7</c:f>
              <c:strCache>
                <c:ptCount val="1"/>
                <c:pt idx="0">
                  <c:v>Simplified tool</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Compar'!$B$4:$G$5</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Compar'!$B$7:$G$7</c:f>
              <c:numCache>
                <c:formatCode>General</c:formatCode>
                <c:ptCount val="6"/>
                <c:pt idx="0">
                  <c:v>0.017967691720774</c:v>
                </c:pt>
                <c:pt idx="1">
                  <c:v>0.0379693727458183</c:v>
                </c:pt>
                <c:pt idx="2">
                  <c:v>0.0143533662425108</c:v>
                </c:pt>
                <c:pt idx="3">
                  <c:v>0.0303940813264716</c:v>
                </c:pt>
                <c:pt idx="4">
                  <c:v>0.00325274944273464</c:v>
                </c:pt>
                <c:pt idx="5">
                  <c:v>0.00687886292260595</c:v>
                </c:pt>
              </c:numCache>
            </c:numRef>
          </c:val>
        </c:ser>
        <c:gapWidth val="182"/>
        <c:overlap val="0"/>
        <c:axId val="13270778"/>
        <c:axId val="99211343"/>
      </c:barChart>
      <c:catAx>
        <c:axId val="1327077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99211343"/>
        <c:crosses val="autoZero"/>
        <c:auto val="1"/>
        <c:lblAlgn val="ctr"/>
        <c:lblOffset val="100"/>
        <c:noMultiLvlLbl val="0"/>
      </c:catAx>
      <c:valAx>
        <c:axId val="99211343"/>
        <c:scaling>
          <c:orientation val="minMax"/>
          <c:max val="0.1"/>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13270778"/>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Percentage of Cases of Anemia Averted</a:t>
            </a:r>
          </a:p>
        </c:rich>
      </c:tx>
      <c:overlay val="0"/>
      <c:spPr>
        <a:noFill/>
        <a:ln>
          <a:noFill/>
        </a:ln>
      </c:spPr>
    </c:title>
    <c:autoTitleDeleted val="0"/>
    <c:plotArea>
      <c:barChart>
        <c:barDir val="col"/>
        <c:grouping val="clustered"/>
        <c:varyColors val="0"/>
        <c:ser>
          <c:idx val="0"/>
          <c:order val="0"/>
          <c:tx>
            <c:strRef>
              <c:f>'Pct Anemia Averted Hanqi Compar'!$A$14</c:f>
              <c:strCache>
                <c:ptCount val="1"/>
                <c:pt idx="0">
                  <c:v>Luo 2017</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Compar'!$B$12:$G$13</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Compar'!$B$14:$G$14</c:f>
              <c:numCache>
                <c:formatCode>General</c:formatCode>
                <c:ptCount val="6"/>
                <c:pt idx="0">
                  <c:v>0.0001</c:v>
                </c:pt>
                <c:pt idx="1">
                  <c:v>0.001</c:v>
                </c:pt>
                <c:pt idx="2">
                  <c:v>0.0001</c:v>
                </c:pt>
                <c:pt idx="3">
                  <c:v>0.001</c:v>
                </c:pt>
                <c:pt idx="4">
                  <c:v>0.0001</c:v>
                </c:pt>
                <c:pt idx="5">
                  <c:v>0.001</c:v>
                </c:pt>
              </c:numCache>
            </c:numRef>
          </c:val>
        </c:ser>
        <c:ser>
          <c:idx val="1"/>
          <c:order val="1"/>
          <c:tx>
            <c:strRef>
              <c:f>'Pct Anemia Averted Hanqi Compar'!$A$15</c:f>
              <c:strCache>
                <c:ptCount val="1"/>
                <c:pt idx="0">
                  <c:v>Simplified tool</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Compar'!$B$12:$G$13</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Compar'!$B$15:$G$15</c:f>
              <c:numCache>
                <c:formatCode>General</c:formatCode>
                <c:ptCount val="6"/>
                <c:pt idx="0">
                  <c:v>0.0131849646390211</c:v>
                </c:pt>
                <c:pt idx="1">
                  <c:v>0.0278821948923039</c:v>
                </c:pt>
                <c:pt idx="2">
                  <c:v>0.00570983377257794</c:v>
                </c:pt>
                <c:pt idx="3">
                  <c:v>0.012104034869601</c:v>
                </c:pt>
                <c:pt idx="4">
                  <c:v>0.0105172169607498</c:v>
                </c:pt>
                <c:pt idx="5">
                  <c:v>0.0222651381072173</c:v>
                </c:pt>
              </c:numCache>
            </c:numRef>
          </c:val>
        </c:ser>
        <c:gapWidth val="182"/>
        <c:overlap val="0"/>
        <c:axId val="76541290"/>
        <c:axId val="72408087"/>
      </c:barChart>
      <c:catAx>
        <c:axId val="76541290"/>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2408087"/>
        <c:crosses val="autoZero"/>
        <c:auto val="1"/>
        <c:lblAlgn val="ctr"/>
        <c:lblOffset val="100"/>
        <c:noMultiLvlLbl val="0"/>
      </c:catAx>
      <c:valAx>
        <c:axId val="72408087"/>
        <c:scaling>
          <c:orientation val="minMax"/>
          <c:max val="0.1"/>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6541290"/>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Percentage of Cases of Anemia Averted</a:t>
            </a:r>
          </a:p>
        </c:rich>
      </c:tx>
      <c:overlay val="0"/>
      <c:spPr>
        <a:noFill/>
        <a:ln>
          <a:noFill/>
        </a:ln>
      </c:spPr>
    </c:title>
    <c:autoTitleDeleted val="0"/>
    <c:plotArea>
      <c:barChart>
        <c:barDir val="col"/>
        <c:grouping val="clustered"/>
        <c:varyColors val="0"/>
        <c:ser>
          <c:idx val="0"/>
          <c:order val="0"/>
          <c:tx>
            <c:strRef>
              <c:f>'Pct Anemia Averted Hanqi Compar'!$A$22</c:f>
              <c:strCache>
                <c:ptCount val="1"/>
                <c:pt idx="0">
                  <c:v>Luo 2017</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Compar'!$B$20:$G$21</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Compar'!$B$22:$G$22</c:f>
              <c:numCache>
                <c:formatCode>General</c:formatCode>
                <c:ptCount val="6"/>
                <c:pt idx="0">
                  <c:v>0.236</c:v>
                </c:pt>
                <c:pt idx="1">
                  <c:v>0.605</c:v>
                </c:pt>
                <c:pt idx="2">
                  <c:v>0.12</c:v>
                </c:pt>
                <c:pt idx="3">
                  <c:v>0.359</c:v>
                </c:pt>
                <c:pt idx="4">
                  <c:v>0.124</c:v>
                </c:pt>
                <c:pt idx="5">
                  <c:v>0.565</c:v>
                </c:pt>
              </c:numCache>
            </c:numRef>
          </c:val>
        </c:ser>
        <c:ser>
          <c:idx val="1"/>
          <c:order val="1"/>
          <c:tx>
            <c:strRef>
              <c:f>'Pct Anemia Averted Hanqi Compar'!$A$23</c:f>
              <c:strCache>
                <c:ptCount val="1"/>
                <c:pt idx="0">
                  <c:v>Simplified tool</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Compar'!$B$20:$G$21</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Compar'!$B$23:$G$23</c:f>
              <c:numCache>
                <c:formatCode>General</c:formatCode>
                <c:ptCount val="6"/>
                <c:pt idx="0">
                  <c:v>0.281245632541006</c:v>
                </c:pt>
                <c:pt idx="1">
                  <c:v>0.597020604503464</c:v>
                </c:pt>
                <c:pt idx="2">
                  <c:v>0.173472506492605</c:v>
                </c:pt>
                <c:pt idx="3">
                  <c:v>0.369710946697719</c:v>
                </c:pt>
                <c:pt idx="4">
                  <c:v>0.265222717297212</c:v>
                </c:pt>
                <c:pt idx="5">
                  <c:v>0.563596269997101</c:v>
                </c:pt>
              </c:numCache>
            </c:numRef>
          </c:val>
        </c:ser>
        <c:gapWidth val="182"/>
        <c:overlap val="0"/>
        <c:axId val="19844433"/>
        <c:axId val="3273897"/>
      </c:barChart>
      <c:catAx>
        <c:axId val="1984443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273897"/>
        <c:crosses val="autoZero"/>
        <c:auto val="1"/>
        <c:lblAlgn val="ctr"/>
        <c:lblOffset val="100"/>
        <c:noMultiLvlLbl val="0"/>
      </c:catAx>
      <c:valAx>
        <c:axId val="3273897"/>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19844433"/>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Percentage of Cases of Anemia Averted</a:t>
            </a:r>
          </a:p>
        </c:rich>
      </c:tx>
      <c:overlay val="0"/>
      <c:spPr>
        <a:noFill/>
        <a:ln>
          <a:noFill/>
        </a:ln>
      </c:spPr>
    </c:title>
    <c:autoTitleDeleted val="0"/>
    <c:plotArea>
      <c:barChart>
        <c:barDir val="col"/>
        <c:grouping val="clustered"/>
        <c:varyColors val="0"/>
        <c:ser>
          <c:idx val="0"/>
          <c:order val="0"/>
          <c:tx>
            <c:strRef>
              <c:f>'Pct Anemia Averted Hanqi Compar'!$A$30</c:f>
              <c:strCache>
                <c:ptCount val="1"/>
                <c:pt idx="0">
                  <c:v>Luo 2017</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Compar'!$B$28:$G$29</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Compar'!$B$30:$G$30</c:f>
              <c:numCache>
                <c:formatCode>General</c:formatCode>
                <c:ptCount val="6"/>
                <c:pt idx="0">
                  <c:v>0.062</c:v>
                </c:pt>
                <c:pt idx="1">
                  <c:v>0.159</c:v>
                </c:pt>
                <c:pt idx="2">
                  <c:v>0.016</c:v>
                </c:pt>
                <c:pt idx="3">
                  <c:v>0.038</c:v>
                </c:pt>
                <c:pt idx="4">
                  <c:v>0.004</c:v>
                </c:pt>
                <c:pt idx="5">
                  <c:v>0.019</c:v>
                </c:pt>
              </c:numCache>
            </c:numRef>
          </c:val>
        </c:ser>
        <c:ser>
          <c:idx val="1"/>
          <c:order val="1"/>
          <c:tx>
            <c:strRef>
              <c:f>'Pct Anemia Averted Hanqi Compar'!$A$31</c:f>
              <c:strCache>
                <c:ptCount val="1"/>
                <c:pt idx="0">
                  <c:v>Simplified tool</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Compar'!$B$28:$G$29</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Compar'!$B$31:$G$31</c:f>
              <c:numCache>
                <c:formatCode>General</c:formatCode>
                <c:ptCount val="6"/>
                <c:pt idx="0">
                  <c:v>0.050803981118312</c:v>
                </c:pt>
                <c:pt idx="1">
                  <c:v>0.107404483471973</c:v>
                </c:pt>
                <c:pt idx="2">
                  <c:v>0.0243727421355325</c:v>
                </c:pt>
                <c:pt idx="3">
                  <c:v>0.0516805883605212</c:v>
                </c:pt>
                <c:pt idx="4">
                  <c:v>0.0186972095478351</c:v>
                </c:pt>
                <c:pt idx="5">
                  <c:v>0.0395619804813889</c:v>
                </c:pt>
              </c:numCache>
            </c:numRef>
          </c:val>
        </c:ser>
        <c:gapWidth val="182"/>
        <c:overlap val="0"/>
        <c:axId val="20629308"/>
        <c:axId val="75372535"/>
      </c:barChart>
      <c:catAx>
        <c:axId val="2062930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5372535"/>
        <c:crosses val="autoZero"/>
        <c:auto val="1"/>
        <c:lblAlgn val="ctr"/>
        <c:lblOffset val="100"/>
        <c:noMultiLvlLbl val="0"/>
      </c:catAx>
      <c:valAx>
        <c:axId val="75372535"/>
        <c:scaling>
          <c:orientation val="minMax"/>
          <c:max val="0.2"/>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0629308"/>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Percentage of Cases of Anemia Averted</a:t>
            </a:r>
          </a:p>
        </c:rich>
      </c:tx>
      <c:overlay val="0"/>
      <c:spPr>
        <a:noFill/>
        <a:ln>
          <a:noFill/>
        </a:ln>
      </c:spPr>
    </c:title>
    <c:autoTitleDeleted val="0"/>
    <c:plotArea>
      <c:barChart>
        <c:barDir val="col"/>
        <c:grouping val="clustered"/>
        <c:varyColors val="0"/>
        <c:ser>
          <c:idx val="0"/>
          <c:order val="0"/>
          <c:tx>
            <c:strRef>
              <c:f>'Pct Anemia Averted Hanqi Compar'!$A$38</c:f>
              <c:strCache>
                <c:ptCount val="1"/>
                <c:pt idx="0">
                  <c:v>Luo 2017</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Compar'!$B$36:$G$37</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Compar'!$B$38:$G$38</c:f>
              <c:numCache>
                <c:formatCode>General</c:formatCode>
                <c:ptCount val="6"/>
                <c:pt idx="0">
                  <c:v>0.237</c:v>
                </c:pt>
                <c:pt idx="1">
                  <c:v>0.607</c:v>
                </c:pt>
                <c:pt idx="2">
                  <c:v>0.152</c:v>
                </c:pt>
                <c:pt idx="3">
                  <c:v>0.364</c:v>
                </c:pt>
                <c:pt idx="4">
                  <c:v>0.125</c:v>
                </c:pt>
                <c:pt idx="5">
                  <c:v>0.565</c:v>
                </c:pt>
              </c:numCache>
            </c:numRef>
          </c:val>
        </c:ser>
        <c:ser>
          <c:idx val="1"/>
          <c:order val="1"/>
          <c:tx>
            <c:strRef>
              <c:f>'Pct Anemia Averted Hanqi Compar'!$A$39</c:f>
              <c:strCache>
                <c:ptCount val="1"/>
                <c:pt idx="0">
                  <c:v>Simplified tool</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Compar'!$B$36:$G$37</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Compar'!$B$39:$G$39</c:f>
              <c:numCache>
                <c:formatCode>General</c:formatCode>
                <c:ptCount val="6"/>
                <c:pt idx="0">
                  <c:v>0.281782557352676</c:v>
                </c:pt>
                <c:pt idx="1">
                  <c:v>0.598155235408067</c:v>
                </c:pt>
                <c:pt idx="2">
                  <c:v>0.179260958186453</c:v>
                </c:pt>
                <c:pt idx="3">
                  <c:v>0.381968327200984</c:v>
                </c:pt>
                <c:pt idx="4">
                  <c:v>0.265501847010893</c:v>
                </c:pt>
                <c:pt idx="5">
                  <c:v>0.564186569087713</c:v>
                </c:pt>
              </c:numCache>
            </c:numRef>
          </c:val>
        </c:ser>
        <c:gapWidth val="182"/>
        <c:overlap val="0"/>
        <c:axId val="71008335"/>
        <c:axId val="32685784"/>
      </c:barChart>
      <c:catAx>
        <c:axId val="7100833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2685784"/>
        <c:crosses val="autoZero"/>
        <c:auto val="1"/>
        <c:lblAlgn val="ctr"/>
        <c:lblOffset val="100"/>
        <c:noMultiLvlLbl val="0"/>
      </c:catAx>
      <c:valAx>
        <c:axId val="32685784"/>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1008335"/>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Percentage of Cases of Anemia Averted</a:t>
            </a:r>
          </a:p>
        </c:rich>
      </c:tx>
      <c:overlay val="0"/>
      <c:spPr>
        <a:noFill/>
        <a:ln>
          <a:noFill/>
        </a:ln>
      </c:spPr>
    </c:title>
    <c:autoTitleDeleted val="0"/>
    <c:plotArea>
      <c:barChart>
        <c:barDir val="col"/>
        <c:grouping val="clustered"/>
        <c:varyColors val="0"/>
        <c:ser>
          <c:idx val="0"/>
          <c:order val="0"/>
          <c:tx>
            <c:strRef>
              <c:f>'Pct Anemia Averted Hanqi Compar'!$A$46</c:f>
              <c:strCache>
                <c:ptCount val="1"/>
                <c:pt idx="0">
                  <c:v>Luo 2017</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Compar'!$B$44:$G$45</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Compar'!$B$46:$G$46</c:f>
              <c:numCache>
                <c:formatCode>General</c:formatCode>
                <c:ptCount val="6"/>
                <c:pt idx="0">
                  <c:v>0.236</c:v>
                </c:pt>
                <c:pt idx="1">
                  <c:v>0.605</c:v>
                </c:pt>
                <c:pt idx="2">
                  <c:v>0.15</c:v>
                </c:pt>
                <c:pt idx="3">
                  <c:v>0.359</c:v>
                </c:pt>
                <c:pt idx="4">
                  <c:v>0.124</c:v>
                </c:pt>
                <c:pt idx="5">
                  <c:v>0.565</c:v>
                </c:pt>
              </c:numCache>
            </c:numRef>
          </c:val>
        </c:ser>
        <c:ser>
          <c:idx val="1"/>
          <c:order val="1"/>
          <c:tx>
            <c:strRef>
              <c:f>'Pct Anemia Averted Hanqi Compar'!$A$47</c:f>
              <c:strCache>
                <c:ptCount val="1"/>
                <c:pt idx="0">
                  <c:v>Simplified tool</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Compar'!$B$44:$G$45</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Compar'!$B$47:$G$47</c:f>
              <c:numCache>
                <c:formatCode>General</c:formatCode>
                <c:ptCount val="6"/>
                <c:pt idx="0">
                  <c:v>0.281639636109505</c:v>
                </c:pt>
                <c:pt idx="1">
                  <c:v>0.597853802360715</c:v>
                </c:pt>
                <c:pt idx="2">
                  <c:v>0.175775178661213</c:v>
                </c:pt>
                <c:pt idx="3">
                  <c:v>0.374592283936633</c:v>
                </c:pt>
                <c:pt idx="4">
                  <c:v>0.266125236169524</c:v>
                </c:pt>
                <c:pt idx="5">
                  <c:v>0.565506918737295</c:v>
                </c:pt>
              </c:numCache>
            </c:numRef>
          </c:val>
        </c:ser>
        <c:gapWidth val="182"/>
        <c:overlap val="0"/>
        <c:axId val="24133851"/>
        <c:axId val="84314799"/>
      </c:barChart>
      <c:catAx>
        <c:axId val="24133851"/>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4314799"/>
        <c:crosses val="autoZero"/>
        <c:auto val="1"/>
        <c:lblAlgn val="ctr"/>
        <c:lblOffset val="100"/>
        <c:noMultiLvlLbl val="0"/>
      </c:catAx>
      <c:valAx>
        <c:axId val="84314799"/>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4133851"/>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Percentage of Cases of Anemia Averted</a:t>
            </a:r>
          </a:p>
        </c:rich>
      </c:tx>
      <c:overlay val="0"/>
      <c:spPr>
        <a:noFill/>
        <a:ln>
          <a:noFill/>
        </a:ln>
      </c:spPr>
    </c:title>
    <c:autoTitleDeleted val="0"/>
    <c:plotArea>
      <c:barChart>
        <c:barDir val="col"/>
        <c:grouping val="clustered"/>
        <c:varyColors val="0"/>
        <c:ser>
          <c:idx val="0"/>
          <c:order val="0"/>
          <c:tx>
            <c:strRef>
              <c:f>'Pct Anemia Averted Hanqi Compar'!$A$54</c:f>
              <c:strCache>
                <c:ptCount val="1"/>
                <c:pt idx="0">
                  <c:v>Luo 2017</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Compar'!$B$52:$G$53</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Compar'!$B$54:$G$54</c:f>
              <c:numCache>
                <c:formatCode>General</c:formatCode>
                <c:ptCount val="6"/>
                <c:pt idx="0">
                  <c:v>0.238</c:v>
                </c:pt>
                <c:pt idx="1">
                  <c:v>0.609</c:v>
                </c:pt>
                <c:pt idx="2">
                  <c:v>0.158</c:v>
                </c:pt>
                <c:pt idx="3">
                  <c:v>0.378</c:v>
                </c:pt>
                <c:pt idx="4">
                  <c:v>0.125</c:v>
                </c:pt>
                <c:pt idx="5">
                  <c:v>0.566</c:v>
                </c:pt>
              </c:numCache>
            </c:numRef>
          </c:val>
        </c:ser>
        <c:ser>
          <c:idx val="1"/>
          <c:order val="1"/>
          <c:tx>
            <c:strRef>
              <c:f>'Pct Anemia Averted Hanqi Compar'!$A$55</c:f>
              <c:strCache>
                <c:ptCount val="1"/>
                <c:pt idx="0">
                  <c:v>Simplified tool</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multiLvlStrRef>
              <c:f>'Pct Anemia Averted Hanqi Compar'!$B$52:$G$53</c:f>
              <c:multiLvlStrCache>
                <c:ptCount val="6"/>
                <c:lvl>
                  <c:pt idx="0">
                    <c:v>Low. bound</c:v>
                  </c:pt>
                  <c:pt idx="1">
                    <c:v>Up. Bound</c:v>
                  </c:pt>
                  <c:pt idx="2">
                    <c:v>Low. bound</c:v>
                  </c:pt>
                  <c:pt idx="3">
                    <c:v>Up. Bound</c:v>
                  </c:pt>
                  <c:pt idx="4">
                    <c:v>Low. bound</c:v>
                  </c:pt>
                  <c:pt idx="5">
                    <c:v>Up. Bound</c:v>
                  </c:pt>
                </c:lvl>
                <c:lvl>
                  <c:pt idx="0">
                    <c:v>Cities</c:v>
                  </c:pt>
                  <c:pt idx="2">
                    <c:v>North</c:v>
                  </c:pt>
                  <c:pt idx="4">
                    <c:v>South</c:v>
                  </c:pt>
                </c:lvl>
              </c:multiLvlStrCache>
            </c:multiLvlStrRef>
          </c:cat>
          <c:val>
            <c:numRef>
              <c:f>'Pct Anemia Averted Hanqi Compar'!$B$55:$G$55</c:f>
              <c:numCache>
                <c:formatCode>General</c:formatCode>
                <c:ptCount val="6"/>
                <c:pt idx="0">
                  <c:v>0.282763797390333</c:v>
                </c:pt>
                <c:pt idx="1">
                  <c:v>0.600230150446085</c:v>
                </c:pt>
                <c:pt idx="2">
                  <c:v>0.183301590354501</c:v>
                </c:pt>
                <c:pt idx="3">
                  <c:v>0.39055278854723</c:v>
                </c:pt>
                <c:pt idx="4">
                  <c:v>0.266827189710349</c:v>
                </c:pt>
                <c:pt idx="5">
                  <c:v>0.566991220785295</c:v>
                </c:pt>
              </c:numCache>
            </c:numRef>
          </c:val>
        </c:ser>
        <c:gapWidth val="182"/>
        <c:overlap val="0"/>
        <c:axId val="77847527"/>
        <c:axId val="8298080"/>
      </c:barChart>
      <c:catAx>
        <c:axId val="77847527"/>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298080"/>
        <c:crosses val="autoZero"/>
        <c:auto val="1"/>
        <c:lblAlgn val="ctr"/>
        <c:lblOffset val="100"/>
        <c:noMultiLvlLbl val="0"/>
      </c:catAx>
      <c:valAx>
        <c:axId val="8298080"/>
        <c:scaling>
          <c:orientation val="minMax"/>
        </c:scaling>
        <c:delete val="0"/>
        <c:axPos val="l"/>
        <c:majorGridlines>
          <c:spPr>
            <a:ln w="9360">
              <a:solidFill>
                <a:srgbClr val="d9d9d9"/>
              </a:solidFill>
              <a:round/>
            </a:ln>
          </c:spPr>
        </c:majorGridlines>
        <c:title>
          <c:tx>
            <c:rich>
              <a:bodyPr rot="-5400000"/>
              <a:lstStyle/>
              <a:p>
                <a:pPr>
                  <a:defRPr b="0" sz="1000" spc="-1" strike="noStrike">
                    <a:solidFill>
                      <a:srgbClr val="595959"/>
                    </a:solidFill>
                    <a:latin typeface="Calibri"/>
                  </a:defRPr>
                </a:pPr>
                <a:r>
                  <a:rPr b="0" sz="1000" spc="-1" strike="noStrike">
                    <a:solidFill>
                      <a:srgbClr val="595959"/>
                    </a:solidFill>
                    <a:latin typeface="Calibri"/>
                  </a:rPr>
                  <a:t>Percentage of Cases of Anemia Averted</a:t>
                </a:r>
              </a:p>
            </c:rich>
          </c:tx>
          <c:overlay val="0"/>
          <c:spPr>
            <a:noFill/>
            <a:ln>
              <a:noFill/>
            </a:ln>
          </c:spPr>
        </c:title>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7847527"/>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285840</xdr:colOff>
      <xdr:row>1</xdr:row>
      <xdr:rowOff>14400</xdr:rowOff>
    </xdr:from>
    <xdr:to>
      <xdr:col>16</xdr:col>
      <xdr:colOff>590400</xdr:colOff>
      <xdr:row>15</xdr:row>
      <xdr:rowOff>90360</xdr:rowOff>
    </xdr:to>
    <xdr:graphicFrame>
      <xdr:nvGraphicFramePr>
        <xdr:cNvPr id="0" name="Chart 1"/>
        <xdr:cNvGraphicFramePr/>
      </xdr:nvGraphicFramePr>
      <xdr:xfrm>
        <a:off x="7272720" y="204840"/>
        <a:ext cx="5176080" cy="2742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237960</xdr:colOff>
      <xdr:row>16</xdr:row>
      <xdr:rowOff>47520</xdr:rowOff>
    </xdr:from>
    <xdr:to>
      <xdr:col>16</xdr:col>
      <xdr:colOff>542520</xdr:colOff>
      <xdr:row>30</xdr:row>
      <xdr:rowOff>123480</xdr:rowOff>
    </xdr:to>
    <xdr:graphicFrame>
      <xdr:nvGraphicFramePr>
        <xdr:cNvPr id="1" name="Chart 2"/>
        <xdr:cNvGraphicFramePr/>
      </xdr:nvGraphicFramePr>
      <xdr:xfrm>
        <a:off x="7224840" y="3095280"/>
        <a:ext cx="517608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247680</xdr:colOff>
      <xdr:row>31</xdr:row>
      <xdr:rowOff>76320</xdr:rowOff>
    </xdr:from>
    <xdr:to>
      <xdr:col>16</xdr:col>
      <xdr:colOff>552240</xdr:colOff>
      <xdr:row>45</xdr:row>
      <xdr:rowOff>152280</xdr:rowOff>
    </xdr:to>
    <xdr:graphicFrame>
      <xdr:nvGraphicFramePr>
        <xdr:cNvPr id="2" name="Chart 3"/>
        <xdr:cNvGraphicFramePr/>
      </xdr:nvGraphicFramePr>
      <xdr:xfrm>
        <a:off x="7234560" y="5981760"/>
        <a:ext cx="5176080" cy="27428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285840</xdr:colOff>
      <xdr:row>46</xdr:row>
      <xdr:rowOff>85680</xdr:rowOff>
    </xdr:from>
    <xdr:to>
      <xdr:col>16</xdr:col>
      <xdr:colOff>590400</xdr:colOff>
      <xdr:row>60</xdr:row>
      <xdr:rowOff>161640</xdr:rowOff>
    </xdr:to>
    <xdr:graphicFrame>
      <xdr:nvGraphicFramePr>
        <xdr:cNvPr id="3" name="Chart 4"/>
        <xdr:cNvGraphicFramePr/>
      </xdr:nvGraphicFramePr>
      <xdr:xfrm>
        <a:off x="7272720" y="8848440"/>
        <a:ext cx="5176080" cy="27432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333360</xdr:colOff>
      <xdr:row>61</xdr:row>
      <xdr:rowOff>133200</xdr:rowOff>
    </xdr:from>
    <xdr:to>
      <xdr:col>17</xdr:col>
      <xdr:colOff>28080</xdr:colOff>
      <xdr:row>76</xdr:row>
      <xdr:rowOff>18720</xdr:rowOff>
    </xdr:to>
    <xdr:graphicFrame>
      <xdr:nvGraphicFramePr>
        <xdr:cNvPr id="4" name="Chart 5"/>
        <xdr:cNvGraphicFramePr/>
      </xdr:nvGraphicFramePr>
      <xdr:xfrm>
        <a:off x="7320240" y="11753640"/>
        <a:ext cx="5262120" cy="27428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295200</xdr:colOff>
      <xdr:row>77</xdr:row>
      <xdr:rowOff>123840</xdr:rowOff>
    </xdr:from>
    <xdr:to>
      <xdr:col>16</xdr:col>
      <xdr:colOff>599760</xdr:colOff>
      <xdr:row>92</xdr:row>
      <xdr:rowOff>9360</xdr:rowOff>
    </xdr:to>
    <xdr:graphicFrame>
      <xdr:nvGraphicFramePr>
        <xdr:cNvPr id="5" name="Chart 6"/>
        <xdr:cNvGraphicFramePr/>
      </xdr:nvGraphicFramePr>
      <xdr:xfrm>
        <a:off x="7282080" y="14792040"/>
        <a:ext cx="5176080" cy="27432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314280</xdr:colOff>
      <xdr:row>93</xdr:row>
      <xdr:rowOff>0</xdr:rowOff>
    </xdr:from>
    <xdr:to>
      <xdr:col>17</xdr:col>
      <xdr:colOff>9000</xdr:colOff>
      <xdr:row>107</xdr:row>
      <xdr:rowOff>75960</xdr:rowOff>
    </xdr:to>
    <xdr:graphicFrame>
      <xdr:nvGraphicFramePr>
        <xdr:cNvPr id="6" name="Chart 7"/>
        <xdr:cNvGraphicFramePr/>
      </xdr:nvGraphicFramePr>
      <xdr:xfrm>
        <a:off x="7301160" y="17716320"/>
        <a:ext cx="5262120" cy="27428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worksheets/_rels/sheet5.xml.rels><?xml version="1.0" encoding="UTF-8"?>
<Relationships xmlns="http://schemas.openxmlformats.org/package/2006/relationships"><Relationship Id="rId1" Type="http://schemas.openxmlformats.org/officeDocument/2006/relationships/hyperlink" Target="http://www.ffinetwork.org/country_profiles/country.php?record=32" TargetMode="External"/>
</Relationships>
</file>

<file path=xl/worksheets/_rels/sheet6.xml.rels><?xml version="1.0" encoding="UTF-8"?>
<Relationships xmlns="http://schemas.openxmlformats.org/package/2006/relationships"><Relationship Id="rId1" Type="http://schemas.openxmlformats.org/officeDocument/2006/relationships/hyperlink" Target="http://cameroon.opendataforafrica.org/fizfxjc/population-and-housing-census" TargetMode="External"/><Relationship Id="rId2" Type="http://schemas.openxmlformats.org/officeDocument/2006/relationships/hyperlink" Target="http://www.statistics-cameroon.org/downloads/La_population_du_Cameroun_2010.pdf" TargetMode="External"/><Relationship Id="rId3" Type="http://schemas.openxmlformats.org/officeDocument/2006/relationships/hyperlink" Target="https://www.prc.cm/en/cameroon" TargetMode="External"/><Relationship Id="rId4" Type="http://schemas.openxmlformats.org/officeDocument/2006/relationships/hyperlink" Target="http://cameroon.opendataforafrica.org/fizfxjc/population-and-housing-census" TargetMode="External"/><Relationship Id="rId5" Type="http://schemas.openxmlformats.org/officeDocument/2006/relationships/hyperlink" Target="http://cameroon.opendataforafrica.org/AnnuaireStatistique%20(chapter%207)"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dx.doi.org/10.1371%2Fjournal.pntd.0001553" TargetMode="External"/><Relationship Id="rId2" Type="http://schemas.openxmlformats.org/officeDocument/2006/relationships/hyperlink" Target="https://dx.doi.org/10.1371%2Fjournal.pntd.0001553" TargetMode="External"/><Relationship Id="rId3" Type="http://schemas.openxmlformats.org/officeDocument/2006/relationships/hyperlink" Target="https://dx.doi.org/10.1371%2Fjournal.pntd.0001553" TargetMode="External"/><Relationship Id="rId4" Type="http://schemas.openxmlformats.org/officeDocument/2006/relationships/hyperlink" Target="http://cameroon.opendataforafrica.org/AnnuaireStatistique%20(Ch%2014,%20Agriculture)" TargetMode="External"/><Relationship Id="rId5" Type="http://schemas.openxmlformats.org/officeDocument/2006/relationships/hyperlink" Target="http://cameroon.opendataforafrica.org/AnnuaireStatistique%20(Ch%2014,%20Agriculture)" TargetMode="External"/><Relationship Id="rId6" Type="http://schemas.openxmlformats.org/officeDocument/2006/relationships/hyperlink" Target="http://cameroon.opendataforafrica.org/AnnuaireStatistique%20(Ch%2014,%20Agriculture)" TargetMode="External"/><Relationship Id="rId7" Type="http://schemas.openxmlformats.org/officeDocument/2006/relationships/hyperlink" Target="http://cameroon.opendataforafrica.org/AnnuaireStatistique%20(Ch%2014,%20Agriculture)" TargetMode="External"/><Relationship Id="rId8" Type="http://schemas.openxmlformats.org/officeDocument/2006/relationships/hyperlink" Target="http://cameroon.opendataforafrica.org/AnnuaireStatistique%20(Ch%2014,%20Agriculture)" TargetMode="External"/><Relationship Id="rId9" Type="http://schemas.openxmlformats.org/officeDocument/2006/relationships/hyperlink" Target="http://cameroon.opendataforafrica.org/AnnuaireStatistique%20(Ch%2014,%20Agriculture)" TargetMode="External"/><Relationship Id="rId10" Type="http://schemas.openxmlformats.org/officeDocument/2006/relationships/hyperlink" Target="http://cameroon.opendataforafrica.org/AnnuaireStatistique%20(Ch%2014,%20Agriculture)" TargetMode="External"/><Relationship Id="rId11" Type="http://schemas.openxmlformats.org/officeDocument/2006/relationships/hyperlink" Target="http://cameroon.opendataforafrica.org/AnnuaireStatistique%20(Ch%2014,%20Agriculture)" TargetMode="External"/><Relationship Id="rId12" Type="http://schemas.openxmlformats.org/officeDocument/2006/relationships/hyperlink" Target="http://cameroon.opendataforafrica.org/AnnuaireStatistique%20(Ch%2014,%20Agriculture)" TargetMode="External"/><Relationship Id="rId13" Type="http://schemas.openxmlformats.org/officeDocument/2006/relationships/hyperlink" Target="http://cameroon.opendataforafrica.org/AnnuaireStatistique%20(Ch%2014,%20Agriculture)" TargetMode="External"/><Relationship Id="rId14" Type="http://schemas.openxmlformats.org/officeDocument/2006/relationships/hyperlink" Target="http://cameroon.opendataforafrica.org/AnnuaireStatistique%20(Ch%2014,%20Agriculture)" TargetMode="External"/>
</Relationships>
</file>

<file path=xl/worksheets/_rels/sheet47.xml.rels><?xml version="1.0" encoding="UTF-8"?>
<Relationships xmlns="http://schemas.openxmlformats.org/package/2006/relationships"><Relationship Id="rId1" Type="http://schemas.openxmlformats.org/officeDocument/2006/relationships/drawing" Target="../drawings/drawing1.xml"/>
</Relationships>
</file>

<file path=xl/worksheets/_rels/sheet53.xml.rels><?xml version="1.0" encoding="UTF-8"?>
<Relationships xmlns="http://schemas.openxmlformats.org/package/2006/relationships"><Relationship Id="rId1" Type="http://schemas.openxmlformats.org/officeDocument/2006/relationships/hyperlink" Target="https://supply.unicef.org/unicef_b2c/app/displayApp/(cpgsize=5&amp;layout=7.0-12_1_66_68_115_2&amp;uiarea=2&amp;carea=50D129F16B9F08F2E10000009E710FC1&amp;cpgnum=2)/.do?rf=y" TargetMode="External"/><Relationship Id="rId2" Type="http://schemas.openxmlformats.org/officeDocument/2006/relationships/hyperlink" Target="http://www.ffinetwork.org/country_profiles/country.php?record=32" TargetMode="External"/>
</Relationships>
</file>

<file path=xl/worksheets/_rels/sheet54.xml.rels><?xml version="1.0" encoding="UTF-8"?>
<Relationships xmlns="http://schemas.openxmlformats.org/package/2006/relationships"><Relationship Id="rId1" Type="http://schemas.openxmlformats.org/officeDocument/2006/relationships/hyperlink" Target="https://supply.unicef.org/unicef_b2c/app/displayApp/(cpgsize=5&amp;layout=7.0-12_1_66_68_115_2&amp;uiarea=2&amp;carea=50D129F16B9F08F2E10000009E710FC1&amp;cpgnum=2)/.do?rf=y" TargetMode="External"/><Relationship Id="rId2" Type="http://schemas.openxmlformats.org/officeDocument/2006/relationships/hyperlink" Target="http://www.ffinetwork.org/country_profiles/country.php?record=32" TargetMode="External"/>
</Relationships>
</file>

<file path=xl/worksheets/_rels/sheet63.xml.rels><?xml version="1.0" encoding="UTF-8"?>
<Relationships xmlns="http://schemas.openxmlformats.org/package/2006/relationships"><Relationship Id="rId1" Type="http://schemas.openxmlformats.org/officeDocument/2006/relationships/hyperlink" Target="https://supply.unicef.org/unicef_b2c/app/displayApp/(cpgsize=5&amp;layout=7.0-12_1_66_68_115_2&amp;uiarea=2&amp;carea=50D129F16B9F08F2E10000009E710FC1&amp;cpgnum=2)/.do?rf=y" TargetMode="External"/><Relationship Id="rId2" Type="http://schemas.openxmlformats.org/officeDocument/2006/relationships/hyperlink" Target="http://www.ffinetwork.org/country_profiles/country.php?record=32" TargetMode="External"/>
</Relationships>
</file>

<file path=xl/worksheets/_rels/sheet64.xml.rels><?xml version="1.0" encoding="UTF-8"?>
<Relationships xmlns="http://schemas.openxmlformats.org/package/2006/relationships"><Relationship Id="rId1" Type="http://schemas.openxmlformats.org/officeDocument/2006/relationships/hyperlink" Target="https://supply.unicef.org/unicef_b2c/app/displayApp/(cpgsize=5&amp;layout=7.0-12_1_66_68_115_2&amp;uiarea=2&amp;carea=50D129F16B9F08F2E10000009E710FC1&amp;cpgnum=2)/.do?rf=y" TargetMode="External"/><Relationship Id="rId2" Type="http://schemas.openxmlformats.org/officeDocument/2006/relationships/hyperlink" Target="http://www.ffinetwork.org/country_profiles/country.php?record=32" TargetMode="External"/>
</Relationships>
</file>

<file path=xl/worksheets/_rels/sheet65.xml.rels><?xml version="1.0" encoding="UTF-8"?>
<Relationships xmlns="http://schemas.openxmlformats.org/package/2006/relationships"><Relationship Id="rId1" Type="http://schemas.openxmlformats.org/officeDocument/2006/relationships/hyperlink" Target="https://supply.unicef.org/unicef_b2c/app/displayApp/(cpgsize=5&amp;layout=7.0-12_1_66_68_115_2&amp;uiarea=2&amp;carea=50D129F16B9F08F2E10000009E710FC1&amp;cpgnum=2)/.do?rf=y" TargetMode="External"/><Relationship Id="rId2" Type="http://schemas.openxmlformats.org/officeDocument/2006/relationships/hyperlink" Target="http://www.ffinetwork.org/country_profiles/country.php?record=32" TargetMode="External"/>
</Relationships>
</file>

<file path=xl/worksheets/_rels/sheet66.xml.rels><?xml version="1.0" encoding="UTF-8"?>
<Relationships xmlns="http://schemas.openxmlformats.org/package/2006/relationships"><Relationship Id="rId1" Type="http://schemas.openxmlformats.org/officeDocument/2006/relationships/hyperlink" Target="https://supply.unicef.org/unicef_b2c/app/displayApp/(cpgsize=5&amp;layout=7.0-12_1_66_68_115_2&amp;uiarea=2&amp;carea=50D129F16B9F08F2E10000009E710FC1&amp;cpgnum=2)/.do?rf=y" TargetMode="External"/><Relationship Id="rId2" Type="http://schemas.openxmlformats.org/officeDocument/2006/relationships/hyperlink" Target="http://www.ffinetwork.org/country_profiles/country.php?record=32" TargetMode="External"/>
</Relationships>
</file>

<file path=xl/worksheets/_rels/sheet77.xml.rels><?xml version="1.0" encoding="UTF-8"?>
<Relationships xmlns="http://schemas.openxmlformats.org/package/2006/relationships"><Relationship Id="rId1" Type="http://schemas.openxmlformats.org/officeDocument/2006/relationships/hyperlink" Target="http://www.ffinetwork.org/country_profiles/country.php?record=32" TargetMode="External"/><Relationship Id="rId2" Type="http://schemas.openxmlformats.org/officeDocument/2006/relationships/hyperlink" Target="http://www.ffinetwork.org/country_profiles/country.php?record=32"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ColWidth="8.83984375" defaultRowHeight="15" zeroHeight="false" outlineLevelRow="0" outlineLevelCol="0"/>
  <cols>
    <col collapsed="false" customWidth="true" hidden="false" outlineLevel="0" max="3" min="3" style="0" width="15.16"/>
  </cols>
  <sheetData>
    <row r="1" customFormat="false" ht="15" hidden="false" customHeight="false" outlineLevel="0" collapsed="false">
      <c r="A1" s="1" t="s">
        <v>0</v>
      </c>
      <c r="B1" s="1" t="s">
        <v>1</v>
      </c>
      <c r="C1" s="1" t="s">
        <v>2</v>
      </c>
      <c r="D1" s="1" t="s">
        <v>3</v>
      </c>
      <c r="E1" s="2"/>
      <c r="F1" s="2"/>
    </row>
    <row r="2" customFormat="false" ht="15" hidden="false" customHeight="false" outlineLevel="0" collapsed="false">
      <c r="A2" s="2"/>
      <c r="B2" s="2"/>
      <c r="C2" s="2"/>
      <c r="D2" s="1" t="s">
        <v>4</v>
      </c>
      <c r="E2" s="1" t="s">
        <v>5</v>
      </c>
      <c r="F2" s="2"/>
    </row>
    <row r="3" customFormat="false" ht="15" hidden="false" customHeight="false" outlineLevel="0" collapsed="false">
      <c r="A3" s="1" t="s">
        <v>6</v>
      </c>
      <c r="B3" s="1" t="s">
        <v>7</v>
      </c>
      <c r="C3" s="1" t="s">
        <v>8</v>
      </c>
      <c r="D3" s="2" t="n">
        <v>1</v>
      </c>
      <c r="E3" s="1"/>
      <c r="F3" s="2"/>
    </row>
    <row r="4" customFormat="false" ht="15" hidden="false" customHeight="false" outlineLevel="0" collapsed="false">
      <c r="A4" s="1" t="s">
        <v>6</v>
      </c>
      <c r="B4" s="1" t="s">
        <v>9</v>
      </c>
      <c r="C4" s="1" t="s">
        <v>10</v>
      </c>
      <c r="D4" s="1" t="n">
        <v>1</v>
      </c>
      <c r="E4" s="2"/>
      <c r="F4" s="2"/>
    </row>
    <row r="5" customFormat="false" ht="15" hidden="false" customHeight="false" outlineLevel="0" collapsed="false">
      <c r="A5" s="1" t="s">
        <v>6</v>
      </c>
      <c r="B5" s="2" t="s">
        <v>11</v>
      </c>
      <c r="C5" s="1" t="s">
        <v>12</v>
      </c>
      <c r="D5" s="1"/>
      <c r="E5" s="1" t="n">
        <v>1</v>
      </c>
      <c r="F5" s="2"/>
    </row>
    <row r="6" customFormat="false" ht="15" hidden="false" customHeight="false" outlineLevel="0" collapsed="false">
      <c r="A6" s="1" t="s">
        <v>13</v>
      </c>
      <c r="B6" s="1" t="s">
        <v>14</v>
      </c>
      <c r="C6" s="1" t="s">
        <v>15</v>
      </c>
      <c r="D6" s="1" t="n">
        <v>2</v>
      </c>
      <c r="E6" s="1" t="n">
        <v>1</v>
      </c>
      <c r="F6" s="2"/>
    </row>
    <row r="7" customFormat="false" ht="15" hidden="false" customHeight="false" outlineLevel="0" collapsed="false">
      <c r="F7" s="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ColWidth="8.83984375" defaultRowHeight="15" zeroHeight="false" outlineLevelRow="0" outlineLevelCol="0"/>
  <cols>
    <col collapsed="false" customWidth="true" hidden="false" outlineLevel="0" max="3" min="3" style="0" width="15.16"/>
  </cols>
  <sheetData>
    <row r="1" customFormat="false" ht="15" hidden="false" customHeight="false" outlineLevel="0" collapsed="false">
      <c r="A1" s="1" t="s">
        <v>0</v>
      </c>
      <c r="B1" s="1" t="s">
        <v>1</v>
      </c>
      <c r="C1" s="1" t="s">
        <v>2</v>
      </c>
      <c r="D1" s="1" t="s">
        <v>3</v>
      </c>
      <c r="E1" s="2"/>
      <c r="F1" s="2"/>
    </row>
    <row r="2" customFormat="false" ht="15" hidden="false" customHeight="false" outlineLevel="0" collapsed="false">
      <c r="A2" s="2"/>
      <c r="B2" s="2"/>
      <c r="C2" s="2"/>
      <c r="D2" s="1" t="s">
        <v>4</v>
      </c>
      <c r="E2" s="1" t="s">
        <v>5</v>
      </c>
      <c r="F2" s="2"/>
    </row>
    <row r="3" customFormat="false" ht="15" hidden="false" customHeight="false" outlineLevel="0" collapsed="false">
      <c r="A3" s="1" t="s">
        <v>6</v>
      </c>
      <c r="B3" s="1" t="s">
        <v>7</v>
      </c>
      <c r="C3" s="1" t="s">
        <v>16</v>
      </c>
      <c r="D3" s="2" t="n">
        <v>1</v>
      </c>
      <c r="E3" s="1"/>
      <c r="F3" s="2"/>
    </row>
    <row r="4" customFormat="false" ht="15" hidden="false" customHeight="false" outlineLevel="0" collapsed="false">
      <c r="A4" s="1" t="s">
        <v>6</v>
      </c>
      <c r="B4" s="1" t="s">
        <v>9</v>
      </c>
      <c r="C4" s="1" t="s">
        <v>17</v>
      </c>
      <c r="D4" s="1" t="n">
        <v>1</v>
      </c>
      <c r="E4" s="2"/>
      <c r="F4" s="2"/>
    </row>
    <row r="5" customFormat="false" ht="15" hidden="false" customHeight="false" outlineLevel="0" collapsed="false">
      <c r="A5" s="1" t="s">
        <v>6</v>
      </c>
      <c r="B5" s="2" t="s">
        <v>11</v>
      </c>
      <c r="C5" s="1" t="s">
        <v>18</v>
      </c>
      <c r="D5" s="1"/>
      <c r="E5" s="1" t="n">
        <v>1</v>
      </c>
      <c r="F5" s="2"/>
    </row>
    <row r="6" customFormat="false" ht="15" hidden="false" customHeight="false" outlineLevel="0" collapsed="false">
      <c r="A6" s="1" t="s">
        <v>13</v>
      </c>
      <c r="B6" s="1" t="s">
        <v>19</v>
      </c>
      <c r="C6" s="1" t="s">
        <v>20</v>
      </c>
      <c r="D6" s="1" t="n">
        <v>2</v>
      </c>
      <c r="E6" s="1" t="n">
        <v>1</v>
      </c>
      <c r="F6" s="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548235"/>
    <pageSetUpPr fitToPage="false"/>
  </sheetPr>
  <dimension ref="A1: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ColWidth="8.83984375" defaultRowHeight="15" zeroHeight="false" outlineLevelRow="0" outlineLevelCol="0"/>
  <cols>
    <col collapsed="false" customWidth="true" hidden="false" outlineLevel="0" max="2" min="2" style="0" width="37.16"/>
  </cols>
  <sheetData>
    <row r="1" customFormat="false" ht="16" hidden="false" customHeight="false" outlineLevel="0" collapsed="false">
      <c r="B1" s="3" t="s">
        <v>21</v>
      </c>
      <c r="C1" s="4" t="e">
        <f aca="false">#REF!+1</f>
        <v>#REF!</v>
      </c>
      <c r="D1" s="4" t="e">
        <f aca="false">C1+1</f>
        <v>#REF!</v>
      </c>
      <c r="E1" s="4" t="e">
        <f aca="false">D1+1</f>
        <v>#REF!</v>
      </c>
      <c r="F1" s="4" t="e">
        <f aca="false">E1+1</f>
        <v>#REF!</v>
      </c>
      <c r="G1" s="4" t="e">
        <f aca="false">F1+1</f>
        <v>#REF!</v>
      </c>
      <c r="H1" s="4" t="e">
        <f aca="false">G1+1</f>
        <v>#REF!</v>
      </c>
      <c r="I1" s="4" t="e">
        <f aca="false">H1+1</f>
        <v>#REF!</v>
      </c>
      <c r="J1" s="4" t="e">
        <f aca="false">I1+1</f>
        <v>#REF!</v>
      </c>
      <c r="K1" s="4" t="e">
        <f aca="false">J1+1</f>
        <v>#REF!</v>
      </c>
      <c r="L1" s="5" t="e">
        <f aca="false">K1+1</f>
        <v>#REF!</v>
      </c>
    </row>
    <row r="2" customFormat="false" ht="15" hidden="false" customHeight="false" outlineLevel="0" collapsed="false">
      <c r="B2" s="6"/>
      <c r="C2" s="7"/>
      <c r="D2" s="7"/>
      <c r="E2" s="7"/>
      <c r="F2" s="7"/>
      <c r="G2" s="7"/>
      <c r="H2" s="7"/>
      <c r="I2" s="7"/>
      <c r="J2" s="7"/>
      <c r="K2" s="7"/>
      <c r="L2" s="7"/>
    </row>
    <row r="3" customFormat="false" ht="13.8" hidden="false" customHeight="false" outlineLevel="0" collapsed="false">
      <c r="A3" s="0" t="s">
        <v>22</v>
      </c>
      <c r="B3" s="6" t="s">
        <v>23</v>
      </c>
      <c r="C3" s="7" t="n">
        <v>1</v>
      </c>
      <c r="D3" s="7" t="n">
        <v>2</v>
      </c>
      <c r="E3" s="7" t="n">
        <v>3</v>
      </c>
      <c r="F3" s="7" t="n">
        <v>4</v>
      </c>
      <c r="G3" s="7" t="n">
        <v>5</v>
      </c>
      <c r="H3" s="7" t="n">
        <v>6</v>
      </c>
      <c r="I3" s="7" t="n">
        <v>7</v>
      </c>
      <c r="J3" s="7" t="n">
        <v>8</v>
      </c>
      <c r="K3" s="7" t="n">
        <v>9</v>
      </c>
      <c r="L3" s="7" t="n">
        <v>10</v>
      </c>
    </row>
    <row r="4" customFormat="false" ht="15" hidden="false" customHeight="false" outlineLevel="0" collapsed="false">
      <c r="A4" s="0" t="s">
        <v>24</v>
      </c>
      <c r="B4" s="8" t="s">
        <v>25</v>
      </c>
      <c r="C4" s="9" t="n">
        <v>161563.11631465</v>
      </c>
      <c r="D4" s="9" t="n">
        <v>164901.876491927</v>
      </c>
      <c r="E4" s="9" t="n">
        <v>168096.96003732</v>
      </c>
      <c r="F4" s="9" t="n">
        <v>171108.399908473</v>
      </c>
      <c r="G4" s="9" t="n">
        <v>173978.536045483</v>
      </c>
      <c r="H4" s="9" t="n">
        <v>176704.623331355</v>
      </c>
      <c r="I4" s="9" t="n">
        <v>179277.868086222</v>
      </c>
      <c r="J4" s="9" t="n">
        <v>181723.767328955</v>
      </c>
      <c r="K4" s="9" t="n">
        <v>184077.635361239</v>
      </c>
      <c r="L4" s="10" t="n">
        <v>186395.258543704</v>
      </c>
    </row>
    <row r="5" customFormat="false" ht="15" hidden="false" customHeight="false" outlineLevel="0" collapsed="false">
      <c r="A5" s="0" t="s">
        <v>24</v>
      </c>
      <c r="B5" s="8" t="s">
        <v>26</v>
      </c>
      <c r="C5" s="9" t="n">
        <v>717214.911508991</v>
      </c>
      <c r="D5" s="9" t="n">
        <v>732036.41681118</v>
      </c>
      <c r="E5" s="9" t="n">
        <v>746220.109318135</v>
      </c>
      <c r="F5" s="9" t="n">
        <v>759588.566364343</v>
      </c>
      <c r="G5" s="9" t="n">
        <v>772329.744440628</v>
      </c>
      <c r="H5" s="9" t="n">
        <v>784431.457356924</v>
      </c>
      <c r="I5" s="9" t="n">
        <v>795854.667995908</v>
      </c>
      <c r="J5" s="9" t="n">
        <v>806712.563343262</v>
      </c>
      <c r="K5" s="9" t="n">
        <v>817161.911505068</v>
      </c>
      <c r="L5" s="10" t="n">
        <v>827450.360648905</v>
      </c>
    </row>
    <row r="6" customFormat="false" ht="15" hidden="false" customHeight="false" outlineLevel="0" collapsed="false">
      <c r="A6" s="0" t="s">
        <v>24</v>
      </c>
      <c r="B6" s="8" t="s">
        <v>27</v>
      </c>
      <c r="C6" s="9" t="n">
        <v>650546.546279546</v>
      </c>
      <c r="D6" s="9" t="n">
        <v>663990.325724561</v>
      </c>
      <c r="E6" s="9" t="n">
        <v>676855.579954256</v>
      </c>
      <c r="F6" s="9" t="n">
        <v>688981.378541181</v>
      </c>
      <c r="G6" s="9" t="n">
        <v>700538.206571457</v>
      </c>
      <c r="H6" s="9" t="n">
        <v>711515.010616426</v>
      </c>
      <c r="I6" s="9" t="n">
        <v>721876.382235122</v>
      </c>
      <c r="J6" s="9" t="n">
        <v>731724.987171715</v>
      </c>
      <c r="K6" s="9" t="n">
        <v>741203.021228805</v>
      </c>
      <c r="L6" s="10" t="n">
        <v>750535.112558326</v>
      </c>
    </row>
    <row r="7" customFormat="false" ht="15" hidden="false" customHeight="false" outlineLevel="0" collapsed="false">
      <c r="A7" s="0" t="s">
        <v>28</v>
      </c>
      <c r="B7" s="8" t="s">
        <v>25</v>
      </c>
      <c r="C7" s="9" t="n">
        <v>101519.773973985</v>
      </c>
      <c r="D7" s="9" t="n">
        <v>123337.664965697</v>
      </c>
      <c r="E7" s="9" t="n">
        <v>146276.566651425</v>
      </c>
      <c r="F7" s="9" t="n">
        <v>148284.568205267</v>
      </c>
      <c r="G7" s="9" t="n">
        <v>229379.885453592</v>
      </c>
      <c r="H7" s="9" t="n">
        <v>152394.252283048</v>
      </c>
      <c r="I7" s="9" t="n">
        <v>154493.87373104</v>
      </c>
      <c r="J7" s="9" t="n">
        <v>156622.938155783</v>
      </c>
      <c r="K7" s="9" t="n">
        <v>158780.181881206</v>
      </c>
      <c r="L7" s="10" t="n">
        <v>240021.396276211</v>
      </c>
    </row>
    <row r="8" customFormat="false" ht="15" hidden="false" customHeight="false" outlineLevel="0" collapsed="false">
      <c r="A8" s="0" t="s">
        <v>28</v>
      </c>
      <c r="B8" s="8" t="s">
        <v>26</v>
      </c>
      <c r="C8" s="9" t="n">
        <v>73059.7520881115</v>
      </c>
      <c r="D8" s="9" t="n">
        <v>88761.222299702</v>
      </c>
      <c r="E8" s="9" t="n">
        <v>105269.439415732</v>
      </c>
      <c r="F8" s="9" t="n">
        <v>106714.51843801</v>
      </c>
      <c r="G8" s="9" t="n">
        <v>165075.599651485</v>
      </c>
      <c r="H8" s="9" t="n">
        <v>109672.094958621</v>
      </c>
      <c r="I8" s="9" t="n">
        <v>111183.109182396</v>
      </c>
      <c r="J8" s="9" t="n">
        <v>112715.312347971</v>
      </c>
      <c r="K8" s="9" t="n">
        <v>114267.79503783</v>
      </c>
      <c r="L8" s="10" t="n">
        <v>172733.872637226</v>
      </c>
    </row>
    <row r="9" customFormat="false" ht="15" hidden="false" customHeight="false" outlineLevel="0" collapsed="false">
      <c r="A9" s="0" t="s">
        <v>28</v>
      </c>
      <c r="B9" s="8" t="s">
        <v>27</v>
      </c>
      <c r="C9" s="9" t="n">
        <v>82252.0811063302</v>
      </c>
      <c r="D9" s="9" t="n">
        <v>99929.0997714746</v>
      </c>
      <c r="E9" s="9" t="n">
        <v>118514.369695619</v>
      </c>
      <c r="F9" s="9" t="n">
        <v>120141.267591496</v>
      </c>
      <c r="G9" s="9" t="n">
        <v>185845.300909794</v>
      </c>
      <c r="H9" s="9" t="n">
        <v>123470.964406756</v>
      </c>
      <c r="I9" s="9" t="n">
        <v>125172.09342697</v>
      </c>
      <c r="J9" s="9" t="n">
        <v>126897.077367434</v>
      </c>
      <c r="K9" s="9" t="n">
        <v>128644.892388329</v>
      </c>
      <c r="L9" s="10" t="n">
        <v>194467.132667421</v>
      </c>
    </row>
    <row r="10" customFormat="false" ht="15" hidden="false" customHeight="false" outlineLevel="0" collapsed="false">
      <c r="A10" s="0" t="s">
        <v>29</v>
      </c>
      <c r="B10" s="8" t="s">
        <v>25</v>
      </c>
      <c r="C10" s="9" t="n">
        <v>340333.90019779</v>
      </c>
      <c r="D10" s="9" t="n">
        <v>219053.174324915</v>
      </c>
      <c r="E10" s="9" t="n">
        <v>224428.961580353</v>
      </c>
      <c r="F10" s="9" t="n">
        <v>229897.746110638</v>
      </c>
      <c r="G10" s="9" t="n">
        <v>276344.783774862</v>
      </c>
      <c r="H10" s="9" t="n">
        <v>241090.454933963</v>
      </c>
      <c r="I10" s="9" t="n">
        <v>246808.765894561</v>
      </c>
      <c r="J10" s="9" t="n">
        <v>252607.264689416</v>
      </c>
      <c r="K10" s="9" t="n">
        <v>258482.50970159</v>
      </c>
      <c r="L10" s="10" t="n">
        <v>305326.897685216</v>
      </c>
    </row>
    <row r="11" customFormat="false" ht="15" hidden="false" customHeight="false" outlineLevel="0" collapsed="false">
      <c r="A11" s="0" t="s">
        <v>29</v>
      </c>
      <c r="B11" s="8" t="s">
        <v>26</v>
      </c>
      <c r="C11" s="9" t="n">
        <v>419364.951141883</v>
      </c>
      <c r="D11" s="9" t="n">
        <v>269920.873867853</v>
      </c>
      <c r="E11" s="9" t="n">
        <v>276545.006105094</v>
      </c>
      <c r="F11" s="9" t="n">
        <v>283283.731092571</v>
      </c>
      <c r="G11" s="9" t="n">
        <v>340516.524150866</v>
      </c>
      <c r="H11" s="9" t="n">
        <v>297075.568420886</v>
      </c>
      <c r="I11" s="9" t="n">
        <v>304121.763922455</v>
      </c>
      <c r="J11" s="9" t="n">
        <v>311266.768173832</v>
      </c>
      <c r="K11" s="9" t="n">
        <v>318506.34035881</v>
      </c>
      <c r="L11" s="10" t="n">
        <v>376228.754924645</v>
      </c>
    </row>
    <row r="12" customFormat="false" ht="15" hidden="false" customHeight="false" outlineLevel="0" collapsed="false">
      <c r="A12" s="0" t="s">
        <v>29</v>
      </c>
      <c r="B12" s="8" t="s">
        <v>27</v>
      </c>
      <c r="C12" s="9" t="n">
        <v>904865.749617891</v>
      </c>
      <c r="D12" s="9" t="n">
        <v>582409.553313665</v>
      </c>
      <c r="E12" s="9" t="n">
        <v>596702.474946955</v>
      </c>
      <c r="F12" s="9" t="n">
        <v>611242.653902443</v>
      </c>
      <c r="G12" s="9" t="n">
        <v>734734.123688859</v>
      </c>
      <c r="H12" s="9" t="n">
        <v>641001.36690102</v>
      </c>
      <c r="I12" s="9" t="n">
        <v>656204.976447122</v>
      </c>
      <c r="J12" s="9" t="n">
        <v>671621.786102629</v>
      </c>
      <c r="K12" s="9" t="n">
        <v>687242.64543824</v>
      </c>
      <c r="L12" s="10" t="n">
        <v>811790.573880162</v>
      </c>
    </row>
    <row r="13" customFormat="false" ht="15" hidden="false" customHeight="false" outlineLevel="0" collapsed="false">
      <c r="A13" s="0" t="s">
        <v>30</v>
      </c>
      <c r="B13" s="8" t="s">
        <v>25</v>
      </c>
      <c r="C13" s="9" t="n">
        <v>120082.314362108</v>
      </c>
      <c r="D13" s="9" t="n">
        <v>107822.600710943</v>
      </c>
      <c r="E13" s="9" t="n">
        <v>33285.3786126621</v>
      </c>
      <c r="F13" s="9" t="n">
        <v>24179.9335276269</v>
      </c>
      <c r="G13" s="9" t="n">
        <v>24179.9335276269</v>
      </c>
      <c r="H13" s="9" t="n">
        <v>25436.1408978428</v>
      </c>
      <c r="I13" s="9" t="n">
        <v>24179.9335276269</v>
      </c>
      <c r="J13" s="9" t="n">
        <v>24179.9335276269</v>
      </c>
      <c r="K13" s="9" t="n">
        <v>24179.9335276269</v>
      </c>
      <c r="L13" s="10" t="n">
        <v>24179.9335276269</v>
      </c>
    </row>
    <row r="14" customFormat="false" ht="15" hidden="false" customHeight="false" outlineLevel="0" collapsed="false">
      <c r="A14" s="0" t="s">
        <v>30</v>
      </c>
      <c r="B14" s="8" t="s">
        <v>26</v>
      </c>
      <c r="C14" s="9" t="n">
        <v>591276.552325973</v>
      </c>
      <c r="D14" s="9" t="n">
        <v>530910.617020082</v>
      </c>
      <c r="E14" s="9" t="n">
        <v>163894.775125768</v>
      </c>
      <c r="F14" s="9" t="n">
        <v>119060.228041356</v>
      </c>
      <c r="G14" s="9" t="n">
        <v>119060.228041356</v>
      </c>
      <c r="H14" s="9" t="n">
        <v>125245.701454435</v>
      </c>
      <c r="I14" s="9" t="n">
        <v>119060.228041356</v>
      </c>
      <c r="J14" s="9" t="n">
        <v>119060.228041356</v>
      </c>
      <c r="K14" s="9" t="n">
        <v>119060.228041356</v>
      </c>
      <c r="L14" s="10" t="n">
        <v>119060.228041356</v>
      </c>
    </row>
    <row r="15" customFormat="false" ht="15" hidden="false" customHeight="false" outlineLevel="0" collapsed="false">
      <c r="A15" s="0" t="s">
        <v>30</v>
      </c>
      <c r="B15" s="8" t="s">
        <v>27</v>
      </c>
      <c r="C15" s="9" t="n">
        <v>607437.888886919</v>
      </c>
      <c r="D15" s="9" t="n">
        <v>545421.974068975</v>
      </c>
      <c r="E15" s="9" t="n">
        <v>168374.50396157</v>
      </c>
      <c r="F15" s="9" t="n">
        <v>122314.496131017</v>
      </c>
      <c r="G15" s="9" t="n">
        <v>122314.496131017</v>
      </c>
      <c r="H15" s="9" t="n">
        <v>128669.036822723</v>
      </c>
      <c r="I15" s="9" t="n">
        <v>122314.496131017</v>
      </c>
      <c r="J15" s="9" t="n">
        <v>122314.496131017</v>
      </c>
      <c r="K15" s="9" t="n">
        <v>122314.496131017</v>
      </c>
      <c r="L15" s="10" t="n">
        <v>122314.496131017</v>
      </c>
    </row>
    <row r="16" customFormat="false" ht="15" hidden="false" customHeight="false" outlineLevel="0" collapsed="false">
      <c r="A16" s="0" t="s">
        <v>31</v>
      </c>
      <c r="B16" s="8" t="s">
        <v>25</v>
      </c>
      <c r="C16" s="9" t="n">
        <v>263082.890288635</v>
      </c>
      <c r="D16" s="9" t="n">
        <v>288239.541457625</v>
      </c>
      <c r="E16" s="9" t="n">
        <v>314373.526688745</v>
      </c>
      <c r="F16" s="9" t="n">
        <v>319392.96811374</v>
      </c>
      <c r="G16" s="9" t="n">
        <v>403358.421499075</v>
      </c>
      <c r="H16" s="9" t="n">
        <v>329098.875614403</v>
      </c>
      <c r="I16" s="9" t="n">
        <v>333771.741817261</v>
      </c>
      <c r="J16" s="9" t="n">
        <v>338346.705484738</v>
      </c>
      <c r="K16" s="9" t="n">
        <v>342857.817242444</v>
      </c>
      <c r="L16" s="10" t="n">
        <v>426416.654819915</v>
      </c>
    </row>
    <row r="17" customFormat="false" ht="15" hidden="false" customHeight="false" outlineLevel="0" collapsed="false">
      <c r="A17" s="0" t="s">
        <v>31</v>
      </c>
      <c r="B17" s="8" t="s">
        <v>26</v>
      </c>
      <c r="C17" s="9" t="n">
        <v>790274.663597103</v>
      </c>
      <c r="D17" s="9" t="n">
        <v>820797.639110882</v>
      </c>
      <c r="E17" s="9" t="n">
        <v>851489.548733867</v>
      </c>
      <c r="F17" s="9" t="n">
        <v>866303.084802353</v>
      </c>
      <c r="G17" s="9" t="n">
        <v>937405.344092113</v>
      </c>
      <c r="H17" s="9" t="n">
        <v>894103.552315545</v>
      </c>
      <c r="I17" s="9" t="n">
        <v>907037.777178304</v>
      </c>
      <c r="J17" s="9" t="n">
        <v>919427.875691233</v>
      </c>
      <c r="K17" s="9" t="n">
        <v>931429.706542898</v>
      </c>
      <c r="L17" s="10" t="n">
        <v>1000184.23328613</v>
      </c>
    </row>
    <row r="18" customFormat="false" ht="15" hidden="false" customHeight="false" outlineLevel="0" collapsed="false">
      <c r="A18" s="0" t="s">
        <v>31</v>
      </c>
      <c r="B18" s="8" t="s">
        <v>27</v>
      </c>
      <c r="C18" s="9" t="n">
        <v>732798.627385877</v>
      </c>
      <c r="D18" s="9" t="n">
        <v>763919.425496036</v>
      </c>
      <c r="E18" s="9" t="n">
        <v>795369.949649874</v>
      </c>
      <c r="F18" s="9" t="n">
        <v>809122.646132677</v>
      </c>
      <c r="G18" s="9" t="n">
        <v>886383.507481252</v>
      </c>
      <c r="H18" s="9" t="n">
        <v>834985.975023182</v>
      </c>
      <c r="I18" s="9" t="n">
        <v>847048.475662092</v>
      </c>
      <c r="J18" s="9" t="n">
        <v>858622.064539149</v>
      </c>
      <c r="K18" s="9" t="n">
        <v>869847.913617134</v>
      </c>
      <c r="L18" s="10" t="n">
        <v>945002.245225747</v>
      </c>
    </row>
    <row r="19" customFormat="false" ht="15" hidden="false" customHeight="false" outlineLevel="0" collapsed="false">
      <c r="A19" s="0" t="s">
        <v>32</v>
      </c>
      <c r="B19" s="8" t="s">
        <v>25</v>
      </c>
      <c r="C19" s="9" t="n">
        <v>501897.01651244</v>
      </c>
      <c r="D19" s="9" t="n">
        <v>383955.050816842</v>
      </c>
      <c r="E19" s="9" t="n">
        <v>392525.921617673</v>
      </c>
      <c r="F19" s="9" t="n">
        <v>401006.146019112</v>
      </c>
      <c r="G19" s="9" t="n">
        <v>450323.319820346</v>
      </c>
      <c r="H19" s="9" t="n">
        <v>417795.078265318</v>
      </c>
      <c r="I19" s="9" t="n">
        <v>426086.633980782</v>
      </c>
      <c r="J19" s="9" t="n">
        <v>434331.032018371</v>
      </c>
      <c r="K19" s="9" t="n">
        <v>442560.145062829</v>
      </c>
      <c r="L19" s="10" t="n">
        <v>491722.15622892</v>
      </c>
    </row>
    <row r="20" customFormat="false" ht="15" hidden="false" customHeight="false" outlineLevel="0" collapsed="false">
      <c r="A20" s="0" t="s">
        <v>32</v>
      </c>
      <c r="B20" s="8" t="s">
        <v>26</v>
      </c>
      <c r="C20" s="9" t="n">
        <v>1136579.86265087</v>
      </c>
      <c r="D20" s="9" t="n">
        <v>1001957.29067903</v>
      </c>
      <c r="E20" s="9" t="n">
        <v>1022765.11542323</v>
      </c>
      <c r="F20" s="9" t="n">
        <v>1042872.29745691</v>
      </c>
      <c r="G20" s="9" t="n">
        <v>1112846.26859149</v>
      </c>
      <c r="H20" s="9" t="n">
        <v>1081507.02577781</v>
      </c>
      <c r="I20" s="9" t="n">
        <v>1099976.43191836</v>
      </c>
      <c r="J20" s="9" t="n">
        <v>1117979.33151709</v>
      </c>
      <c r="K20" s="9" t="n">
        <v>1135668.25186388</v>
      </c>
      <c r="L20" s="10" t="n">
        <v>1203679.11557355</v>
      </c>
    </row>
    <row r="21" customFormat="false" ht="15" hidden="false" customHeight="false" outlineLevel="0" collapsed="false">
      <c r="A21" s="0" t="s">
        <v>32</v>
      </c>
      <c r="B21" s="8" t="s">
        <v>27</v>
      </c>
      <c r="C21" s="9" t="n">
        <v>1555412.29589744</v>
      </c>
      <c r="D21" s="9" t="n">
        <v>1246399.87903823</v>
      </c>
      <c r="E21" s="9" t="n">
        <v>1273558.05490121</v>
      </c>
      <c r="F21" s="9" t="n">
        <v>1300224.03244362</v>
      </c>
      <c r="G21" s="9" t="n">
        <v>1435272.33026032</v>
      </c>
      <c r="H21" s="9" t="n">
        <v>1352516.37751745</v>
      </c>
      <c r="I21" s="9" t="n">
        <v>1378081.35868224</v>
      </c>
      <c r="J21" s="9" t="n">
        <v>1403346.77327434</v>
      </c>
      <c r="K21" s="9" t="n">
        <v>1428445.66666705</v>
      </c>
      <c r="L21" s="10" t="n">
        <v>1562325.68643849</v>
      </c>
    </row>
    <row r="22" customFormat="false" ht="15" hidden="false" customHeight="false" outlineLevel="0" collapsed="false">
      <c r="A22" s="0" t="s">
        <v>33</v>
      </c>
      <c r="B22" s="8" t="s">
        <v>25</v>
      </c>
      <c r="C22" s="9" t="n">
        <v>281645.430676758</v>
      </c>
      <c r="D22" s="9" t="n">
        <v>272724.47720287</v>
      </c>
      <c r="E22" s="9" t="n">
        <v>201382.338649982</v>
      </c>
      <c r="F22" s="9" t="n">
        <v>195288.3334361</v>
      </c>
      <c r="G22" s="9" t="n">
        <v>198158.46957311</v>
      </c>
      <c r="H22" s="9" t="n">
        <v>202140.764229198</v>
      </c>
      <c r="I22" s="9" t="n">
        <v>203457.801613849</v>
      </c>
      <c r="J22" s="9" t="n">
        <v>205903.700856582</v>
      </c>
      <c r="K22" s="9" t="n">
        <v>208257.568888865</v>
      </c>
      <c r="L22" s="10" t="n">
        <v>210575.192071331</v>
      </c>
    </row>
    <row r="23" customFormat="false" ht="15" hidden="false" customHeight="false" outlineLevel="0" collapsed="false">
      <c r="A23" s="0" t="s">
        <v>33</v>
      </c>
      <c r="B23" s="8" t="s">
        <v>26</v>
      </c>
      <c r="C23" s="9" t="n">
        <v>1308491.46383496</v>
      </c>
      <c r="D23" s="9" t="n">
        <v>1262947.03383126</v>
      </c>
      <c r="E23" s="9" t="n">
        <v>910114.884443903</v>
      </c>
      <c r="F23" s="9" t="n">
        <v>878648.794405699</v>
      </c>
      <c r="G23" s="9" t="n">
        <v>891389.972481984</v>
      </c>
      <c r="H23" s="9" t="n">
        <v>909677.158811359</v>
      </c>
      <c r="I23" s="9" t="n">
        <v>914914.896037264</v>
      </c>
      <c r="J23" s="9" t="n">
        <v>925772.791384618</v>
      </c>
      <c r="K23" s="9" t="n">
        <v>936222.139546424</v>
      </c>
      <c r="L23" s="10" t="n">
        <v>946510.588690261</v>
      </c>
    </row>
    <row r="24" customFormat="false" ht="15" hidden="false" customHeight="false" outlineLevel="0" collapsed="false">
      <c r="A24" s="0" t="s">
        <v>33</v>
      </c>
      <c r="B24" s="8" t="s">
        <v>27</v>
      </c>
      <c r="C24" s="9" t="n">
        <v>1257984.43516647</v>
      </c>
      <c r="D24" s="9" t="n">
        <v>1209412.29979354</v>
      </c>
      <c r="E24" s="9" t="n">
        <v>845230.083915825</v>
      </c>
      <c r="F24" s="9" t="n">
        <v>811295.874672198</v>
      </c>
      <c r="G24" s="9" t="n">
        <v>822852.702702475</v>
      </c>
      <c r="H24" s="9" t="n">
        <v>840184.047439148</v>
      </c>
      <c r="I24" s="9" t="n">
        <v>844190.878366139</v>
      </c>
      <c r="J24" s="9" t="n">
        <v>854039.483302732</v>
      </c>
      <c r="K24" s="9" t="n">
        <v>863517.517359822</v>
      </c>
      <c r="L24" s="10" t="n">
        <v>872849.608689343</v>
      </c>
    </row>
    <row r="25" customFormat="false" ht="15" hidden="false" customHeight="false" outlineLevel="0" collapsed="false">
      <c r="A25" s="0" t="s">
        <v>34</v>
      </c>
      <c r="B25" s="8" t="s">
        <v>25</v>
      </c>
      <c r="C25" s="9" t="n">
        <v>441853.674171775</v>
      </c>
      <c r="D25" s="9" t="n">
        <v>342390.839290612</v>
      </c>
      <c r="E25" s="9" t="n">
        <v>370705.528231778</v>
      </c>
      <c r="F25" s="9" t="n">
        <v>378182.314315905</v>
      </c>
      <c r="G25" s="9" t="n">
        <v>505724.669228454</v>
      </c>
      <c r="H25" s="9" t="n">
        <v>393484.707217011</v>
      </c>
      <c r="I25" s="9" t="n">
        <v>401302.6396256</v>
      </c>
      <c r="J25" s="9" t="n">
        <v>409230.202845199</v>
      </c>
      <c r="K25" s="9" t="n">
        <v>417262.691582796</v>
      </c>
      <c r="L25" s="10" t="n">
        <v>545348.293961427</v>
      </c>
    </row>
    <row r="26" customFormat="false" ht="15" hidden="false" customHeight="false" outlineLevel="0" collapsed="false">
      <c r="A26" s="0" t="s">
        <v>34</v>
      </c>
      <c r="B26" s="8" t="s">
        <v>26</v>
      </c>
      <c r="C26" s="9" t="n">
        <v>492424.703229994</v>
      </c>
      <c r="D26" s="9" t="n">
        <v>358682.096167555</v>
      </c>
      <c r="E26" s="9" t="n">
        <v>381814.445520826</v>
      </c>
      <c r="F26" s="9" t="n">
        <v>389998.249530581</v>
      </c>
      <c r="G26" s="9" t="n">
        <v>505592.123802352</v>
      </c>
      <c r="H26" s="9" t="n">
        <v>406747.663379507</v>
      </c>
      <c r="I26" s="9" t="n">
        <v>415304.873104851</v>
      </c>
      <c r="J26" s="9" t="n">
        <v>423982.080521803</v>
      </c>
      <c r="K26" s="9" t="n">
        <v>432774.13539664</v>
      </c>
      <c r="L26" s="10" t="n">
        <v>548962.627561872</v>
      </c>
    </row>
    <row r="27" customFormat="false" ht="15" hidden="false" customHeight="false" outlineLevel="0" collapsed="false">
      <c r="A27" s="0" t="s">
        <v>34</v>
      </c>
      <c r="B27" s="8" t="s">
        <v>27</v>
      </c>
      <c r="C27" s="9" t="n">
        <v>987117.830724221</v>
      </c>
      <c r="D27" s="9" t="n">
        <v>682338.653085139</v>
      </c>
      <c r="E27" s="9" t="n">
        <v>715216.844642573</v>
      </c>
      <c r="F27" s="9" t="n">
        <v>731383.921493939</v>
      </c>
      <c r="G27" s="9" t="n">
        <v>920579.424598653</v>
      </c>
      <c r="H27" s="9" t="n">
        <v>764472.331307776</v>
      </c>
      <c r="I27" s="9" t="n">
        <v>781377.069874093</v>
      </c>
      <c r="J27" s="9" t="n">
        <v>798518.863470063</v>
      </c>
      <c r="K27" s="9" t="n">
        <v>815887.537826569</v>
      </c>
      <c r="L27" s="10" t="n">
        <v>1006257.70654758</v>
      </c>
    </row>
    <row r="28" customFormat="false" ht="15" hidden="false" customHeight="false" outlineLevel="0" collapsed="false">
      <c r="A28" s="0" t="s">
        <v>35</v>
      </c>
      <c r="B28" s="8" t="s">
        <v>25</v>
      </c>
      <c r="C28" s="9" t="n">
        <v>460416.214559898</v>
      </c>
      <c r="D28" s="9" t="n">
        <v>326875.775035858</v>
      </c>
      <c r="E28" s="9" t="n">
        <v>257714.340193015</v>
      </c>
      <c r="F28" s="9" t="n">
        <v>254077.679638265</v>
      </c>
      <c r="G28" s="9" t="n">
        <v>300524.717302489</v>
      </c>
      <c r="H28" s="9" t="n">
        <v>266526.595831806</v>
      </c>
      <c r="I28" s="9" t="n">
        <v>270988.699422187</v>
      </c>
      <c r="J28" s="9" t="n">
        <v>276787.198217043</v>
      </c>
      <c r="K28" s="9" t="n">
        <v>282662.443229217</v>
      </c>
      <c r="L28" s="10" t="n">
        <v>329506.831212842</v>
      </c>
    </row>
    <row r="29" customFormat="false" ht="15" hidden="false" customHeight="false" outlineLevel="0" collapsed="false">
      <c r="A29" s="0" t="s">
        <v>35</v>
      </c>
      <c r="B29" s="8" t="s">
        <v>26</v>
      </c>
      <c r="C29" s="9" t="n">
        <v>1010641.50346786</v>
      </c>
      <c r="D29" s="9" t="n">
        <v>800831.490887935</v>
      </c>
      <c r="E29" s="9" t="n">
        <v>440439.781230862</v>
      </c>
      <c r="F29" s="9" t="n">
        <v>402343.959133928</v>
      </c>
      <c r="G29" s="9" t="n">
        <v>459576.752192222</v>
      </c>
      <c r="H29" s="9" t="n">
        <v>422321.269875321</v>
      </c>
      <c r="I29" s="9" t="n">
        <v>423181.991963811</v>
      </c>
      <c r="J29" s="9" t="n">
        <v>430326.996215188</v>
      </c>
      <c r="K29" s="9" t="n">
        <v>437566.568400166</v>
      </c>
      <c r="L29" s="10" t="n">
        <v>495288.982966001</v>
      </c>
    </row>
    <row r="30" customFormat="false" ht="15" hidden="false" customHeight="false" outlineLevel="0" collapsed="false">
      <c r="A30" s="0" t="s">
        <v>35</v>
      </c>
      <c r="B30" s="8" t="s">
        <v>27</v>
      </c>
      <c r="C30" s="9" t="n">
        <v>1512303.63850481</v>
      </c>
      <c r="D30" s="9" t="n">
        <v>1127831.52738264</v>
      </c>
      <c r="E30" s="9" t="n">
        <v>765076.978908524</v>
      </c>
      <c r="F30" s="9" t="n">
        <v>733557.15003346</v>
      </c>
      <c r="G30" s="9" t="n">
        <v>857048.619819876</v>
      </c>
      <c r="H30" s="9" t="n">
        <v>769670.403723742</v>
      </c>
      <c r="I30" s="9" t="n">
        <v>778519.472578139</v>
      </c>
      <c r="J30" s="9" t="n">
        <v>793936.282233646</v>
      </c>
      <c r="K30" s="9" t="n">
        <v>809557.141569257</v>
      </c>
      <c r="L30" s="10" t="n">
        <v>934105.070011179</v>
      </c>
    </row>
    <row r="31" customFormat="false" ht="15" hidden="false" customHeight="false" outlineLevel="0" collapsed="false">
      <c r="A31" s="0" t="s">
        <v>36</v>
      </c>
      <c r="B31" s="8" t="s">
        <v>25</v>
      </c>
      <c r="C31" s="9" t="n">
        <v>221602.088336094</v>
      </c>
      <c r="D31" s="9" t="n">
        <v>231160.26567664</v>
      </c>
      <c r="E31" s="9" t="n">
        <v>179561.945264087</v>
      </c>
      <c r="F31" s="9" t="n">
        <v>172464.501732894</v>
      </c>
      <c r="G31" s="9" t="n">
        <v>253559.818981219</v>
      </c>
      <c r="H31" s="9" t="n">
        <v>177830.393180891</v>
      </c>
      <c r="I31" s="9" t="n">
        <v>178673.807258666</v>
      </c>
      <c r="J31" s="9" t="n">
        <v>180802.87168341</v>
      </c>
      <c r="K31" s="9" t="n">
        <v>182960.115408833</v>
      </c>
      <c r="L31" s="10" t="n">
        <v>264201.329803838</v>
      </c>
    </row>
    <row r="32" customFormat="false" ht="15" hidden="false" customHeight="false" outlineLevel="0" collapsed="false">
      <c r="A32" s="0" t="s">
        <v>36</v>
      </c>
      <c r="B32" s="8" t="s">
        <v>26</v>
      </c>
      <c r="C32" s="9" t="n">
        <v>664336.304414085</v>
      </c>
      <c r="D32" s="9" t="n">
        <v>619671.839319784</v>
      </c>
      <c r="E32" s="9" t="n">
        <v>269164.2145415</v>
      </c>
      <c r="F32" s="9" t="n">
        <v>225774.746479366</v>
      </c>
      <c r="G32" s="9" t="n">
        <v>284135.827692841</v>
      </c>
      <c r="H32" s="9" t="n">
        <v>234917.796413056</v>
      </c>
      <c r="I32" s="9" t="n">
        <v>230243.337223752</v>
      </c>
      <c r="J32" s="9" t="n">
        <v>231775.540389327</v>
      </c>
      <c r="K32" s="9" t="n">
        <v>233328.023079186</v>
      </c>
      <c r="L32" s="10" t="n">
        <v>291794.100678582</v>
      </c>
    </row>
    <row r="33" customFormat="false" ht="15" hidden="false" customHeight="false" outlineLevel="0" collapsed="false">
      <c r="A33" s="0" t="s">
        <v>36</v>
      </c>
      <c r="B33" s="8" t="s">
        <v>27</v>
      </c>
      <c r="C33" s="9" t="n">
        <v>689689.969993249</v>
      </c>
      <c r="D33" s="9" t="n">
        <v>645351.07384045</v>
      </c>
      <c r="E33" s="9" t="n">
        <v>286888.873657188</v>
      </c>
      <c r="F33" s="9" t="n">
        <v>242455.763722513</v>
      </c>
      <c r="G33" s="9" t="n">
        <v>308159.797040811</v>
      </c>
      <c r="H33" s="9" t="n">
        <v>252140.001229479</v>
      </c>
      <c r="I33" s="9" t="n">
        <v>247486.589557988</v>
      </c>
      <c r="J33" s="9" t="n">
        <v>249211.573498451</v>
      </c>
      <c r="K33" s="9" t="n">
        <v>250959.388519346</v>
      </c>
      <c r="L33" s="10" t="n">
        <v>316781.628798438</v>
      </c>
    </row>
    <row r="34" customFormat="false" ht="15" hidden="false" customHeight="false" outlineLevel="0" collapsed="false">
      <c r="A34" s="0" t="s">
        <v>37</v>
      </c>
      <c r="B34" s="8" t="s">
        <v>25</v>
      </c>
      <c r="C34" s="9" t="n">
        <v>603416.790486425</v>
      </c>
      <c r="D34" s="9" t="n">
        <v>507292.715782539</v>
      </c>
      <c r="E34" s="9" t="n">
        <v>538802.488269098</v>
      </c>
      <c r="F34" s="9" t="n">
        <v>549290.714224378</v>
      </c>
      <c r="G34" s="9" t="n">
        <v>679703.205273938</v>
      </c>
      <c r="H34" s="9" t="n">
        <v>570189.330548366</v>
      </c>
      <c r="I34" s="9" t="n">
        <v>580580.507711822</v>
      </c>
      <c r="J34" s="9" t="n">
        <v>590953.970174154</v>
      </c>
      <c r="K34" s="9" t="n">
        <v>601340.326944034</v>
      </c>
      <c r="L34" s="10" t="n">
        <v>731743.552505131</v>
      </c>
    </row>
    <row r="35" customFormat="false" ht="15" hidden="false" customHeight="false" outlineLevel="0" collapsed="false">
      <c r="A35" s="0" t="s">
        <v>37</v>
      </c>
      <c r="B35" s="8" t="s">
        <v>26</v>
      </c>
      <c r="C35" s="9" t="n">
        <v>1209639.61473899</v>
      </c>
      <c r="D35" s="9" t="n">
        <v>1090718.51297873</v>
      </c>
      <c r="E35" s="9" t="n">
        <v>1128034.55483896</v>
      </c>
      <c r="F35" s="9" t="n">
        <v>1149586.81589492</v>
      </c>
      <c r="G35" s="9" t="n">
        <v>1277921.86824298</v>
      </c>
      <c r="H35" s="9" t="n">
        <v>1191179.12073643</v>
      </c>
      <c r="I35" s="9" t="n">
        <v>1211159.54110076</v>
      </c>
      <c r="J35" s="9" t="n">
        <v>1230694.64386507</v>
      </c>
      <c r="K35" s="9" t="n">
        <v>1249936.04690171</v>
      </c>
      <c r="L35" s="10" t="n">
        <v>1376412.98821078</v>
      </c>
    </row>
    <row r="36" customFormat="false" ht="15" hidden="false" customHeight="false" outlineLevel="0" collapsed="false">
      <c r="A36" s="0" t="s">
        <v>37</v>
      </c>
      <c r="B36" s="8" t="s">
        <v>27</v>
      </c>
      <c r="C36" s="9" t="n">
        <v>1637664.37700377</v>
      </c>
      <c r="D36" s="9" t="n">
        <v>1346328.9788097</v>
      </c>
      <c r="E36" s="9" t="n">
        <v>1392072.42459683</v>
      </c>
      <c r="F36" s="9" t="n">
        <v>1420365.30003512</v>
      </c>
      <c r="G36" s="9" t="n">
        <v>1621117.63117011</v>
      </c>
      <c r="H36" s="9" t="n">
        <v>1475987.3419242</v>
      </c>
      <c r="I36" s="9" t="n">
        <v>1503253.45210921</v>
      </c>
      <c r="J36" s="9" t="n">
        <v>1530243.85064178</v>
      </c>
      <c r="K36" s="9" t="n">
        <v>1557090.55905537</v>
      </c>
      <c r="L36" s="10" t="n">
        <v>1756792.81910591</v>
      </c>
    </row>
    <row r="37" customFormat="false" ht="15" hidden="false" customHeight="false" outlineLevel="0" collapsed="false">
      <c r="A37" s="0" t="s">
        <v>38</v>
      </c>
      <c r="B37" s="8" t="s">
        <v>25</v>
      </c>
      <c r="C37" s="9" t="n">
        <v>383165.204650744</v>
      </c>
      <c r="D37" s="9" t="n">
        <v>396062.142168568</v>
      </c>
      <c r="E37" s="9" t="n">
        <v>347658.905301407</v>
      </c>
      <c r="F37" s="9" t="n">
        <v>343572.901641367</v>
      </c>
      <c r="G37" s="9" t="n">
        <v>427538.355026702</v>
      </c>
      <c r="H37" s="9" t="n">
        <v>354535.016512246</v>
      </c>
      <c r="I37" s="9" t="n">
        <v>357951.675344888</v>
      </c>
      <c r="J37" s="9" t="n">
        <v>362526.639012365</v>
      </c>
      <c r="K37" s="9" t="n">
        <v>367037.750770071</v>
      </c>
      <c r="L37" s="10" t="n">
        <v>450596.588347542</v>
      </c>
    </row>
    <row r="38" customFormat="false" ht="15" hidden="false" customHeight="false" outlineLevel="0" collapsed="false">
      <c r="A38" s="0" t="s">
        <v>38</v>
      </c>
      <c r="B38" s="8" t="s">
        <v>26</v>
      </c>
      <c r="C38" s="9" t="n">
        <v>1381551.21592308</v>
      </c>
      <c r="D38" s="9" t="n">
        <v>1351708.25613096</v>
      </c>
      <c r="E38" s="9" t="n">
        <v>1015384.32385964</v>
      </c>
      <c r="F38" s="9" t="n">
        <v>985363.312843709</v>
      </c>
      <c r="G38" s="9" t="n">
        <v>1056465.57213347</v>
      </c>
      <c r="H38" s="9" t="n">
        <v>1019349.25376998</v>
      </c>
      <c r="I38" s="9" t="n">
        <v>1026098.00521966</v>
      </c>
      <c r="J38" s="9" t="n">
        <v>1038488.10373259</v>
      </c>
      <c r="K38" s="9" t="n">
        <v>1050489.93458425</v>
      </c>
      <c r="L38" s="10" t="n">
        <v>1119244.46132749</v>
      </c>
    </row>
    <row r="39" customFormat="false" ht="15" hidden="false" customHeight="false" outlineLevel="0" collapsed="false">
      <c r="A39" s="0" t="s">
        <v>38</v>
      </c>
      <c r="B39" s="8" t="s">
        <v>27</v>
      </c>
      <c r="C39" s="9" t="n">
        <v>1340236.5162728</v>
      </c>
      <c r="D39" s="9" t="n">
        <v>1309341.39956501</v>
      </c>
      <c r="E39" s="9" t="n">
        <v>963744.453611444</v>
      </c>
      <c r="F39" s="9" t="n">
        <v>931437.142263694</v>
      </c>
      <c r="G39" s="9" t="n">
        <v>1008698.00361227</v>
      </c>
      <c r="H39" s="9" t="n">
        <v>963655.011845904</v>
      </c>
      <c r="I39" s="9" t="n">
        <v>969362.971793109</v>
      </c>
      <c r="J39" s="9" t="n">
        <v>980936.560670166</v>
      </c>
      <c r="K39" s="9" t="n">
        <v>992162.409748151</v>
      </c>
      <c r="L39" s="10" t="n">
        <v>1067316.74135676</v>
      </c>
    </row>
    <row r="40" customFormat="false" ht="15" hidden="false" customHeight="false" outlineLevel="0" collapsed="false">
      <c r="A40" s="0" t="s">
        <v>39</v>
      </c>
      <c r="B40" s="8" t="s">
        <v>25</v>
      </c>
      <c r="C40" s="9" t="n">
        <v>621979.330874548</v>
      </c>
      <c r="D40" s="9" t="n">
        <v>491777.651527785</v>
      </c>
      <c r="E40" s="9" t="n">
        <v>425811.300230335</v>
      </c>
      <c r="F40" s="9" t="n">
        <v>425186.079546738</v>
      </c>
      <c r="G40" s="9" t="n">
        <v>474503.253347972</v>
      </c>
      <c r="H40" s="9" t="n">
        <v>443231.21916316</v>
      </c>
      <c r="I40" s="9" t="n">
        <v>450266.567508409</v>
      </c>
      <c r="J40" s="9" t="n">
        <v>458510.965545998</v>
      </c>
      <c r="K40" s="9" t="n">
        <v>466740.078590456</v>
      </c>
      <c r="L40" s="10" t="n">
        <v>515902.089756546</v>
      </c>
    </row>
    <row r="41" customFormat="false" ht="15" hidden="false" customHeight="false" outlineLevel="0" collapsed="false">
      <c r="A41" s="0" t="s">
        <v>39</v>
      </c>
      <c r="B41" s="8" t="s">
        <v>26</v>
      </c>
      <c r="C41" s="9" t="n">
        <v>1727856.41497685</v>
      </c>
      <c r="D41" s="9" t="n">
        <v>1532867.90769911</v>
      </c>
      <c r="E41" s="9" t="n">
        <v>1186659.890549</v>
      </c>
      <c r="F41" s="9" t="n">
        <v>1161932.52549827</v>
      </c>
      <c r="G41" s="9" t="n">
        <v>1231906.49663285</v>
      </c>
      <c r="H41" s="9" t="n">
        <v>1206752.72723225</v>
      </c>
      <c r="I41" s="9" t="n">
        <v>1219036.65995972</v>
      </c>
      <c r="J41" s="9" t="n">
        <v>1237039.55955845</v>
      </c>
      <c r="K41" s="9" t="n">
        <v>1254728.47990523</v>
      </c>
      <c r="L41" s="10" t="n">
        <v>1322739.34361491</v>
      </c>
    </row>
    <row r="42" customFormat="false" ht="15" hidden="false" customHeight="false" outlineLevel="0" collapsed="false">
      <c r="A42" s="0" t="s">
        <v>39</v>
      </c>
      <c r="B42" s="8" t="s">
        <v>27</v>
      </c>
      <c r="C42" s="9" t="n">
        <v>2162850.18478436</v>
      </c>
      <c r="D42" s="9" t="n">
        <v>1791821.8531072</v>
      </c>
      <c r="E42" s="9" t="n">
        <v>1441932.55886278</v>
      </c>
      <c r="F42" s="9" t="n">
        <v>1422538.52857464</v>
      </c>
      <c r="G42" s="9" t="n">
        <v>1557586.82639133</v>
      </c>
      <c r="H42" s="9" t="n">
        <v>1481185.41434017</v>
      </c>
      <c r="I42" s="9" t="n">
        <v>1500395.85481326</v>
      </c>
      <c r="J42" s="9" t="n">
        <v>1525661.26940536</v>
      </c>
      <c r="K42" s="9" t="n">
        <v>1550760.16279806</v>
      </c>
      <c r="L42" s="10" t="n">
        <v>1684640.18256951</v>
      </c>
    </row>
    <row r="43" customFormat="false" ht="15" hidden="false" customHeight="false" outlineLevel="0" collapsed="false">
      <c r="A43" s="0" t="s">
        <v>40</v>
      </c>
      <c r="B43" s="8" t="s">
        <v>25</v>
      </c>
      <c r="C43" s="9" t="n">
        <v>561935.988533883</v>
      </c>
      <c r="D43" s="9" t="n">
        <v>450213.440001555</v>
      </c>
      <c r="E43" s="9" t="n">
        <v>403990.906844441</v>
      </c>
      <c r="F43" s="9" t="n">
        <v>402362.247843532</v>
      </c>
      <c r="G43" s="9" t="n">
        <v>529904.602756081</v>
      </c>
      <c r="H43" s="9" t="n">
        <v>418920.848114854</v>
      </c>
      <c r="I43" s="9" t="n">
        <v>425482.573153227</v>
      </c>
      <c r="J43" s="9" t="n">
        <v>433410.136372826</v>
      </c>
      <c r="K43" s="9" t="n">
        <v>441442.625110423</v>
      </c>
      <c r="L43" s="10" t="n">
        <v>569528.227489054</v>
      </c>
    </row>
    <row r="44" customFormat="false" ht="15" hidden="false" customHeight="false" outlineLevel="0" collapsed="false">
      <c r="A44" s="0" t="s">
        <v>40</v>
      </c>
      <c r="B44" s="8" t="s">
        <v>26</v>
      </c>
      <c r="C44" s="9" t="n">
        <v>1083701.25555597</v>
      </c>
      <c r="D44" s="9" t="n">
        <v>889592.713187637</v>
      </c>
      <c r="E44" s="9" t="n">
        <v>545709.220646594</v>
      </c>
      <c r="F44" s="9" t="n">
        <v>509058.477571938</v>
      </c>
      <c r="G44" s="9" t="n">
        <v>624652.351843708</v>
      </c>
      <c r="H44" s="9" t="n">
        <v>531993.364833942</v>
      </c>
      <c r="I44" s="9" t="n">
        <v>534365.101146207</v>
      </c>
      <c r="J44" s="9" t="n">
        <v>543042.308563159</v>
      </c>
      <c r="K44" s="9" t="n">
        <v>551834.363437996</v>
      </c>
      <c r="L44" s="10" t="n">
        <v>668022.855603228</v>
      </c>
    </row>
    <row r="45" customFormat="false" ht="15" hidden="false" customHeight="false" outlineLevel="0" collapsed="false">
      <c r="A45" s="0" t="s">
        <v>40</v>
      </c>
      <c r="B45" s="8" t="s">
        <v>27</v>
      </c>
      <c r="C45" s="9" t="n">
        <v>1594555.71961114</v>
      </c>
      <c r="D45" s="9" t="n">
        <v>1227760.62715411</v>
      </c>
      <c r="E45" s="9" t="n">
        <v>883591.348604143</v>
      </c>
      <c r="F45" s="9" t="n">
        <v>853698.417624956</v>
      </c>
      <c r="G45" s="9" t="n">
        <v>1042893.92072967</v>
      </c>
      <c r="H45" s="9" t="n">
        <v>893141.368130498</v>
      </c>
      <c r="I45" s="9" t="n">
        <v>903691.56600511</v>
      </c>
      <c r="J45" s="9" t="n">
        <v>920833.35960108</v>
      </c>
      <c r="K45" s="9" t="n">
        <v>938202.033957586</v>
      </c>
      <c r="L45" s="10" t="n">
        <v>1128572.2026786</v>
      </c>
    </row>
    <row r="46" customFormat="false" ht="15" hidden="false" customHeight="false" outlineLevel="0" collapsed="false">
      <c r="A46" s="0" t="s">
        <v>41</v>
      </c>
      <c r="B46" s="8" t="s">
        <v>25</v>
      </c>
      <c r="C46" s="9" t="n">
        <v>723499.104848534</v>
      </c>
      <c r="D46" s="9" t="n">
        <v>615115.316493482</v>
      </c>
      <c r="E46" s="9" t="n">
        <v>572087.86688176</v>
      </c>
      <c r="F46" s="9" t="n">
        <v>573470.647752005</v>
      </c>
      <c r="G46" s="9" t="n">
        <v>703883.138801564</v>
      </c>
      <c r="H46" s="9" t="n">
        <v>595625.471446209</v>
      </c>
      <c r="I46" s="9" t="n">
        <v>604760.441239449</v>
      </c>
      <c r="J46" s="9" t="n">
        <v>615133.903701781</v>
      </c>
      <c r="K46" s="9" t="n">
        <v>625520.260471661</v>
      </c>
      <c r="L46" s="10" t="n">
        <v>755923.486032758</v>
      </c>
    </row>
    <row r="47" customFormat="false" ht="15" hidden="false" customHeight="false" outlineLevel="0" collapsed="false">
      <c r="A47" s="0" t="s">
        <v>41</v>
      </c>
      <c r="B47" s="8" t="s">
        <v>26</v>
      </c>
      <c r="C47" s="9" t="n">
        <v>1800916.16706496</v>
      </c>
      <c r="D47" s="9" t="n">
        <v>1621629.12999882</v>
      </c>
      <c r="E47" s="9" t="n">
        <v>1291929.32996473</v>
      </c>
      <c r="F47" s="9" t="n">
        <v>1268647.04393628</v>
      </c>
      <c r="G47" s="9" t="n">
        <v>1396982.09628434</v>
      </c>
      <c r="H47" s="9" t="n">
        <v>1316424.82219087</v>
      </c>
      <c r="I47" s="9" t="n">
        <v>1330219.76914212</v>
      </c>
      <c r="J47" s="9" t="n">
        <v>1349754.87190642</v>
      </c>
      <c r="K47" s="9" t="n">
        <v>1368996.27494306</v>
      </c>
      <c r="L47" s="10" t="n">
        <v>1495473.21625213</v>
      </c>
    </row>
    <row r="48" customFormat="false" ht="16" hidden="false" customHeight="false" outlineLevel="0" collapsed="false">
      <c r="A48" s="0" t="s">
        <v>41</v>
      </c>
      <c r="B48" s="11" t="s">
        <v>27</v>
      </c>
      <c r="C48" s="12" t="n">
        <v>2245102.26589069</v>
      </c>
      <c r="D48" s="12" t="n">
        <v>1891750.95287868</v>
      </c>
      <c r="E48" s="12" t="n">
        <v>1560446.9285584</v>
      </c>
      <c r="F48" s="12" t="n">
        <v>1542679.79616614</v>
      </c>
      <c r="G48" s="12" t="n">
        <v>1743432.12730113</v>
      </c>
      <c r="H48" s="12" t="n">
        <v>1604656.37874692</v>
      </c>
      <c r="I48" s="12" t="n">
        <v>1625567.94824023</v>
      </c>
      <c r="J48" s="12" t="n">
        <v>1652558.34677279</v>
      </c>
      <c r="K48" s="12" t="n">
        <v>1679405.05518639</v>
      </c>
      <c r="L48" s="13" t="n">
        <v>1879107.31523693</v>
      </c>
    </row>
    <row r="49" customFormat="false" ht="16" hidden="false" customHeight="false" outlineLevel="0" collapsed="false">
      <c r="A49" s="0" t="s">
        <v>42</v>
      </c>
      <c r="B49" s="8" t="s">
        <v>25</v>
      </c>
      <c r="C49" s="0" t="n">
        <v>263082.890288635</v>
      </c>
      <c r="D49" s="0" t="n">
        <v>267274.495041247</v>
      </c>
      <c r="E49" s="0" t="n">
        <v>271338.074905153</v>
      </c>
      <c r="F49" s="0" t="n">
        <v>275233.035459997</v>
      </c>
      <c r="G49" s="0" t="n">
        <v>279000.684891526</v>
      </c>
      <c r="H49" s="0" t="n">
        <v>282637.519877102</v>
      </c>
      <c r="I49" s="0" t="n">
        <v>286134.598069085</v>
      </c>
      <c r="J49" s="0" t="n">
        <v>289517.285658706</v>
      </c>
      <c r="K49" s="0" t="n">
        <v>292820.340930175</v>
      </c>
      <c r="L49" s="0" t="n">
        <v>296099.672151699</v>
      </c>
    </row>
    <row r="50" customFormat="false" ht="15" hidden="false" customHeight="false" outlineLevel="0" collapsed="false">
      <c r="A50" s="0" t="s">
        <v>42</v>
      </c>
      <c r="B50" s="8" t="s">
        <v>26</v>
      </c>
      <c r="C50" s="4" t="n">
        <v>790274.663597103</v>
      </c>
      <c r="D50" s="4" t="n">
        <v>805709.927291421</v>
      </c>
      <c r="E50" s="4" t="n">
        <v>820518.642128866</v>
      </c>
      <c r="F50" s="4" t="n">
        <v>834522.933944876</v>
      </c>
      <c r="G50" s="4" t="n">
        <v>847910.016717621</v>
      </c>
      <c r="H50" s="4" t="n">
        <v>860667.158606527</v>
      </c>
      <c r="I50" s="4" t="n">
        <v>872755.215503972</v>
      </c>
      <c r="J50" s="4" t="n">
        <v>884287.280244178</v>
      </c>
      <c r="K50" s="4" t="n">
        <v>895419.720789522</v>
      </c>
      <c r="L50" s="4" t="n">
        <v>906400.273039625</v>
      </c>
      <c r="M50" s="5"/>
    </row>
    <row r="51" customFormat="false" ht="16" hidden="false" customHeight="false" outlineLevel="0" collapsed="false">
      <c r="A51" s="0" t="s">
        <v>42</v>
      </c>
      <c r="B51" s="11" t="s">
        <v>27</v>
      </c>
      <c r="C51" s="7" t="n">
        <v>732798.627385877</v>
      </c>
      <c r="D51" s="7" t="n">
        <v>746933.387892369</v>
      </c>
      <c r="E51" s="7" t="n">
        <v>760502.304343073</v>
      </c>
      <c r="F51" s="7" t="n">
        <v>773343.938004184</v>
      </c>
      <c r="G51" s="7" t="n">
        <v>785627.938026724</v>
      </c>
      <c r="H51" s="7" t="n">
        <v>797342.636678143</v>
      </c>
      <c r="I51" s="7" t="n">
        <v>808452.505065733</v>
      </c>
      <c r="J51" s="7" t="n">
        <v>819060.102936131</v>
      </c>
      <c r="K51" s="7" t="n">
        <v>829307.175602415</v>
      </c>
      <c r="L51" s="7" t="n">
        <v>839418.449986949</v>
      </c>
      <c r="M51" s="14"/>
    </row>
    <row r="52" customFormat="false" ht="15" hidden="false" customHeight="false" outlineLevel="0" collapsed="false">
      <c r="B52" s="8"/>
      <c r="C52" s="9"/>
      <c r="D52" s="9"/>
      <c r="E52" s="9"/>
      <c r="F52" s="9"/>
      <c r="G52" s="9"/>
      <c r="H52" s="9"/>
      <c r="I52" s="9"/>
      <c r="J52" s="9"/>
      <c r="K52" s="9"/>
      <c r="L52" s="9"/>
      <c r="M52" s="10"/>
    </row>
    <row r="53" customFormat="false" ht="15" hidden="false" customHeight="false" outlineLevel="0" collapsed="false">
      <c r="B53" s="8"/>
      <c r="C53" s="9"/>
      <c r="D53" s="9"/>
      <c r="E53" s="9"/>
      <c r="F53" s="9"/>
      <c r="G53" s="9"/>
      <c r="H53" s="9"/>
      <c r="I53" s="9"/>
      <c r="J53" s="9"/>
      <c r="K53" s="9"/>
      <c r="L53" s="9"/>
      <c r="M53" s="10"/>
    </row>
    <row r="54" customFormat="false" ht="15" hidden="false" customHeight="false" outlineLevel="0" collapsed="false">
      <c r="B54" s="8"/>
      <c r="C54" s="9"/>
      <c r="D54" s="9"/>
      <c r="E54" s="9"/>
      <c r="F54" s="9"/>
      <c r="G54" s="9"/>
      <c r="H54" s="9"/>
      <c r="I54" s="9"/>
      <c r="J54" s="9"/>
      <c r="K54" s="9"/>
      <c r="L54" s="9"/>
      <c r="M54" s="10"/>
    </row>
    <row r="55" customFormat="false" ht="15" hidden="false" customHeight="false" outlineLevel="0" collapsed="false">
      <c r="B55" s="15"/>
      <c r="C55" s="7"/>
      <c r="D55" s="7"/>
      <c r="E55" s="7"/>
      <c r="F55" s="7"/>
      <c r="G55" s="7"/>
      <c r="H55" s="7"/>
      <c r="I55" s="7"/>
      <c r="J55" s="7"/>
      <c r="K55" s="7"/>
      <c r="L55" s="7"/>
      <c r="M55" s="14"/>
    </row>
    <row r="56" customFormat="false" ht="15" hidden="false" customHeight="false" outlineLevel="0" collapsed="false">
      <c r="B56" s="8"/>
      <c r="C56" s="9"/>
      <c r="D56" s="9"/>
      <c r="E56" s="9"/>
      <c r="F56" s="9"/>
      <c r="G56" s="9"/>
      <c r="H56" s="9"/>
      <c r="I56" s="9"/>
      <c r="J56" s="9"/>
      <c r="K56" s="9"/>
      <c r="L56" s="9"/>
      <c r="M56" s="10"/>
    </row>
    <row r="57" customFormat="false" ht="15" hidden="false" customHeight="false" outlineLevel="0" collapsed="false">
      <c r="B57" s="8"/>
      <c r="C57" s="9"/>
      <c r="D57" s="9"/>
      <c r="E57" s="9"/>
      <c r="F57" s="9"/>
      <c r="G57" s="9"/>
      <c r="H57" s="9"/>
      <c r="I57" s="9"/>
      <c r="J57" s="9"/>
      <c r="K57" s="9"/>
      <c r="L57" s="9"/>
      <c r="M57" s="10"/>
    </row>
    <row r="58" customFormat="false" ht="15" hidden="false" customHeight="false" outlineLevel="0" collapsed="false">
      <c r="B58" s="8"/>
      <c r="C58" s="9"/>
      <c r="D58" s="9"/>
      <c r="E58" s="9"/>
      <c r="F58" s="9"/>
      <c r="G58" s="9"/>
      <c r="H58" s="9"/>
      <c r="I58" s="9"/>
      <c r="J58" s="9"/>
      <c r="K58" s="9"/>
      <c r="L58" s="9"/>
      <c r="M58" s="10"/>
    </row>
    <row r="59" customFormat="false" ht="15" hidden="false" customHeight="false" outlineLevel="0" collapsed="false">
      <c r="B59" s="15"/>
      <c r="C59" s="7"/>
      <c r="D59" s="7"/>
      <c r="E59" s="7"/>
      <c r="F59" s="7"/>
      <c r="G59" s="7"/>
      <c r="H59" s="7"/>
      <c r="I59" s="7"/>
      <c r="J59" s="7"/>
      <c r="K59" s="7"/>
      <c r="L59" s="7"/>
      <c r="M59" s="14"/>
    </row>
    <row r="60" customFormat="false" ht="15" hidden="false" customHeight="false" outlineLevel="0" collapsed="false">
      <c r="B60" s="8"/>
      <c r="C60" s="9"/>
      <c r="D60" s="9"/>
      <c r="E60" s="9"/>
      <c r="F60" s="9"/>
      <c r="G60" s="9"/>
      <c r="H60" s="9"/>
      <c r="I60" s="9"/>
      <c r="J60" s="9"/>
      <c r="K60" s="9"/>
      <c r="L60" s="9"/>
      <c r="M60" s="10"/>
    </row>
    <row r="61" customFormat="false" ht="15" hidden="false" customHeight="false" outlineLevel="0" collapsed="false">
      <c r="B61" s="8"/>
      <c r="C61" s="9"/>
      <c r="D61" s="9"/>
      <c r="E61" s="9"/>
      <c r="F61" s="9"/>
      <c r="G61" s="9"/>
      <c r="H61" s="9"/>
      <c r="I61" s="9"/>
      <c r="J61" s="9"/>
      <c r="K61" s="9"/>
      <c r="L61" s="9"/>
      <c r="M61" s="10"/>
    </row>
    <row r="62" customFormat="false" ht="15" hidden="false" customHeight="false" outlineLevel="0" collapsed="false">
      <c r="B62" s="8"/>
      <c r="C62" s="9"/>
      <c r="D62" s="9"/>
      <c r="E62" s="9"/>
      <c r="F62" s="9"/>
      <c r="G62" s="9"/>
      <c r="H62" s="9"/>
      <c r="I62" s="9"/>
      <c r="J62" s="9"/>
      <c r="K62" s="9"/>
      <c r="L62" s="9"/>
      <c r="M62" s="10"/>
    </row>
    <row r="63" customFormat="false" ht="15" hidden="false" customHeight="false" outlineLevel="0" collapsed="false">
      <c r="B63" s="15"/>
      <c r="C63" s="7"/>
      <c r="D63" s="7"/>
      <c r="E63" s="7"/>
      <c r="F63" s="7"/>
      <c r="G63" s="7"/>
      <c r="H63" s="7"/>
      <c r="I63" s="7"/>
      <c r="J63" s="7"/>
      <c r="K63" s="7"/>
      <c r="L63" s="7"/>
      <c r="M63" s="14"/>
    </row>
    <row r="64" customFormat="false" ht="15" hidden="false" customHeight="false" outlineLevel="0" collapsed="false">
      <c r="B64" s="8"/>
      <c r="C64" s="9"/>
      <c r="D64" s="9"/>
      <c r="E64" s="9"/>
      <c r="F64" s="9"/>
      <c r="G64" s="9"/>
      <c r="H64" s="9"/>
      <c r="I64" s="9"/>
      <c r="J64" s="9"/>
      <c r="K64" s="9"/>
      <c r="L64" s="9"/>
      <c r="M64" s="10"/>
    </row>
    <row r="65" customFormat="false" ht="15" hidden="false" customHeight="false" outlineLevel="0" collapsed="false">
      <c r="B65" s="8"/>
      <c r="C65" s="9"/>
      <c r="D65" s="9"/>
      <c r="E65" s="9"/>
      <c r="F65" s="9"/>
      <c r="G65" s="9"/>
      <c r="H65" s="9"/>
      <c r="I65" s="9"/>
      <c r="J65" s="9"/>
      <c r="K65" s="9"/>
      <c r="L65" s="9"/>
      <c r="M65" s="10"/>
    </row>
    <row r="66" customFormat="false" ht="15" hidden="false" customHeight="false" outlineLevel="0" collapsed="false">
      <c r="B66" s="8"/>
      <c r="C66" s="9"/>
      <c r="D66" s="9"/>
      <c r="E66" s="9"/>
      <c r="F66" s="9"/>
      <c r="G66" s="9"/>
      <c r="H66" s="9"/>
      <c r="I66" s="9"/>
      <c r="J66" s="9"/>
      <c r="K66" s="9"/>
      <c r="L66" s="9"/>
      <c r="M66" s="10"/>
    </row>
    <row r="67" customFormat="false" ht="15" hidden="false" customHeight="false" outlineLevel="0" collapsed="false">
      <c r="B67" s="15"/>
      <c r="C67" s="7"/>
      <c r="D67" s="7"/>
      <c r="E67" s="7"/>
      <c r="F67" s="7"/>
      <c r="G67" s="7"/>
      <c r="H67" s="7"/>
      <c r="I67" s="7"/>
      <c r="J67" s="7"/>
      <c r="K67" s="7"/>
      <c r="L67" s="7"/>
      <c r="M67" s="14"/>
    </row>
    <row r="68" customFormat="false" ht="15" hidden="false" customHeight="false" outlineLevel="0" collapsed="false">
      <c r="B68" s="8"/>
      <c r="C68" s="9"/>
      <c r="D68" s="9"/>
      <c r="E68" s="9"/>
      <c r="F68" s="9"/>
      <c r="G68" s="9"/>
      <c r="H68" s="9"/>
      <c r="I68" s="9"/>
      <c r="J68" s="9"/>
      <c r="K68" s="9"/>
      <c r="L68" s="9"/>
      <c r="M68" s="10"/>
    </row>
    <row r="69" customFormat="false" ht="15" hidden="false" customHeight="false" outlineLevel="0" collapsed="false">
      <c r="B69" s="8"/>
      <c r="C69" s="9"/>
      <c r="D69" s="9"/>
      <c r="E69" s="9"/>
      <c r="F69" s="9"/>
      <c r="G69" s="9"/>
      <c r="H69" s="9"/>
      <c r="I69" s="9"/>
      <c r="J69" s="9"/>
      <c r="K69" s="9"/>
      <c r="L69" s="9"/>
      <c r="M69" s="10"/>
    </row>
    <row r="70" customFormat="false" ht="15" hidden="false" customHeight="false" outlineLevel="0" collapsed="false">
      <c r="B70" s="8"/>
      <c r="C70" s="9"/>
      <c r="D70" s="9"/>
      <c r="E70" s="9"/>
      <c r="F70" s="9"/>
      <c r="G70" s="9"/>
      <c r="H70" s="9"/>
      <c r="I70" s="9"/>
      <c r="J70" s="9"/>
      <c r="K70" s="9"/>
      <c r="L70" s="9"/>
      <c r="M70" s="10"/>
    </row>
    <row r="71" customFormat="false" ht="15" hidden="false" customHeight="false" outlineLevel="0" collapsed="false">
      <c r="B71" s="15"/>
      <c r="C71" s="7"/>
      <c r="D71" s="7"/>
      <c r="E71" s="7"/>
      <c r="F71" s="7"/>
      <c r="G71" s="7"/>
      <c r="H71" s="7"/>
      <c r="I71" s="7"/>
      <c r="J71" s="7"/>
      <c r="K71" s="7"/>
      <c r="L71" s="7"/>
      <c r="M71" s="14"/>
    </row>
    <row r="72" customFormat="false" ht="15" hidden="false" customHeight="false" outlineLevel="0" collapsed="false">
      <c r="B72" s="8"/>
      <c r="C72" s="9"/>
      <c r="D72" s="9"/>
      <c r="E72" s="9"/>
      <c r="F72" s="9"/>
      <c r="G72" s="9"/>
      <c r="H72" s="9"/>
      <c r="I72" s="9"/>
      <c r="J72" s="9"/>
      <c r="K72" s="9"/>
      <c r="L72" s="9"/>
      <c r="M72" s="10"/>
    </row>
    <row r="73" customFormat="false" ht="15" hidden="false" customHeight="false" outlineLevel="0" collapsed="false">
      <c r="B73" s="8"/>
      <c r="C73" s="9"/>
      <c r="D73" s="9"/>
      <c r="E73" s="9"/>
      <c r="F73" s="9"/>
      <c r="G73" s="9"/>
      <c r="H73" s="9"/>
      <c r="I73" s="9"/>
      <c r="J73" s="9"/>
      <c r="K73" s="9"/>
      <c r="L73" s="9"/>
      <c r="M73" s="10"/>
    </row>
    <row r="74" customFormat="false" ht="15" hidden="false" customHeight="false" outlineLevel="0" collapsed="false">
      <c r="B74" s="8"/>
      <c r="C74" s="9"/>
      <c r="D74" s="9"/>
      <c r="E74" s="9"/>
      <c r="F74" s="9"/>
      <c r="G74" s="9"/>
      <c r="H74" s="9"/>
      <c r="I74" s="9"/>
      <c r="J74" s="9"/>
      <c r="K74" s="9"/>
      <c r="L74" s="9"/>
      <c r="M74" s="10"/>
    </row>
    <row r="75" customFormat="false" ht="15" hidden="false" customHeight="false" outlineLevel="0" collapsed="false">
      <c r="B75" s="15"/>
      <c r="C75" s="7"/>
      <c r="D75" s="7"/>
      <c r="E75" s="7"/>
      <c r="F75" s="7"/>
      <c r="G75" s="7"/>
      <c r="H75" s="7"/>
      <c r="I75" s="7"/>
      <c r="J75" s="7"/>
      <c r="K75" s="7"/>
      <c r="L75" s="7"/>
      <c r="M75" s="14"/>
    </row>
    <row r="76" customFormat="false" ht="15" hidden="false" customHeight="false" outlineLevel="0" collapsed="false">
      <c r="B76" s="8"/>
      <c r="C76" s="9"/>
      <c r="D76" s="9"/>
      <c r="E76" s="9"/>
      <c r="F76" s="9"/>
      <c r="G76" s="9"/>
      <c r="H76" s="9"/>
      <c r="I76" s="9"/>
      <c r="J76" s="9"/>
      <c r="K76" s="9"/>
      <c r="L76" s="9"/>
      <c r="M76" s="10"/>
    </row>
    <row r="77" customFormat="false" ht="15" hidden="false" customHeight="false" outlineLevel="0" collapsed="false">
      <c r="B77" s="8"/>
      <c r="C77" s="9"/>
      <c r="D77" s="9"/>
      <c r="E77" s="9"/>
      <c r="F77" s="9"/>
      <c r="G77" s="9"/>
      <c r="H77" s="9"/>
      <c r="I77" s="9"/>
      <c r="J77" s="9"/>
      <c r="K77" s="9"/>
      <c r="L77" s="9"/>
      <c r="M77" s="10"/>
    </row>
    <row r="78" customFormat="false" ht="15" hidden="false" customHeight="false" outlineLevel="0" collapsed="false">
      <c r="B78" s="8"/>
      <c r="C78" s="9"/>
      <c r="D78" s="9"/>
      <c r="E78" s="9"/>
      <c r="F78" s="9"/>
      <c r="G78" s="9"/>
      <c r="H78" s="9"/>
      <c r="I78" s="9"/>
      <c r="J78" s="9"/>
      <c r="K78" s="9"/>
      <c r="L78" s="9"/>
      <c r="M78" s="10"/>
    </row>
    <row r="79" customFormat="false" ht="15" hidden="false" customHeight="false" outlineLevel="0" collapsed="false">
      <c r="B79" s="15"/>
      <c r="C79" s="7"/>
      <c r="D79" s="7"/>
      <c r="E79" s="7"/>
      <c r="F79" s="7"/>
      <c r="G79" s="7"/>
      <c r="H79" s="7"/>
      <c r="I79" s="7"/>
      <c r="J79" s="7"/>
      <c r="K79" s="7"/>
      <c r="L79" s="7"/>
      <c r="M79" s="14"/>
    </row>
    <row r="80" customFormat="false" ht="15" hidden="false" customHeight="false" outlineLevel="0" collapsed="false">
      <c r="B80" s="8"/>
      <c r="C80" s="9"/>
      <c r="D80" s="9"/>
      <c r="E80" s="9"/>
      <c r="F80" s="9"/>
      <c r="G80" s="9"/>
      <c r="H80" s="9"/>
      <c r="I80" s="9"/>
      <c r="J80" s="9"/>
      <c r="K80" s="9"/>
      <c r="L80" s="9"/>
      <c r="M80" s="10"/>
    </row>
    <row r="81" customFormat="false" ht="15" hidden="false" customHeight="false" outlineLevel="0" collapsed="false">
      <c r="B81" s="8"/>
      <c r="C81" s="9"/>
      <c r="D81" s="9"/>
      <c r="E81" s="9"/>
      <c r="F81" s="9"/>
      <c r="G81" s="9"/>
      <c r="H81" s="9"/>
      <c r="I81" s="9"/>
      <c r="J81" s="9"/>
      <c r="K81" s="9"/>
      <c r="L81" s="9"/>
      <c r="M81" s="10"/>
    </row>
    <row r="82" customFormat="false" ht="15" hidden="false" customHeight="false" outlineLevel="0" collapsed="false">
      <c r="B82" s="8"/>
      <c r="C82" s="9"/>
      <c r="D82" s="9"/>
      <c r="E82" s="9"/>
      <c r="F82" s="9"/>
      <c r="G82" s="9"/>
      <c r="H82" s="9"/>
      <c r="I82" s="9"/>
      <c r="J82" s="9"/>
      <c r="K82" s="9"/>
      <c r="L82" s="9"/>
      <c r="M82" s="10"/>
    </row>
    <row r="83" customFormat="false" ht="15" hidden="false" customHeight="false" outlineLevel="0" collapsed="false">
      <c r="B83" s="15"/>
      <c r="C83" s="7"/>
      <c r="D83" s="7"/>
      <c r="E83" s="7"/>
      <c r="F83" s="7"/>
      <c r="G83" s="7"/>
      <c r="H83" s="7"/>
      <c r="I83" s="7"/>
      <c r="J83" s="7"/>
      <c r="K83" s="7"/>
      <c r="L83" s="7"/>
      <c r="M83" s="14"/>
    </row>
    <row r="84" customFormat="false" ht="15" hidden="false" customHeight="false" outlineLevel="0" collapsed="false">
      <c r="B84" s="8"/>
      <c r="C84" s="9"/>
      <c r="D84" s="9"/>
      <c r="E84" s="9"/>
      <c r="F84" s="9"/>
      <c r="G84" s="9"/>
      <c r="H84" s="9"/>
      <c r="I84" s="9"/>
      <c r="J84" s="9"/>
      <c r="K84" s="9"/>
      <c r="L84" s="9"/>
      <c r="M84" s="10"/>
    </row>
    <row r="85" customFormat="false" ht="15" hidden="false" customHeight="false" outlineLevel="0" collapsed="false">
      <c r="B85" s="8"/>
      <c r="C85" s="9"/>
      <c r="D85" s="9"/>
      <c r="E85" s="9"/>
      <c r="F85" s="9"/>
      <c r="G85" s="9"/>
      <c r="H85" s="9"/>
      <c r="I85" s="9"/>
      <c r="J85" s="9"/>
      <c r="K85" s="9"/>
      <c r="L85" s="9"/>
      <c r="M85" s="10"/>
    </row>
    <row r="86" customFormat="false" ht="15" hidden="false" customHeight="false" outlineLevel="0" collapsed="false">
      <c r="B86" s="8"/>
      <c r="C86" s="9"/>
      <c r="D86" s="9"/>
      <c r="E86" s="9"/>
      <c r="F86" s="9"/>
      <c r="G86" s="9"/>
      <c r="H86" s="9"/>
      <c r="I86" s="9"/>
      <c r="J86" s="9"/>
      <c r="K86" s="9"/>
      <c r="L86" s="9"/>
      <c r="M86" s="10"/>
    </row>
    <row r="87" customFormat="false" ht="15" hidden="false" customHeight="false" outlineLevel="0" collapsed="false">
      <c r="B87" s="15"/>
      <c r="C87" s="7"/>
      <c r="D87" s="7"/>
      <c r="E87" s="7"/>
      <c r="F87" s="7"/>
      <c r="G87" s="7"/>
      <c r="H87" s="7"/>
      <c r="I87" s="7"/>
      <c r="J87" s="7"/>
      <c r="K87" s="7"/>
      <c r="L87" s="7"/>
      <c r="M87" s="14"/>
    </row>
    <row r="88" customFormat="false" ht="15" hidden="false" customHeight="false" outlineLevel="0" collapsed="false">
      <c r="B88" s="8"/>
      <c r="C88" s="9"/>
      <c r="D88" s="9"/>
      <c r="E88" s="9"/>
      <c r="F88" s="9"/>
      <c r="G88" s="9"/>
      <c r="H88" s="9"/>
      <c r="I88" s="9"/>
      <c r="J88" s="9"/>
      <c r="K88" s="9"/>
      <c r="L88" s="9"/>
      <c r="M88" s="10"/>
    </row>
    <row r="89" customFormat="false" ht="15" hidden="false" customHeight="false" outlineLevel="0" collapsed="false">
      <c r="B89" s="8"/>
      <c r="C89" s="9"/>
      <c r="D89" s="9"/>
      <c r="E89" s="9"/>
      <c r="F89" s="9"/>
      <c r="G89" s="9"/>
      <c r="H89" s="9"/>
      <c r="I89" s="9"/>
      <c r="J89" s="9"/>
      <c r="K89" s="9"/>
      <c r="L89" s="9"/>
      <c r="M89" s="10"/>
    </row>
    <row r="90" customFormat="false" ht="15" hidden="false" customHeight="false" outlineLevel="0" collapsed="false">
      <c r="B90" s="8"/>
      <c r="C90" s="9"/>
      <c r="D90" s="9"/>
      <c r="E90" s="9"/>
      <c r="F90" s="9"/>
      <c r="G90" s="9"/>
      <c r="H90" s="9"/>
      <c r="I90" s="9"/>
      <c r="J90" s="9"/>
      <c r="K90" s="9"/>
      <c r="L90" s="9"/>
      <c r="M90" s="10"/>
    </row>
    <row r="91" customFormat="false" ht="15" hidden="false" customHeight="false" outlineLevel="0" collapsed="false">
      <c r="B91" s="15"/>
      <c r="C91" s="7"/>
      <c r="D91" s="7"/>
      <c r="E91" s="7"/>
      <c r="F91" s="7"/>
      <c r="G91" s="7"/>
      <c r="H91" s="7"/>
      <c r="I91" s="7"/>
      <c r="J91" s="7"/>
      <c r="K91" s="7"/>
      <c r="L91" s="7"/>
      <c r="M91" s="14"/>
    </row>
    <row r="92" customFormat="false" ht="15" hidden="false" customHeight="false" outlineLevel="0" collapsed="false">
      <c r="B92" s="8"/>
      <c r="C92" s="9"/>
      <c r="D92" s="9"/>
      <c r="E92" s="9"/>
      <c r="F92" s="9"/>
      <c r="G92" s="9"/>
      <c r="H92" s="9"/>
      <c r="I92" s="9"/>
      <c r="J92" s="9"/>
      <c r="K92" s="9"/>
      <c r="L92" s="9"/>
      <c r="M92" s="10"/>
    </row>
    <row r="93" customFormat="false" ht="15" hidden="false" customHeight="false" outlineLevel="0" collapsed="false">
      <c r="B93" s="8"/>
      <c r="C93" s="9"/>
      <c r="D93" s="9"/>
      <c r="E93" s="9"/>
      <c r="F93" s="9"/>
      <c r="G93" s="9"/>
      <c r="H93" s="9"/>
      <c r="I93" s="9"/>
      <c r="J93" s="9"/>
      <c r="K93" s="9"/>
      <c r="L93" s="9"/>
      <c r="M93" s="10"/>
    </row>
    <row r="94" customFormat="false" ht="15" hidden="false" customHeight="false" outlineLevel="0" collapsed="false">
      <c r="B94" s="8"/>
      <c r="C94" s="9"/>
      <c r="D94" s="9"/>
      <c r="E94" s="9"/>
      <c r="F94" s="9"/>
      <c r="G94" s="9"/>
      <c r="H94" s="9"/>
      <c r="I94" s="9"/>
      <c r="J94" s="9"/>
      <c r="K94" s="9"/>
      <c r="L94" s="9"/>
      <c r="M94" s="10"/>
    </row>
    <row r="95" customFormat="false" ht="15" hidden="false" customHeight="false" outlineLevel="0" collapsed="false">
      <c r="B95" s="15"/>
      <c r="C95" s="7"/>
      <c r="D95" s="7"/>
      <c r="E95" s="7"/>
      <c r="F95" s="7"/>
      <c r="G95" s="7"/>
      <c r="H95" s="7"/>
      <c r="I95" s="7"/>
      <c r="J95" s="7"/>
      <c r="K95" s="7"/>
      <c r="L95" s="7"/>
      <c r="M95" s="14"/>
    </row>
    <row r="96" customFormat="false" ht="15" hidden="false" customHeight="false" outlineLevel="0" collapsed="false">
      <c r="B96" s="8"/>
      <c r="C96" s="9"/>
      <c r="D96" s="9"/>
      <c r="E96" s="9"/>
      <c r="F96" s="9"/>
      <c r="G96" s="9"/>
      <c r="H96" s="9"/>
      <c r="I96" s="9"/>
      <c r="J96" s="9"/>
      <c r="K96" s="9"/>
      <c r="L96" s="9"/>
      <c r="M96" s="10"/>
    </row>
    <row r="97" customFormat="false" ht="15" hidden="false" customHeight="false" outlineLevel="0" collapsed="false">
      <c r="B97" s="8"/>
      <c r="C97" s="9"/>
      <c r="D97" s="9"/>
      <c r="E97" s="9"/>
      <c r="F97" s="9"/>
      <c r="G97" s="9"/>
      <c r="H97" s="9"/>
      <c r="I97" s="9"/>
      <c r="J97" s="9"/>
      <c r="K97" s="9"/>
      <c r="L97" s="9"/>
      <c r="M97" s="10"/>
    </row>
    <row r="98" customFormat="false" ht="15" hidden="false" customHeight="false" outlineLevel="0" collapsed="false">
      <c r="B98" s="8"/>
      <c r="C98" s="9"/>
      <c r="D98" s="9"/>
      <c r="E98" s="9"/>
      <c r="F98" s="9"/>
      <c r="G98" s="9"/>
      <c r="H98" s="9"/>
      <c r="I98" s="9"/>
      <c r="J98" s="9"/>
      <c r="K98" s="9"/>
      <c r="L98" s="9"/>
      <c r="M98" s="10"/>
    </row>
    <row r="99" customFormat="false" ht="15" hidden="false" customHeight="false" outlineLevel="0" collapsed="false">
      <c r="B99" s="15"/>
      <c r="C99" s="7"/>
      <c r="D99" s="7"/>
      <c r="E99" s="7"/>
      <c r="F99" s="7"/>
      <c r="G99" s="7"/>
      <c r="H99" s="7"/>
      <c r="I99" s="7"/>
      <c r="J99" s="7"/>
      <c r="K99" s="7"/>
      <c r="L99" s="7"/>
      <c r="M99" s="14"/>
    </row>
    <row r="100" customFormat="false" ht="15" hidden="false" customHeight="false" outlineLevel="0" collapsed="false">
      <c r="B100" s="8"/>
      <c r="C100" s="9"/>
      <c r="D100" s="9"/>
      <c r="E100" s="9"/>
      <c r="F100" s="9"/>
      <c r="G100" s="9"/>
      <c r="H100" s="9"/>
      <c r="I100" s="9"/>
      <c r="J100" s="9"/>
      <c r="K100" s="9"/>
      <c r="L100" s="9"/>
      <c r="M100" s="10"/>
    </row>
    <row r="101" customFormat="false" ht="15" hidden="false" customHeight="false" outlineLevel="0" collapsed="false">
      <c r="B101" s="8"/>
      <c r="C101" s="9"/>
      <c r="D101" s="9"/>
      <c r="E101" s="9"/>
      <c r="F101" s="9"/>
      <c r="G101" s="9"/>
      <c r="H101" s="9"/>
      <c r="I101" s="9"/>
      <c r="J101" s="9"/>
      <c r="K101" s="9"/>
      <c r="L101" s="9"/>
      <c r="M101" s="10"/>
    </row>
    <row r="102" customFormat="false" ht="15" hidden="false" customHeight="false" outlineLevel="0" collapsed="false">
      <c r="B102" s="8"/>
      <c r="C102" s="9"/>
      <c r="D102" s="9"/>
      <c r="E102" s="9"/>
      <c r="F102" s="9"/>
      <c r="G102" s="9"/>
      <c r="H102" s="9"/>
      <c r="I102" s="9"/>
      <c r="J102" s="9"/>
      <c r="K102" s="9"/>
      <c r="L102" s="9"/>
      <c r="M102" s="10"/>
    </row>
    <row r="103" customFormat="false" ht="15" hidden="false" customHeight="false" outlineLevel="0" collapsed="false">
      <c r="B103" s="15"/>
      <c r="C103" s="7"/>
      <c r="D103" s="7"/>
      <c r="E103" s="7"/>
      <c r="F103" s="7"/>
      <c r="G103" s="7"/>
      <c r="H103" s="7"/>
      <c r="I103" s="7"/>
      <c r="J103" s="7"/>
      <c r="K103" s="7"/>
      <c r="L103" s="7"/>
      <c r="M103" s="14"/>
    </row>
    <row r="104" customFormat="false" ht="15" hidden="false" customHeight="false" outlineLevel="0" collapsed="false">
      <c r="B104" s="8"/>
      <c r="C104" s="9"/>
      <c r="D104" s="9"/>
      <c r="E104" s="9"/>
      <c r="F104" s="9"/>
      <c r="G104" s="9"/>
      <c r="H104" s="9"/>
      <c r="I104" s="9"/>
      <c r="J104" s="9"/>
      <c r="K104" s="9"/>
      <c r="L104" s="9"/>
      <c r="M104" s="10"/>
    </row>
    <row r="105" customFormat="false" ht="15" hidden="false" customHeight="false" outlineLevel="0" collapsed="false">
      <c r="B105" s="8"/>
      <c r="C105" s="9"/>
      <c r="D105" s="9"/>
      <c r="E105" s="9"/>
      <c r="F105" s="9"/>
      <c r="G105" s="9"/>
      <c r="H105" s="9"/>
      <c r="I105" s="9"/>
      <c r="J105" s="9"/>
      <c r="K105" s="9"/>
      <c r="L105" s="9"/>
      <c r="M105" s="10"/>
    </row>
    <row r="106" customFormat="false" ht="15" hidden="false" customHeight="false" outlineLevel="0" collapsed="false">
      <c r="B106" s="8"/>
      <c r="C106" s="9"/>
      <c r="D106" s="9"/>
      <c r="E106" s="9"/>
      <c r="F106" s="9"/>
      <c r="G106" s="9"/>
      <c r="H106" s="9"/>
      <c r="I106" s="9"/>
      <c r="J106" s="9"/>
      <c r="K106" s="9"/>
      <c r="L106" s="9"/>
      <c r="M106" s="10"/>
    </row>
    <row r="107" customFormat="false" ht="15" hidden="false" customHeight="false" outlineLevel="0" collapsed="false">
      <c r="B107" s="15"/>
      <c r="C107" s="7"/>
      <c r="D107" s="7"/>
      <c r="E107" s="7"/>
      <c r="F107" s="7"/>
      <c r="G107" s="7"/>
      <c r="H107" s="7"/>
      <c r="I107" s="7"/>
      <c r="J107" s="7"/>
      <c r="K107" s="7"/>
      <c r="L107" s="7"/>
      <c r="M107" s="14"/>
    </row>
    <row r="108" customFormat="false" ht="15" hidden="false" customHeight="false" outlineLevel="0" collapsed="false">
      <c r="B108" s="8"/>
      <c r="C108" s="9"/>
      <c r="D108" s="9"/>
      <c r="E108" s="9"/>
      <c r="F108" s="9"/>
      <c r="G108" s="9"/>
      <c r="H108" s="9"/>
      <c r="I108" s="9"/>
      <c r="J108" s="9"/>
      <c r="K108" s="9"/>
      <c r="L108" s="9"/>
      <c r="M108" s="10"/>
    </row>
    <row r="109" customFormat="false" ht="15" hidden="false" customHeight="false" outlineLevel="0" collapsed="false">
      <c r="B109" s="8"/>
      <c r="C109" s="9"/>
      <c r="D109" s="9"/>
      <c r="E109" s="9"/>
      <c r="F109" s="9"/>
      <c r="G109" s="9"/>
      <c r="H109" s="9"/>
      <c r="I109" s="9"/>
      <c r="J109" s="9"/>
      <c r="K109" s="9"/>
      <c r="L109" s="9"/>
      <c r="M109" s="10"/>
    </row>
    <row r="110" customFormat="false" ht="16" hidden="false" customHeight="false" outlineLevel="0" collapsed="false">
      <c r="B110" s="11"/>
      <c r="C110" s="12"/>
      <c r="D110" s="12"/>
      <c r="E110" s="12"/>
      <c r="F110" s="12"/>
      <c r="G110" s="12"/>
      <c r="H110" s="12"/>
      <c r="I110" s="12"/>
      <c r="J110" s="12"/>
      <c r="K110" s="12"/>
      <c r="L110" s="12"/>
      <c r="M110" s="13"/>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548235"/>
    <pageSetUpPr fitToPage="false"/>
  </sheetPr>
  <dimension ref="A1:M11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4" activeCellId="0" sqref="B4"/>
    </sheetView>
  </sheetViews>
  <sheetFormatPr defaultColWidth="8.83984375" defaultRowHeight="15" zeroHeight="false" outlineLevelRow="0" outlineLevelCol="0"/>
  <cols>
    <col collapsed="false" customWidth="true" hidden="false" outlineLevel="0" max="2" min="2" style="0" width="37.16"/>
  </cols>
  <sheetData>
    <row r="1" customFormat="false" ht="16" hidden="false" customHeight="false" outlineLevel="0" collapsed="false">
      <c r="B1" s="3" t="s">
        <v>43</v>
      </c>
      <c r="C1" s="4" t="e">
        <f aca="false">#REF!+1</f>
        <v>#REF!</v>
      </c>
      <c r="D1" s="4" t="e">
        <f aca="false">C1+1</f>
        <v>#REF!</v>
      </c>
      <c r="E1" s="4" t="e">
        <f aca="false">D1+1</f>
        <v>#REF!</v>
      </c>
      <c r="F1" s="4" t="e">
        <f aca="false">E1+1</f>
        <v>#REF!</v>
      </c>
      <c r="G1" s="4" t="e">
        <f aca="false">F1+1</f>
        <v>#REF!</v>
      </c>
      <c r="H1" s="4" t="e">
        <f aca="false">G1+1</f>
        <v>#REF!</v>
      </c>
      <c r="I1" s="4" t="e">
        <f aca="false">H1+1</f>
        <v>#REF!</v>
      </c>
      <c r="J1" s="4" t="e">
        <f aca="false">I1+1</f>
        <v>#REF!</v>
      </c>
      <c r="K1" s="4" t="e">
        <f aca="false">J1+1</f>
        <v>#REF!</v>
      </c>
      <c r="L1" s="5" t="e">
        <f aca="false">K1+1</f>
        <v>#REF!</v>
      </c>
    </row>
    <row r="2" customFormat="false" ht="15" hidden="false" customHeight="false" outlineLevel="0" collapsed="false">
      <c r="B2" s="6"/>
      <c r="C2" s="7"/>
      <c r="D2" s="7"/>
      <c r="E2" s="7"/>
      <c r="F2" s="7"/>
      <c r="G2" s="7"/>
      <c r="H2" s="7"/>
      <c r="I2" s="7"/>
      <c r="J2" s="7"/>
      <c r="K2" s="7"/>
      <c r="L2" s="7"/>
    </row>
    <row r="3" customFormat="false" ht="13.8" hidden="false" customHeight="false" outlineLevel="0" collapsed="false">
      <c r="A3" s="0" t="s">
        <v>22</v>
      </c>
      <c r="B3" s="3" t="s">
        <v>23</v>
      </c>
      <c r="C3" s="7" t="n">
        <v>1</v>
      </c>
      <c r="D3" s="7" t="n">
        <v>2</v>
      </c>
      <c r="E3" s="7" t="n">
        <v>3</v>
      </c>
      <c r="F3" s="7" t="n">
        <v>4</v>
      </c>
      <c r="G3" s="7" t="n">
        <v>5</v>
      </c>
      <c r="H3" s="7" t="n">
        <v>6</v>
      </c>
      <c r="I3" s="7" t="n">
        <v>7</v>
      </c>
      <c r="J3" s="7" t="n">
        <v>8</v>
      </c>
      <c r="K3" s="7" t="n">
        <v>9</v>
      </c>
      <c r="L3" s="7" t="n">
        <v>10</v>
      </c>
    </row>
    <row r="4" customFormat="false" ht="15" hidden="false" customHeight="false" outlineLevel="0" collapsed="false">
      <c r="A4" s="0" t="s">
        <v>24</v>
      </c>
      <c r="B4" s="8" t="s">
        <v>25</v>
      </c>
      <c r="C4" s="9" t="n">
        <v>91831.7073328899</v>
      </c>
      <c r="D4" s="9" t="n">
        <v>93729.4427470627</v>
      </c>
      <c r="E4" s="9" t="n">
        <v>95545.5130466302</v>
      </c>
      <c r="F4" s="9" t="n">
        <v>97257.2011546992</v>
      </c>
      <c r="G4" s="9" t="n">
        <v>98888.5728919598</v>
      </c>
      <c r="H4" s="9" t="n">
        <v>100438.067946961</v>
      </c>
      <c r="I4" s="9" t="n">
        <v>101900.688033866</v>
      </c>
      <c r="J4" s="9" t="n">
        <v>103290.925537004</v>
      </c>
      <c r="K4" s="9" t="n">
        <v>104628.852937586</v>
      </c>
      <c r="L4" s="10" t="n">
        <v>105946.17893782</v>
      </c>
    </row>
    <row r="5" customFormat="false" ht="15" hidden="false" customHeight="false" outlineLevel="0" collapsed="false">
      <c r="A5" s="0" t="s">
        <v>24</v>
      </c>
      <c r="B5" s="8" t="s">
        <v>26</v>
      </c>
      <c r="C5" s="9" t="n">
        <v>450772.780632843</v>
      </c>
      <c r="D5" s="9" t="n">
        <v>460088.163025236</v>
      </c>
      <c r="E5" s="9" t="n">
        <v>469002.677222311</v>
      </c>
      <c r="F5" s="9" t="n">
        <v>477404.812285024</v>
      </c>
      <c r="G5" s="9" t="n">
        <v>485412.699708755</v>
      </c>
      <c r="H5" s="9" t="n">
        <v>493018.680418529</v>
      </c>
      <c r="I5" s="9" t="n">
        <v>500198.219411458</v>
      </c>
      <c r="J5" s="9" t="n">
        <v>507022.455214433</v>
      </c>
      <c r="K5" s="9" t="n">
        <v>513589.917283491</v>
      </c>
      <c r="L5" s="10" t="n">
        <v>520056.253599909</v>
      </c>
    </row>
    <row r="6" customFormat="false" ht="15" hidden="false" customHeight="false" outlineLevel="0" collapsed="false">
      <c r="A6" s="0" t="s">
        <v>24</v>
      </c>
      <c r="B6" s="8" t="s">
        <v>27</v>
      </c>
      <c r="C6" s="9" t="n">
        <v>273371.855529945</v>
      </c>
      <c r="D6" s="9" t="n">
        <v>279021.183703674</v>
      </c>
      <c r="E6" s="9" t="n">
        <v>284427.404735435</v>
      </c>
      <c r="F6" s="9" t="n">
        <v>289522.892642407</v>
      </c>
      <c r="G6" s="9" t="n">
        <v>294379.288454121</v>
      </c>
      <c r="H6" s="9" t="n">
        <v>298991.947312619</v>
      </c>
      <c r="I6" s="9" t="n">
        <v>303345.989927152</v>
      </c>
      <c r="J6" s="9" t="n">
        <v>307484.55836825</v>
      </c>
      <c r="K6" s="9" t="n">
        <v>311467.405978126</v>
      </c>
      <c r="L6" s="10" t="n">
        <v>315388.925717668</v>
      </c>
    </row>
    <row r="7" customFormat="false" ht="15" hidden="false" customHeight="false" outlineLevel="0" collapsed="false">
      <c r="A7" s="0" t="s">
        <v>28</v>
      </c>
      <c r="B7" s="8" t="s">
        <v>25</v>
      </c>
      <c r="C7" s="9" t="n">
        <v>81628.1842959021</v>
      </c>
      <c r="D7" s="9" t="n">
        <v>117335.376475953</v>
      </c>
      <c r="E7" s="9" t="n">
        <v>153580.565415694</v>
      </c>
      <c r="F7" s="9" t="n">
        <v>156331.945559776</v>
      </c>
      <c r="G7" s="9" t="n">
        <v>158954.224574484</v>
      </c>
      <c r="H7" s="9" t="n">
        <v>161444.894403633</v>
      </c>
      <c r="I7" s="9" t="n">
        <v>163795.920765548</v>
      </c>
      <c r="J7" s="9" t="n">
        <v>166030.598826147</v>
      </c>
      <c r="K7" s="9" t="n">
        <v>168181.193240417</v>
      </c>
      <c r="L7" s="10" t="n">
        <v>170298.672811163</v>
      </c>
    </row>
    <row r="8" customFormat="false" ht="15" hidden="false" customHeight="false" outlineLevel="0" collapsed="false">
      <c r="A8" s="0" t="s">
        <v>28</v>
      </c>
      <c r="B8" s="8" t="s">
        <v>26</v>
      </c>
      <c r="C8" s="9" t="n">
        <v>81220.3208347465</v>
      </c>
      <c r="D8" s="9" t="n">
        <v>144036.609595738</v>
      </c>
      <c r="E8" s="9" t="n">
        <v>184854.6588151</v>
      </c>
      <c r="F8" s="9" t="n">
        <v>188166.311148377</v>
      </c>
      <c r="G8" s="9" t="n">
        <v>191322.573083406</v>
      </c>
      <c r="H8" s="9" t="n">
        <v>194320.425840636</v>
      </c>
      <c r="I8" s="9" t="n">
        <v>197150.199092354</v>
      </c>
      <c r="J8" s="9" t="n">
        <v>199839.931672355</v>
      </c>
      <c r="K8" s="9" t="n">
        <v>202428.458388763</v>
      </c>
      <c r="L8" s="10" t="n">
        <v>204977.126981946</v>
      </c>
    </row>
    <row r="9" customFormat="false" ht="15" hidden="false" customHeight="false" outlineLevel="0" collapsed="false">
      <c r="A9" s="0" t="s">
        <v>28</v>
      </c>
      <c r="B9" s="8" t="s">
        <v>27</v>
      </c>
      <c r="C9" s="9" t="n">
        <v>65495.3403873826</v>
      </c>
      <c r="D9" s="9" t="n">
        <v>94460.2965663478</v>
      </c>
      <c r="E9" s="9" t="n">
        <v>122955.596838756</v>
      </c>
      <c r="F9" s="9" t="n">
        <v>125158.33379854</v>
      </c>
      <c r="G9" s="9" t="n">
        <v>127257.71323798</v>
      </c>
      <c r="H9" s="9" t="n">
        <v>129251.727223684</v>
      </c>
      <c r="I9" s="9" t="n">
        <v>131133.943562258</v>
      </c>
      <c r="J9" s="9" t="n">
        <v>132923.012211275</v>
      </c>
      <c r="K9" s="9" t="n">
        <v>134644.764042628</v>
      </c>
      <c r="L9" s="10" t="n">
        <v>136340.0043467</v>
      </c>
    </row>
    <row r="10" customFormat="false" ht="15" hidden="false" customHeight="false" outlineLevel="0" collapsed="false">
      <c r="A10" s="0" t="s">
        <v>29</v>
      </c>
      <c r="B10" s="8" t="s">
        <v>25</v>
      </c>
      <c r="C10" s="9" t="n">
        <v>0</v>
      </c>
      <c r="D10" s="9" t="n">
        <v>0</v>
      </c>
      <c r="E10" s="9" t="n">
        <v>0</v>
      </c>
      <c r="F10" s="9" t="n">
        <v>92214.2351689</v>
      </c>
      <c r="G10" s="9" t="n">
        <v>93761.0172605248</v>
      </c>
      <c r="H10" s="9" t="n">
        <v>95230.1681274885</v>
      </c>
      <c r="I10" s="9" t="n">
        <v>96616.9486543322</v>
      </c>
      <c r="J10" s="9" t="n">
        <v>97935.0997684182</v>
      </c>
      <c r="K10" s="9" t="n">
        <v>99203.6531556374</v>
      </c>
      <c r="L10" s="10" t="n">
        <v>100452.673363267</v>
      </c>
    </row>
    <row r="11" customFormat="false" ht="15" hidden="false" customHeight="false" outlineLevel="0" collapsed="false">
      <c r="A11" s="0" t="s">
        <v>29</v>
      </c>
      <c r="B11" s="8" t="s">
        <v>26</v>
      </c>
      <c r="C11" s="9" t="n">
        <v>0</v>
      </c>
      <c r="D11" s="9" t="n">
        <v>0</v>
      </c>
      <c r="E11" s="9" t="n">
        <v>0</v>
      </c>
      <c r="F11" s="9" t="n">
        <v>137630.216154241</v>
      </c>
      <c r="G11" s="9" t="n">
        <v>139938.796312434</v>
      </c>
      <c r="H11" s="9" t="n">
        <v>142131.511472008</v>
      </c>
      <c r="I11" s="9" t="n">
        <v>144201.288478979</v>
      </c>
      <c r="J11" s="9" t="n">
        <v>146168.635737494</v>
      </c>
      <c r="K11" s="9" t="n">
        <v>148061.958135781</v>
      </c>
      <c r="L11" s="10" t="n">
        <v>149926.127163938</v>
      </c>
    </row>
    <row r="12" customFormat="false" ht="15" hidden="false" customHeight="false" outlineLevel="0" collapsed="false">
      <c r="A12" s="0" t="s">
        <v>29</v>
      </c>
      <c r="B12" s="8" t="s">
        <v>27</v>
      </c>
      <c r="C12" s="9" t="n">
        <v>0</v>
      </c>
      <c r="D12" s="9" t="n">
        <v>0</v>
      </c>
      <c r="E12" s="9" t="n">
        <v>0</v>
      </c>
      <c r="F12" s="9" t="n">
        <v>193015.261761605</v>
      </c>
      <c r="G12" s="9" t="n">
        <v>196252.858969414</v>
      </c>
      <c r="H12" s="9" t="n">
        <v>199327.964875079</v>
      </c>
      <c r="I12" s="9" t="n">
        <v>202230.659951435</v>
      </c>
      <c r="J12" s="9" t="n">
        <v>204989.705578833</v>
      </c>
      <c r="K12" s="9" t="n">
        <v>207644.937318751</v>
      </c>
      <c r="L12" s="10" t="n">
        <v>210259.283811779</v>
      </c>
    </row>
    <row r="13" customFormat="false" ht="15" hidden="false" customHeight="false" outlineLevel="0" collapsed="false">
      <c r="A13" s="0" t="s">
        <v>30</v>
      </c>
      <c r="B13" s="8" t="s">
        <v>25</v>
      </c>
      <c r="C13" s="9" t="n">
        <v>0</v>
      </c>
      <c r="D13" s="9" t="n">
        <v>0</v>
      </c>
      <c r="E13" s="9" t="n">
        <v>0</v>
      </c>
      <c r="F13" s="9" t="n">
        <v>42937.2532505191</v>
      </c>
      <c r="G13" s="9" t="n">
        <v>43657.4736619319</v>
      </c>
      <c r="H13" s="9" t="n">
        <v>44341.5470343619</v>
      </c>
      <c r="I13" s="9" t="n">
        <v>44987.2667171734</v>
      </c>
      <c r="J13" s="9" t="n">
        <v>45601.0308296697</v>
      </c>
      <c r="K13" s="9" t="n">
        <v>46191.7010005937</v>
      </c>
      <c r="L13" s="10" t="n">
        <v>46773.276034771</v>
      </c>
    </row>
    <row r="14" customFormat="false" ht="15" hidden="false" customHeight="false" outlineLevel="0" collapsed="false">
      <c r="A14" s="0" t="s">
        <v>30</v>
      </c>
      <c r="B14" s="8" t="s">
        <v>26</v>
      </c>
      <c r="C14" s="9" t="n">
        <v>0</v>
      </c>
      <c r="D14" s="9" t="n">
        <v>0</v>
      </c>
      <c r="E14" s="9" t="n">
        <v>0</v>
      </c>
      <c r="F14" s="9" t="n">
        <v>192467.255403197</v>
      </c>
      <c r="G14" s="9" t="n">
        <v>195695.660468169</v>
      </c>
      <c r="H14" s="9" t="n">
        <v>198762.035574137</v>
      </c>
      <c r="I14" s="9" t="n">
        <v>201656.489357322</v>
      </c>
      <c r="J14" s="9" t="n">
        <v>204407.701539152</v>
      </c>
      <c r="K14" s="9" t="n">
        <v>207055.394580506</v>
      </c>
      <c r="L14" s="10" t="n">
        <v>209662.318455819</v>
      </c>
    </row>
    <row r="15" customFormat="false" ht="15" hidden="false" customHeight="false" outlineLevel="0" collapsed="false">
      <c r="A15" s="0" t="s">
        <v>30</v>
      </c>
      <c r="B15" s="8" t="s">
        <v>27</v>
      </c>
      <c r="C15" s="9" t="n">
        <v>0</v>
      </c>
      <c r="D15" s="9" t="n">
        <v>0</v>
      </c>
      <c r="E15" s="9" t="n">
        <v>0</v>
      </c>
      <c r="F15" s="9" t="n">
        <v>134205.924193616</v>
      </c>
      <c r="G15" s="9" t="n">
        <v>136457.066002171</v>
      </c>
      <c r="H15" s="9" t="n">
        <v>138595.225577204</v>
      </c>
      <c r="I15" s="9" t="n">
        <v>140613.505747482</v>
      </c>
      <c r="J15" s="9" t="n">
        <v>142531.904660283</v>
      </c>
      <c r="K15" s="9" t="n">
        <v>144378.120479444</v>
      </c>
      <c r="L15" s="10" t="n">
        <v>146195.908275377</v>
      </c>
    </row>
    <row r="16" customFormat="false" ht="15" hidden="false" customHeight="false" outlineLevel="0" collapsed="false">
      <c r="A16" s="0" t="s">
        <v>31</v>
      </c>
      <c r="B16" s="8" t="s">
        <v>25</v>
      </c>
      <c r="C16" s="9" t="n">
        <v>357803.541163704</v>
      </c>
      <c r="D16" s="9" t="n">
        <v>370752.01797727</v>
      </c>
      <c r="E16" s="9" t="n">
        <v>378643.32948109</v>
      </c>
      <c r="F16" s="9" t="n">
        <v>385426.686057512</v>
      </c>
      <c r="G16" s="9" t="n">
        <v>391891.7518311</v>
      </c>
      <c r="H16" s="9" t="n">
        <v>398032.343345362</v>
      </c>
      <c r="I16" s="9" t="n">
        <v>403828.652578654</v>
      </c>
      <c r="J16" s="9" t="n">
        <v>409338.112313311</v>
      </c>
      <c r="K16" s="9" t="n">
        <v>414640.269048953</v>
      </c>
      <c r="L16" s="10" t="n">
        <v>419860.783198028</v>
      </c>
    </row>
    <row r="17" customFormat="false" ht="15" hidden="false" customHeight="false" outlineLevel="0" collapsed="false">
      <c r="A17" s="0" t="s">
        <v>31</v>
      </c>
      <c r="B17" s="8" t="s">
        <v>26</v>
      </c>
      <c r="C17" s="9" t="n">
        <v>716769.331366638</v>
      </c>
      <c r="D17" s="9" t="n">
        <v>767849.839643467</v>
      </c>
      <c r="E17" s="9" t="n">
        <v>804910.000097751</v>
      </c>
      <c r="F17" s="9" t="n">
        <v>819329.880543217</v>
      </c>
      <c r="G17" s="9" t="n">
        <v>833073.146797458</v>
      </c>
      <c r="H17" s="9" t="n">
        <v>846126.654231799</v>
      </c>
      <c r="I17" s="9" t="n">
        <v>858448.295476422</v>
      </c>
      <c r="J17" s="9" t="n">
        <v>870160.15962477</v>
      </c>
      <c r="K17" s="9" t="n">
        <v>881431.344527072</v>
      </c>
      <c r="L17" s="10" t="n">
        <v>892528.975772817</v>
      </c>
    </row>
    <row r="18" customFormat="false" ht="15" hidden="false" customHeight="false" outlineLevel="0" collapsed="false">
      <c r="A18" s="0" t="s">
        <v>31</v>
      </c>
      <c r="B18" s="8" t="s">
        <v>27</v>
      </c>
      <c r="C18" s="9" t="n">
        <v>610815.23969972</v>
      </c>
      <c r="D18" s="9" t="n">
        <v>633610.604660425</v>
      </c>
      <c r="E18" s="9" t="n">
        <v>645887.231586716</v>
      </c>
      <c r="F18" s="9" t="n">
        <v>657458.235375466</v>
      </c>
      <c r="G18" s="9" t="n">
        <v>668486.300864567</v>
      </c>
      <c r="H18" s="9" t="n">
        <v>678960.880355739</v>
      </c>
      <c r="I18" s="9" t="n">
        <v>688848.185459574</v>
      </c>
      <c r="J18" s="9" t="n">
        <v>698246.184627901</v>
      </c>
      <c r="K18" s="9" t="n">
        <v>707290.567741995</v>
      </c>
      <c r="L18" s="10" t="n">
        <v>716195.685483872</v>
      </c>
    </row>
    <row r="19" customFormat="false" ht="15" hidden="false" customHeight="false" outlineLevel="0" collapsed="false">
      <c r="A19" s="0" t="s">
        <v>32</v>
      </c>
      <c r="B19" s="8" t="s">
        <v>25</v>
      </c>
      <c r="C19" s="9" t="n">
        <v>91831.7073328899</v>
      </c>
      <c r="D19" s="9" t="n">
        <v>93729.4427470627</v>
      </c>
      <c r="E19" s="9" t="n">
        <v>95545.5130466302</v>
      </c>
      <c r="F19" s="9" t="n">
        <v>369577.364387857</v>
      </c>
      <c r="G19" s="9" t="n">
        <v>375776.576989447</v>
      </c>
      <c r="H19" s="9" t="n">
        <v>381664.65819845</v>
      </c>
      <c r="I19" s="9" t="n">
        <v>387222.614528691</v>
      </c>
      <c r="J19" s="9" t="n">
        <v>392505.517040614</v>
      </c>
      <c r="K19" s="9" t="n">
        <v>397589.641162828</v>
      </c>
      <c r="L19" s="10" t="n">
        <v>402595.479963717</v>
      </c>
    </row>
    <row r="20" customFormat="false" ht="15" hidden="false" customHeight="false" outlineLevel="0" collapsed="false">
      <c r="A20" s="0" t="s">
        <v>32</v>
      </c>
      <c r="B20" s="8" t="s">
        <v>26</v>
      </c>
      <c r="C20" s="9" t="n">
        <v>450772.780632843</v>
      </c>
      <c r="D20" s="9" t="n">
        <v>460088.163025236</v>
      </c>
      <c r="E20" s="9" t="n">
        <v>469002.677222311</v>
      </c>
      <c r="F20" s="9" t="n">
        <v>781696.618313542</v>
      </c>
      <c r="G20" s="9" t="n">
        <v>794808.632180777</v>
      </c>
      <c r="H20" s="9" t="n">
        <v>807262.569063672</v>
      </c>
      <c r="I20" s="9" t="n">
        <v>819018.255657951</v>
      </c>
      <c r="J20" s="9" t="n">
        <v>830192.173290299</v>
      </c>
      <c r="K20" s="9" t="n">
        <v>840945.652849319</v>
      </c>
      <c r="L20" s="10" t="n">
        <v>851533.550376428</v>
      </c>
    </row>
    <row r="21" customFormat="false" ht="15" hidden="false" customHeight="false" outlineLevel="0" collapsed="false">
      <c r="A21" s="0" t="s">
        <v>32</v>
      </c>
      <c r="B21" s="8" t="s">
        <v>27</v>
      </c>
      <c r="C21" s="9" t="n">
        <v>273371.855529945</v>
      </c>
      <c r="D21" s="9" t="n">
        <v>279021.183703674</v>
      </c>
      <c r="E21" s="9" t="n">
        <v>284427.404735435</v>
      </c>
      <c r="F21" s="9" t="n">
        <v>669521.689235566</v>
      </c>
      <c r="G21" s="9" t="n">
        <v>680752.104550156</v>
      </c>
      <c r="H21" s="9" t="n">
        <v>691418.878160432</v>
      </c>
      <c r="I21" s="9" t="n">
        <v>701487.601706539</v>
      </c>
      <c r="J21" s="9" t="n">
        <v>711058.041226578</v>
      </c>
      <c r="K21" s="9" t="n">
        <v>720268.376324417</v>
      </c>
      <c r="L21" s="10" t="n">
        <v>729336.890722108</v>
      </c>
    </row>
    <row r="22" customFormat="false" ht="15" hidden="false" customHeight="false" outlineLevel="0" collapsed="false">
      <c r="A22" s="0" t="s">
        <v>33</v>
      </c>
      <c r="B22" s="8" t="s">
        <v>25</v>
      </c>
      <c r="C22" s="9" t="n">
        <v>91831.7073328899</v>
      </c>
      <c r="D22" s="9" t="n">
        <v>93729.4427470627</v>
      </c>
      <c r="E22" s="9" t="n">
        <v>95545.5130466302</v>
      </c>
      <c r="F22" s="9" t="n">
        <v>346523.805595632</v>
      </c>
      <c r="G22" s="9" t="n">
        <v>352336.322674316</v>
      </c>
      <c r="H22" s="9" t="n">
        <v>357857.116166578</v>
      </c>
      <c r="I22" s="9" t="n">
        <v>363068.377365108</v>
      </c>
      <c r="J22" s="9" t="n">
        <v>368021.742098509</v>
      </c>
      <c r="K22" s="9" t="n">
        <v>372788.727873919</v>
      </c>
      <c r="L22" s="10" t="n">
        <v>377482.3116229</v>
      </c>
    </row>
    <row r="23" customFormat="false" ht="15" hidden="false" customHeight="false" outlineLevel="0" collapsed="false">
      <c r="A23" s="0" t="s">
        <v>33</v>
      </c>
      <c r="B23" s="8" t="s">
        <v>26</v>
      </c>
      <c r="C23" s="9" t="n">
        <v>450772.780632843</v>
      </c>
      <c r="D23" s="9" t="n">
        <v>460088.163025236</v>
      </c>
      <c r="E23" s="9" t="n">
        <v>469002.677222311</v>
      </c>
      <c r="F23" s="9" t="n">
        <v>740837.647892751</v>
      </c>
      <c r="G23" s="9" t="n">
        <v>753264.302025523</v>
      </c>
      <c r="H23" s="9" t="n">
        <v>765067.276595419</v>
      </c>
      <c r="I23" s="9" t="n">
        <v>776208.498140754</v>
      </c>
      <c r="J23" s="9" t="n">
        <v>786798.359555731</v>
      </c>
      <c r="K23" s="9" t="n">
        <v>796989.759027759</v>
      </c>
      <c r="L23" s="10" t="n">
        <v>807024.231374633</v>
      </c>
    </row>
    <row r="24" customFormat="false" ht="15" hidden="false" customHeight="false" outlineLevel="0" collapsed="false">
      <c r="A24" s="0" t="s">
        <v>33</v>
      </c>
      <c r="B24" s="8" t="s">
        <v>27</v>
      </c>
      <c r="C24" s="9" t="n">
        <v>273371.855529945</v>
      </c>
      <c r="D24" s="9" t="n">
        <v>279021.183703674</v>
      </c>
      <c r="E24" s="9" t="n">
        <v>284427.404735435</v>
      </c>
      <c r="F24" s="9" t="n">
        <v>643886.849782853</v>
      </c>
      <c r="G24" s="9" t="n">
        <v>654687.27171828</v>
      </c>
      <c r="H24" s="9" t="n">
        <v>664945.63282546</v>
      </c>
      <c r="I24" s="9" t="n">
        <v>674628.842181739</v>
      </c>
      <c r="J24" s="9" t="n">
        <v>683832.845954389</v>
      </c>
      <c r="K24" s="9" t="n">
        <v>692690.533086771</v>
      </c>
      <c r="L24" s="10" t="n">
        <v>701411.829590856</v>
      </c>
    </row>
    <row r="25" customFormat="false" ht="15" hidden="false" customHeight="false" outlineLevel="0" collapsed="false">
      <c r="A25" s="0" t="s">
        <v>34</v>
      </c>
      <c r="B25" s="8" t="s">
        <v>25</v>
      </c>
      <c r="C25" s="9" t="n">
        <v>81628.1842959021</v>
      </c>
      <c r="D25" s="9" t="n">
        <v>117335.376475953</v>
      </c>
      <c r="E25" s="9" t="n">
        <v>153580.565415694</v>
      </c>
      <c r="F25" s="9" t="n">
        <v>221890.503375166</v>
      </c>
      <c r="G25" s="9" t="n">
        <v>225612.447783138</v>
      </c>
      <c r="H25" s="9" t="n">
        <v>229147.592056769</v>
      </c>
      <c r="I25" s="9" t="n">
        <v>232484.532699487</v>
      </c>
      <c r="J25" s="9" t="n">
        <v>235656.333817756</v>
      </c>
      <c r="K25" s="9" t="n">
        <v>238708.790405753</v>
      </c>
      <c r="L25" s="10" t="n">
        <v>241714.24528036</v>
      </c>
    </row>
    <row r="26" customFormat="false" ht="15" hidden="false" customHeight="false" outlineLevel="0" collapsed="false">
      <c r="A26" s="0" t="s">
        <v>34</v>
      </c>
      <c r="B26" s="8" t="s">
        <v>26</v>
      </c>
      <c r="C26" s="9" t="n">
        <v>81220.3208347465</v>
      </c>
      <c r="D26" s="9" t="n">
        <v>144036.609595738</v>
      </c>
      <c r="E26" s="9" t="n">
        <v>184854.6588151</v>
      </c>
      <c r="F26" s="9" t="n">
        <v>268809.015926252</v>
      </c>
      <c r="G26" s="9" t="n">
        <v>273317.961547722</v>
      </c>
      <c r="H26" s="9" t="n">
        <v>277600.608343766</v>
      </c>
      <c r="I26" s="9" t="n">
        <v>281643.141560506</v>
      </c>
      <c r="J26" s="9" t="n">
        <v>285485.616674793</v>
      </c>
      <c r="K26" s="9" t="n">
        <v>289183.511983948</v>
      </c>
      <c r="L26" s="10" t="n">
        <v>292824.467117066</v>
      </c>
    </row>
    <row r="27" customFormat="false" ht="15" hidden="false" customHeight="false" outlineLevel="0" collapsed="false">
      <c r="A27" s="0" t="s">
        <v>34</v>
      </c>
      <c r="B27" s="8" t="s">
        <v>27</v>
      </c>
      <c r="C27" s="9" t="n">
        <v>65495.3403873826</v>
      </c>
      <c r="D27" s="9" t="n">
        <v>94460.2965663478</v>
      </c>
      <c r="E27" s="9" t="n">
        <v>122955.596838756</v>
      </c>
      <c r="F27" s="9" t="n">
        <v>238253.213736981</v>
      </c>
      <c r="G27" s="9" t="n">
        <v>242249.622790371</v>
      </c>
      <c r="H27" s="9" t="n">
        <v>246045.456642676</v>
      </c>
      <c r="I27" s="9" t="n">
        <v>249628.470877552</v>
      </c>
      <c r="J27" s="9" t="n">
        <v>253034.167823872</v>
      </c>
      <c r="K27" s="9" t="n">
        <v>256311.719502833</v>
      </c>
      <c r="L27" s="10" t="n">
        <v>259538.803455164</v>
      </c>
    </row>
    <row r="28" customFormat="false" ht="15" hidden="false" customHeight="false" outlineLevel="0" collapsed="false">
      <c r="A28" s="0" t="s">
        <v>35</v>
      </c>
      <c r="B28" s="8" t="s">
        <v>25</v>
      </c>
      <c r="C28" s="9" t="n">
        <v>87070.0632489622</v>
      </c>
      <c r="D28" s="9" t="n">
        <v>88869.3975675854</v>
      </c>
      <c r="E28" s="9" t="n">
        <v>90591.3012590272</v>
      </c>
      <c r="F28" s="9" t="n">
        <v>72042.3712257031</v>
      </c>
      <c r="G28" s="9" t="n">
        <v>73250.794734785</v>
      </c>
      <c r="H28" s="9" t="n">
        <v>74398.5688496004</v>
      </c>
      <c r="I28" s="9" t="n">
        <v>75481.991136197</v>
      </c>
      <c r="J28" s="9" t="n">
        <v>76511.7966940767</v>
      </c>
      <c r="K28" s="9" t="n">
        <v>77502.8540278418</v>
      </c>
      <c r="L28" s="10" t="n">
        <v>78478.651065052</v>
      </c>
    </row>
    <row r="29" customFormat="false" ht="15" hidden="false" customHeight="false" outlineLevel="0" collapsed="false">
      <c r="A29" s="0" t="s">
        <v>35</v>
      </c>
      <c r="B29" s="8" t="s">
        <v>26</v>
      </c>
      <c r="C29" s="9" t="n">
        <v>63961.0026573629</v>
      </c>
      <c r="D29" s="9" t="n">
        <v>65282.7798887159</v>
      </c>
      <c r="E29" s="9" t="n">
        <v>66547.6771734361</v>
      </c>
      <c r="F29" s="9" t="n">
        <v>265583.307735137</v>
      </c>
      <c r="G29" s="9" t="n">
        <v>270038.14600915</v>
      </c>
      <c r="H29" s="9" t="n">
        <v>274269.401043641</v>
      </c>
      <c r="I29" s="9" t="n">
        <v>278263.42386178</v>
      </c>
      <c r="J29" s="9" t="n">
        <v>282059.789274696</v>
      </c>
      <c r="K29" s="9" t="n">
        <v>285713.30984014</v>
      </c>
      <c r="L29" s="10" t="n">
        <v>289310.573511661</v>
      </c>
    </row>
    <row r="30" customFormat="false" ht="15" hidden="false" customHeight="false" outlineLevel="0" collapsed="false">
      <c r="A30" s="0" t="s">
        <v>35</v>
      </c>
      <c r="B30" s="8" t="s">
        <v>27</v>
      </c>
      <c r="C30" s="9" t="n">
        <v>115328.751551695</v>
      </c>
      <c r="D30" s="9" t="n">
        <v>117712.061874987</v>
      </c>
      <c r="E30" s="9" t="n">
        <v>119992.811372761</v>
      </c>
      <c r="F30" s="9" t="n">
        <v>250316.667597081</v>
      </c>
      <c r="G30" s="9" t="n">
        <v>254515.426475959</v>
      </c>
      <c r="H30" s="9" t="n">
        <v>258503.454447369</v>
      </c>
      <c r="I30" s="9" t="n">
        <v>262267.887124517</v>
      </c>
      <c r="J30" s="9" t="n">
        <v>265846.024422549</v>
      </c>
      <c r="K30" s="9" t="n">
        <v>269289.528085255</v>
      </c>
      <c r="L30" s="10" t="n">
        <v>272680.008693401</v>
      </c>
    </row>
    <row r="31" customFormat="false" ht="15" hidden="false" customHeight="false" outlineLevel="0" collapsed="false">
      <c r="A31" s="0" t="s">
        <v>36</v>
      </c>
      <c r="B31" s="8" t="s">
        <v>25</v>
      </c>
      <c r="C31" s="9" t="n">
        <v>81628.1842959021</v>
      </c>
      <c r="D31" s="9" t="n">
        <v>117335.376475953</v>
      </c>
      <c r="E31" s="9" t="n">
        <v>153580.565415694</v>
      </c>
      <c r="F31" s="9" t="n">
        <v>193793.978597141</v>
      </c>
      <c r="G31" s="9" t="n">
        <v>197044.637836572</v>
      </c>
      <c r="H31" s="9" t="n">
        <v>200132.150205425</v>
      </c>
      <c r="I31" s="9" t="n">
        <v>203046.55615637</v>
      </c>
      <c r="J31" s="9" t="n">
        <v>205816.733107066</v>
      </c>
      <c r="K31" s="9" t="n">
        <v>208482.677334894</v>
      </c>
      <c r="L31" s="10" t="n">
        <v>211107.57136499</v>
      </c>
    </row>
    <row r="32" customFormat="false" ht="15" hidden="false" customHeight="false" outlineLevel="0" collapsed="false">
      <c r="A32" s="0" t="s">
        <v>36</v>
      </c>
      <c r="B32" s="8" t="s">
        <v>26</v>
      </c>
      <c r="C32" s="9" t="n">
        <v>81220.3208347465</v>
      </c>
      <c r="D32" s="9" t="n">
        <v>144036.609595738</v>
      </c>
      <c r="E32" s="9" t="n">
        <v>184854.6588151</v>
      </c>
      <c r="F32" s="9" t="n">
        <v>362354.553468588</v>
      </c>
      <c r="G32" s="9" t="n">
        <v>368432.61216633</v>
      </c>
      <c r="H32" s="9" t="n">
        <v>374205.620047397</v>
      </c>
      <c r="I32" s="9" t="n">
        <v>379654.954823562</v>
      </c>
      <c r="J32" s="9" t="n">
        <v>384834.611277622</v>
      </c>
      <c r="K32" s="9" t="n">
        <v>389819.374154361</v>
      </c>
      <c r="L32" s="10" t="n">
        <v>394727.381673805</v>
      </c>
    </row>
    <row r="33" customFormat="false" ht="15" hidden="false" customHeight="false" outlineLevel="0" collapsed="false">
      <c r="A33" s="0" t="s">
        <v>36</v>
      </c>
      <c r="B33" s="8" t="s">
        <v>27</v>
      </c>
      <c r="C33" s="9" t="n">
        <v>65495.3403873826</v>
      </c>
      <c r="D33" s="9" t="n">
        <v>94460.2965663478</v>
      </c>
      <c r="E33" s="9" t="n">
        <v>122955.596838756</v>
      </c>
      <c r="F33" s="9" t="n">
        <v>238253.213736981</v>
      </c>
      <c r="G33" s="9" t="n">
        <v>242249.622790371</v>
      </c>
      <c r="H33" s="9" t="n">
        <v>246045.456642676</v>
      </c>
      <c r="I33" s="9" t="n">
        <v>249628.470877552</v>
      </c>
      <c r="J33" s="9" t="n">
        <v>253034.167823872</v>
      </c>
      <c r="K33" s="9" t="n">
        <v>256311.719502833</v>
      </c>
      <c r="L33" s="10" t="n">
        <v>259538.803455164</v>
      </c>
    </row>
    <row r="34" customFormat="false" ht="15" hidden="false" customHeight="false" outlineLevel="0" collapsed="false">
      <c r="A34" s="0" t="s">
        <v>37</v>
      </c>
      <c r="B34" s="8" t="s">
        <v>25</v>
      </c>
      <c r="C34" s="9" t="n">
        <v>357803.541163704</v>
      </c>
      <c r="D34" s="9" t="n">
        <v>370752.01797727</v>
      </c>
      <c r="E34" s="9" t="n">
        <v>378643.32948109</v>
      </c>
      <c r="F34" s="9" t="n">
        <v>395512.61802911</v>
      </c>
      <c r="G34" s="9" t="n">
        <v>402146.86309397</v>
      </c>
      <c r="H34" s="9" t="n">
        <v>408448.142984306</v>
      </c>
      <c r="I34" s="9" t="n">
        <v>414396.131337722</v>
      </c>
      <c r="J34" s="9" t="n">
        <v>420049.763850481</v>
      </c>
      <c r="K34" s="9" t="n">
        <v>425490.668612851</v>
      </c>
      <c r="L34" s="10" t="n">
        <v>430847.794347136</v>
      </c>
    </row>
    <row r="35" customFormat="false" ht="15" hidden="false" customHeight="false" outlineLevel="0" collapsed="false">
      <c r="A35" s="0" t="s">
        <v>37</v>
      </c>
      <c r="B35" s="8" t="s">
        <v>26</v>
      </c>
      <c r="C35" s="9" t="n">
        <v>716769.331366638</v>
      </c>
      <c r="D35" s="9" t="n">
        <v>767849.839643467</v>
      </c>
      <c r="E35" s="9" t="n">
        <v>804910.000097751</v>
      </c>
      <c r="F35" s="9" t="n">
        <v>892445.932875157</v>
      </c>
      <c r="G35" s="9" t="n">
        <v>907415.632338438</v>
      </c>
      <c r="H35" s="9" t="n">
        <v>921634.019701303</v>
      </c>
      <c r="I35" s="9" t="n">
        <v>935055.229980879</v>
      </c>
      <c r="J35" s="9" t="n">
        <v>947812.247360314</v>
      </c>
      <c r="K35" s="9" t="n">
        <v>960089.259786706</v>
      </c>
      <c r="L35" s="10" t="n">
        <v>972177.230828659</v>
      </c>
    </row>
    <row r="36" customFormat="false" ht="15" hidden="false" customHeight="false" outlineLevel="0" collapsed="false">
      <c r="A36" s="0" t="s">
        <v>37</v>
      </c>
      <c r="B36" s="8" t="s">
        <v>27</v>
      </c>
      <c r="C36" s="9" t="n">
        <v>610815.23969972</v>
      </c>
      <c r="D36" s="9" t="n">
        <v>633610.604660425</v>
      </c>
      <c r="E36" s="9" t="n">
        <v>645887.231586716</v>
      </c>
      <c r="F36" s="9" t="n">
        <v>692140.665223254</v>
      </c>
      <c r="G36" s="9" t="n">
        <v>703750.486460634</v>
      </c>
      <c r="H36" s="9" t="n">
        <v>714777.62404423</v>
      </c>
      <c r="I36" s="9" t="n">
        <v>725186.507169598</v>
      </c>
      <c r="J36" s="9" t="n">
        <v>735080.272349098</v>
      </c>
      <c r="K36" s="9" t="n">
        <v>744601.767416458</v>
      </c>
      <c r="L36" s="10" t="n">
        <v>753976.650543801</v>
      </c>
    </row>
    <row r="37" customFormat="false" ht="15" hidden="false" customHeight="false" outlineLevel="0" collapsed="false">
      <c r="A37" s="0" t="s">
        <v>38</v>
      </c>
      <c r="B37" s="8" t="s">
        <v>25</v>
      </c>
      <c r="C37" s="9" t="n">
        <v>357803.541163704</v>
      </c>
      <c r="D37" s="9" t="n">
        <v>370752.01797727</v>
      </c>
      <c r="E37" s="9" t="n">
        <v>378643.32948109</v>
      </c>
      <c r="F37" s="9" t="n">
        <v>388308.38090654</v>
      </c>
      <c r="G37" s="9" t="n">
        <v>394821.783620491</v>
      </c>
      <c r="H37" s="9" t="n">
        <v>401008.286099346</v>
      </c>
      <c r="I37" s="9" t="n">
        <v>406847.932224102</v>
      </c>
      <c r="J37" s="9" t="n">
        <v>412398.584181074</v>
      </c>
      <c r="K37" s="9" t="n">
        <v>417740.383210067</v>
      </c>
      <c r="L37" s="10" t="n">
        <v>422999.92924063</v>
      </c>
    </row>
    <row r="38" customFormat="false" ht="15" hidden="false" customHeight="false" outlineLevel="0" collapsed="false">
      <c r="A38" s="0" t="s">
        <v>38</v>
      </c>
      <c r="B38" s="8" t="s">
        <v>26</v>
      </c>
      <c r="C38" s="9" t="n">
        <v>716769.331366638</v>
      </c>
      <c r="D38" s="9" t="n">
        <v>767849.839643467</v>
      </c>
      <c r="E38" s="9" t="n">
        <v>804910.000097751</v>
      </c>
      <c r="F38" s="9" t="n">
        <v>875242.155855877</v>
      </c>
      <c r="G38" s="9" t="n">
        <v>889923.282799384</v>
      </c>
      <c r="H38" s="9" t="n">
        <v>903867.580767302</v>
      </c>
      <c r="I38" s="9" t="n">
        <v>917030.068921007</v>
      </c>
      <c r="J38" s="9" t="n">
        <v>929541.167893127</v>
      </c>
      <c r="K38" s="9" t="n">
        <v>941581.515019733</v>
      </c>
      <c r="L38" s="10" t="n">
        <v>953436.464933166</v>
      </c>
    </row>
    <row r="39" customFormat="false" ht="15" hidden="false" customHeight="false" outlineLevel="0" collapsed="false">
      <c r="A39" s="0" t="s">
        <v>38</v>
      </c>
      <c r="B39" s="8" t="s">
        <v>27</v>
      </c>
      <c r="C39" s="9" t="n">
        <v>610815.23969972</v>
      </c>
      <c r="D39" s="9" t="n">
        <v>633610.604660425</v>
      </c>
      <c r="E39" s="9" t="n">
        <v>645887.231586716</v>
      </c>
      <c r="F39" s="9" t="n">
        <v>683093.074828179</v>
      </c>
      <c r="G39" s="9" t="n">
        <v>694551.133696443</v>
      </c>
      <c r="H39" s="9" t="n">
        <v>705434.125690711</v>
      </c>
      <c r="I39" s="9" t="n">
        <v>715706.944984374</v>
      </c>
      <c r="J39" s="9" t="n">
        <v>725471.37990009</v>
      </c>
      <c r="K39" s="9" t="n">
        <v>734868.410979642</v>
      </c>
      <c r="L39" s="10" t="n">
        <v>744120.746615123</v>
      </c>
    </row>
    <row r="40" customFormat="false" ht="15" hidden="false" customHeight="false" outlineLevel="0" collapsed="false">
      <c r="A40" s="0" t="s">
        <v>39</v>
      </c>
      <c r="B40" s="8" t="s">
        <v>25</v>
      </c>
      <c r="C40" s="9" t="n">
        <v>91831.7073328899</v>
      </c>
      <c r="D40" s="9" t="n">
        <v>93729.4427470627</v>
      </c>
      <c r="E40" s="9" t="n">
        <v>95545.5130466302</v>
      </c>
      <c r="F40" s="9" t="n">
        <v>371018.211812371</v>
      </c>
      <c r="G40" s="9" t="n">
        <v>377241.592884143</v>
      </c>
      <c r="H40" s="9" t="n">
        <v>383152.629575442</v>
      </c>
      <c r="I40" s="9" t="n">
        <v>388732.254351415</v>
      </c>
      <c r="J40" s="9" t="n">
        <v>394035.752974495</v>
      </c>
      <c r="K40" s="9" t="n">
        <v>399139.698243385</v>
      </c>
      <c r="L40" s="10" t="n">
        <v>404165.052985018</v>
      </c>
    </row>
    <row r="41" customFormat="false" ht="15" hidden="false" customHeight="false" outlineLevel="0" collapsed="false">
      <c r="A41" s="0" t="s">
        <v>39</v>
      </c>
      <c r="B41" s="8" t="s">
        <v>26</v>
      </c>
      <c r="C41" s="9" t="n">
        <v>450772.780632843</v>
      </c>
      <c r="D41" s="9" t="n">
        <v>460088.163025236</v>
      </c>
      <c r="E41" s="9" t="n">
        <v>469002.677222311</v>
      </c>
      <c r="F41" s="9" t="n">
        <v>847286.018199547</v>
      </c>
      <c r="G41" s="9" t="n">
        <v>861498.214798421</v>
      </c>
      <c r="H41" s="9" t="n">
        <v>874997.117499551</v>
      </c>
      <c r="I41" s="9" t="n">
        <v>887739.182198714</v>
      </c>
      <c r="J41" s="9" t="n">
        <v>899850.663758949</v>
      </c>
      <c r="K41" s="9" t="n">
        <v>911506.429773403</v>
      </c>
      <c r="L41" s="10" t="n">
        <v>922982.720352992</v>
      </c>
    </row>
    <row r="42" customFormat="false" ht="15" hidden="false" customHeight="false" outlineLevel="0" collapsed="false">
      <c r="A42" s="0" t="s">
        <v>39</v>
      </c>
      <c r="B42" s="8" t="s">
        <v>27</v>
      </c>
      <c r="C42" s="9" t="n">
        <v>273371.855529945</v>
      </c>
      <c r="D42" s="9" t="n">
        <v>279021.183703674</v>
      </c>
      <c r="E42" s="9" t="n">
        <v>284427.404735435</v>
      </c>
      <c r="F42" s="9" t="n">
        <v>684601.006560691</v>
      </c>
      <c r="G42" s="9" t="n">
        <v>696084.359157141</v>
      </c>
      <c r="H42" s="9" t="n">
        <v>706991.375416297</v>
      </c>
      <c r="I42" s="9" t="n">
        <v>717286.872015245</v>
      </c>
      <c r="J42" s="9" t="n">
        <v>727072.861974925</v>
      </c>
      <c r="K42" s="9" t="n">
        <v>736490.637052445</v>
      </c>
      <c r="L42" s="10" t="n">
        <v>745763.397269903</v>
      </c>
    </row>
    <row r="43" customFormat="false" ht="15" hidden="false" customHeight="false" outlineLevel="0" collapsed="false">
      <c r="A43" s="0" t="s">
        <v>40</v>
      </c>
      <c r="B43" s="8" t="s">
        <v>25</v>
      </c>
      <c r="C43" s="9" t="n">
        <v>81628.1842959021</v>
      </c>
      <c r="D43" s="9" t="n">
        <v>117335.376475953</v>
      </c>
      <c r="E43" s="9" t="n">
        <v>153580.565415694</v>
      </c>
      <c r="F43" s="9" t="n">
        <v>246384.909591905</v>
      </c>
      <c r="G43" s="9" t="n">
        <v>250517.717992965</v>
      </c>
      <c r="H43" s="9" t="n">
        <v>254443.105465633</v>
      </c>
      <c r="I43" s="9" t="n">
        <v>258148.409685794</v>
      </c>
      <c r="J43" s="9" t="n">
        <v>261670.344693742</v>
      </c>
      <c r="K43" s="9" t="n">
        <v>265059.760775219</v>
      </c>
      <c r="L43" s="10" t="n">
        <v>268396.986642478</v>
      </c>
    </row>
    <row r="44" customFormat="false" ht="15" hidden="false" customHeight="false" outlineLevel="0" collapsed="false">
      <c r="A44" s="0" t="s">
        <v>40</v>
      </c>
      <c r="B44" s="8" t="s">
        <v>26</v>
      </c>
      <c r="C44" s="9" t="n">
        <v>81220.3208347465</v>
      </c>
      <c r="D44" s="9" t="n">
        <v>144036.609595738</v>
      </c>
      <c r="E44" s="9" t="n">
        <v>184854.6588151</v>
      </c>
      <c r="F44" s="9" t="n">
        <v>427943.953354594</v>
      </c>
      <c r="G44" s="9" t="n">
        <v>435122.194783974</v>
      </c>
      <c r="H44" s="9" t="n">
        <v>441940.168483276</v>
      </c>
      <c r="I44" s="9" t="n">
        <v>448375.881364325</v>
      </c>
      <c r="J44" s="9" t="n">
        <v>454493.101746271</v>
      </c>
      <c r="K44" s="9" t="n">
        <v>460380.151078445</v>
      </c>
      <c r="L44" s="10" t="n">
        <v>466176.551650369</v>
      </c>
    </row>
    <row r="45" customFormat="false" ht="15" hidden="false" customHeight="false" outlineLevel="0" collapsed="false">
      <c r="A45" s="0" t="s">
        <v>40</v>
      </c>
      <c r="B45" s="8" t="s">
        <v>27</v>
      </c>
      <c r="C45" s="9" t="n">
        <v>65495.3403873826</v>
      </c>
      <c r="D45" s="9" t="n">
        <v>94460.2965663478</v>
      </c>
      <c r="E45" s="9" t="n">
        <v>122955.596838756</v>
      </c>
      <c r="F45" s="9" t="n">
        <v>407141.567778385</v>
      </c>
      <c r="G45" s="9" t="n">
        <v>413970.874388608</v>
      </c>
      <c r="H45" s="9" t="n">
        <v>420457.425908371</v>
      </c>
      <c r="I45" s="9" t="n">
        <v>426580.298335057</v>
      </c>
      <c r="J45" s="9" t="n">
        <v>432400.160205352</v>
      </c>
      <c r="K45" s="9" t="n">
        <v>438001.03965674</v>
      </c>
      <c r="L45" s="10" t="n">
        <v>443515.676790471</v>
      </c>
    </row>
    <row r="46" customFormat="false" ht="15" hidden="false" customHeight="false" outlineLevel="0" collapsed="false">
      <c r="A46" s="0" t="s">
        <v>41</v>
      </c>
      <c r="B46" s="8" t="s">
        <v>25</v>
      </c>
      <c r="C46" s="9" t="n">
        <v>357803.541163704</v>
      </c>
      <c r="D46" s="9" t="n">
        <v>370752.01797727</v>
      </c>
      <c r="E46" s="9" t="n">
        <v>378643.32948109</v>
      </c>
      <c r="F46" s="9" t="n">
        <v>396233.041741367</v>
      </c>
      <c r="G46" s="9" t="n">
        <v>402879.371041318</v>
      </c>
      <c r="H46" s="9" t="n">
        <v>409192.128672802</v>
      </c>
      <c r="I46" s="9" t="n">
        <v>415150.951249084</v>
      </c>
      <c r="J46" s="9" t="n">
        <v>420814.881817422</v>
      </c>
      <c r="K46" s="9" t="n">
        <v>426265.69715313</v>
      </c>
      <c r="L46" s="10" t="n">
        <v>431632.580857786</v>
      </c>
    </row>
    <row r="47" customFormat="false" ht="15" hidden="false" customHeight="false" outlineLevel="0" collapsed="false">
      <c r="A47" s="0" t="s">
        <v>41</v>
      </c>
      <c r="B47" s="8" t="s">
        <v>26</v>
      </c>
      <c r="C47" s="9" t="n">
        <v>716769.331366638</v>
      </c>
      <c r="D47" s="9" t="n">
        <v>767849.839643467</v>
      </c>
      <c r="E47" s="9" t="n">
        <v>804910.000097751</v>
      </c>
      <c r="F47" s="9" t="n">
        <v>921477.306595193</v>
      </c>
      <c r="G47" s="9" t="n">
        <v>936933.972185592</v>
      </c>
      <c r="H47" s="9" t="n">
        <v>951614.88540243</v>
      </c>
      <c r="I47" s="9" t="n">
        <v>965472.689269414</v>
      </c>
      <c r="J47" s="9" t="n">
        <v>978644.693961192</v>
      </c>
      <c r="K47" s="9" t="n">
        <v>991321.079080972</v>
      </c>
      <c r="L47" s="10" t="n">
        <v>1003802.2732773</v>
      </c>
    </row>
    <row r="48" customFormat="false" ht="16" hidden="false" customHeight="false" outlineLevel="0" collapsed="false">
      <c r="A48" s="0" t="s">
        <v>41</v>
      </c>
      <c r="B48" s="11" t="s">
        <v>27</v>
      </c>
      <c r="C48" s="12" t="n">
        <v>610815.23969972</v>
      </c>
      <c r="D48" s="12" t="n">
        <v>633610.604660425</v>
      </c>
      <c r="E48" s="12" t="n">
        <v>645887.231586716</v>
      </c>
      <c r="F48" s="12" t="n">
        <v>704204.119083354</v>
      </c>
      <c r="G48" s="12" t="n">
        <v>716016.290146222</v>
      </c>
      <c r="H48" s="12" t="n">
        <v>727235.621848923</v>
      </c>
      <c r="I48" s="12" t="n">
        <v>737825.923416562</v>
      </c>
      <c r="J48" s="12" t="n">
        <v>747892.128947775</v>
      </c>
      <c r="K48" s="12" t="n">
        <v>757579.57599888</v>
      </c>
      <c r="L48" s="13" t="n">
        <v>767117.855782037</v>
      </c>
    </row>
    <row r="49" customFormat="false" ht="16" hidden="false" customHeight="false" outlineLevel="0" collapsed="false">
      <c r="A49" s="0" t="s">
        <v>42</v>
      </c>
      <c r="B49" s="8" t="s">
        <v>25</v>
      </c>
      <c r="C49" s="0" t="n">
        <v>357803.541163704</v>
      </c>
      <c r="D49" s="0" t="n">
        <v>365197.680629296</v>
      </c>
      <c r="E49" s="0" t="n">
        <v>372273.628611315</v>
      </c>
      <c r="F49" s="0" t="n">
        <v>378942.872647198</v>
      </c>
      <c r="G49" s="0" t="n">
        <v>385299.180304969</v>
      </c>
      <c r="H49" s="0" t="n">
        <v>391336.472148898</v>
      </c>
      <c r="I49" s="0" t="n">
        <v>397035.273376396</v>
      </c>
      <c r="J49" s="0" t="n">
        <v>402452.050610844</v>
      </c>
      <c r="K49" s="0" t="n">
        <v>407665.012186448</v>
      </c>
      <c r="L49" s="0" t="n">
        <v>412797.704602174</v>
      </c>
    </row>
    <row r="50" customFormat="false" ht="15" hidden="false" customHeight="false" outlineLevel="0" collapsed="false">
      <c r="A50" s="0" t="s">
        <v>42</v>
      </c>
      <c r="B50" s="8" t="s">
        <v>26</v>
      </c>
      <c r="C50" s="4" t="n">
        <v>716769.331366638</v>
      </c>
      <c r="D50" s="4" t="n">
        <v>731581.628594181</v>
      </c>
      <c r="E50" s="4" t="n">
        <v>745756.509276919</v>
      </c>
      <c r="F50" s="4" t="n">
        <v>759116.660975736</v>
      </c>
      <c r="G50" s="4" t="n">
        <v>771849.923410768</v>
      </c>
      <c r="H50" s="4" t="n">
        <v>783944.117962795</v>
      </c>
      <c r="I50" s="4" t="n">
        <v>795360.231766868</v>
      </c>
      <c r="J50" s="4" t="n">
        <v>806211.381489617</v>
      </c>
      <c r="K50" s="4" t="n">
        <v>816654.237842668</v>
      </c>
      <c r="L50" s="4" t="n">
        <v>826936.295138594</v>
      </c>
      <c r="M50" s="5"/>
    </row>
    <row r="51" customFormat="false" ht="16" hidden="false" customHeight="false" outlineLevel="0" collapsed="false">
      <c r="A51" s="0" t="s">
        <v>42</v>
      </c>
      <c r="B51" s="11" t="s">
        <v>27</v>
      </c>
      <c r="C51" s="7" t="n">
        <v>610815.23969972</v>
      </c>
      <c r="D51" s="7" t="n">
        <v>623437.957337896</v>
      </c>
      <c r="E51" s="7" t="n">
        <v>635517.482455737</v>
      </c>
      <c r="F51" s="7" t="n">
        <v>646902.713247878</v>
      </c>
      <c r="G51" s="7" t="n">
        <v>657753.722639677</v>
      </c>
      <c r="H51" s="7" t="n">
        <v>668060.132276634</v>
      </c>
      <c r="I51" s="7" t="n">
        <v>677788.69624348</v>
      </c>
      <c r="J51" s="7" t="n">
        <v>687035.810104058</v>
      </c>
      <c r="K51" s="7" t="n">
        <v>695934.985232376</v>
      </c>
      <c r="L51" s="7" t="n">
        <v>704697.130900415</v>
      </c>
      <c r="M51" s="14"/>
    </row>
    <row r="52" customFormat="false" ht="15" hidden="false" customHeight="false" outlineLevel="0" collapsed="false">
      <c r="B52" s="8"/>
      <c r="M52" s="10"/>
    </row>
    <row r="53" customFormat="false" ht="15" hidden="false" customHeight="false" outlineLevel="0" collapsed="false">
      <c r="B53" s="8"/>
      <c r="M53" s="10"/>
    </row>
    <row r="54" customFormat="false" ht="15" hidden="false" customHeight="false" outlineLevel="0" collapsed="false">
      <c r="B54" s="8"/>
      <c r="M54" s="10"/>
    </row>
    <row r="55" customFormat="false" ht="15" hidden="false" customHeight="false" outlineLevel="0" collapsed="false">
      <c r="B55" s="15"/>
      <c r="C55" s="7"/>
      <c r="D55" s="7"/>
      <c r="E55" s="7"/>
      <c r="F55" s="7"/>
      <c r="G55" s="7"/>
      <c r="H55" s="7"/>
      <c r="I55" s="7"/>
      <c r="J55" s="7"/>
      <c r="K55" s="7"/>
      <c r="L55" s="7"/>
      <c r="M55" s="14"/>
    </row>
    <row r="56" customFormat="false" ht="15" hidden="false" customHeight="false" outlineLevel="0" collapsed="false">
      <c r="B56" s="8"/>
      <c r="C56" s="9"/>
      <c r="D56" s="9"/>
      <c r="E56" s="9"/>
      <c r="F56" s="9"/>
      <c r="G56" s="9"/>
      <c r="H56" s="9"/>
      <c r="I56" s="9"/>
      <c r="J56" s="9"/>
      <c r="K56" s="9"/>
      <c r="L56" s="9"/>
      <c r="M56" s="10"/>
    </row>
    <row r="57" customFormat="false" ht="15" hidden="false" customHeight="false" outlineLevel="0" collapsed="false">
      <c r="B57" s="8"/>
      <c r="C57" s="9"/>
      <c r="D57" s="9"/>
      <c r="E57" s="9"/>
      <c r="F57" s="9"/>
      <c r="G57" s="9"/>
      <c r="H57" s="9"/>
      <c r="I57" s="9"/>
      <c r="J57" s="9"/>
      <c r="K57" s="9"/>
      <c r="L57" s="9"/>
      <c r="M57" s="10"/>
    </row>
    <row r="58" customFormat="false" ht="15" hidden="false" customHeight="false" outlineLevel="0" collapsed="false">
      <c r="B58" s="8"/>
      <c r="C58" s="9"/>
      <c r="D58" s="9"/>
      <c r="E58" s="9"/>
      <c r="F58" s="9"/>
      <c r="G58" s="9"/>
      <c r="H58" s="9"/>
      <c r="I58" s="9"/>
      <c r="J58" s="9"/>
      <c r="K58" s="9"/>
      <c r="L58" s="9"/>
      <c r="M58" s="10"/>
    </row>
    <row r="59" customFormat="false" ht="15" hidden="false" customHeight="false" outlineLevel="0" collapsed="false">
      <c r="B59" s="15"/>
      <c r="C59" s="7"/>
      <c r="D59" s="7"/>
      <c r="E59" s="7"/>
      <c r="F59" s="7"/>
      <c r="G59" s="7"/>
      <c r="H59" s="7"/>
      <c r="I59" s="7"/>
      <c r="J59" s="7"/>
      <c r="K59" s="7"/>
      <c r="L59" s="7"/>
      <c r="M59" s="14"/>
    </row>
    <row r="60" customFormat="false" ht="15" hidden="false" customHeight="false" outlineLevel="0" collapsed="false">
      <c r="B60" s="8"/>
      <c r="C60" s="9"/>
      <c r="D60" s="9"/>
      <c r="E60" s="9"/>
      <c r="F60" s="9"/>
      <c r="G60" s="9"/>
      <c r="H60" s="9"/>
      <c r="I60" s="9"/>
      <c r="J60" s="9"/>
      <c r="K60" s="9"/>
      <c r="L60" s="9"/>
      <c r="M60" s="10"/>
    </row>
    <row r="61" customFormat="false" ht="15" hidden="false" customHeight="false" outlineLevel="0" collapsed="false">
      <c r="B61" s="8"/>
      <c r="C61" s="9"/>
      <c r="D61" s="9"/>
      <c r="E61" s="9"/>
      <c r="F61" s="9"/>
      <c r="G61" s="9"/>
      <c r="H61" s="9"/>
      <c r="I61" s="9"/>
      <c r="J61" s="9"/>
      <c r="K61" s="9"/>
      <c r="L61" s="9"/>
      <c r="M61" s="10"/>
    </row>
    <row r="62" customFormat="false" ht="15" hidden="false" customHeight="false" outlineLevel="0" collapsed="false">
      <c r="B62" s="8"/>
      <c r="C62" s="9"/>
      <c r="D62" s="9"/>
      <c r="E62" s="9"/>
      <c r="F62" s="9"/>
      <c r="G62" s="9"/>
      <c r="H62" s="9"/>
      <c r="I62" s="9"/>
      <c r="J62" s="9"/>
      <c r="K62" s="9"/>
      <c r="L62" s="9"/>
      <c r="M62" s="10"/>
    </row>
    <row r="63" customFormat="false" ht="15" hidden="false" customHeight="false" outlineLevel="0" collapsed="false">
      <c r="B63" s="15"/>
      <c r="C63" s="7"/>
      <c r="D63" s="7"/>
      <c r="E63" s="7"/>
      <c r="F63" s="7"/>
      <c r="G63" s="7"/>
      <c r="H63" s="7"/>
      <c r="I63" s="7"/>
      <c r="J63" s="7"/>
      <c r="K63" s="7"/>
      <c r="L63" s="7"/>
      <c r="M63" s="14"/>
    </row>
    <row r="64" customFormat="false" ht="15" hidden="false" customHeight="false" outlineLevel="0" collapsed="false">
      <c r="B64" s="8"/>
      <c r="C64" s="9"/>
      <c r="D64" s="9"/>
      <c r="E64" s="9"/>
      <c r="F64" s="9"/>
      <c r="G64" s="9"/>
      <c r="H64" s="9"/>
      <c r="I64" s="9"/>
      <c r="J64" s="9"/>
      <c r="K64" s="9"/>
      <c r="L64" s="9"/>
      <c r="M64" s="10"/>
    </row>
    <row r="65" customFormat="false" ht="15" hidden="false" customHeight="false" outlineLevel="0" collapsed="false">
      <c r="B65" s="8"/>
      <c r="C65" s="9"/>
      <c r="D65" s="9"/>
      <c r="E65" s="9"/>
      <c r="F65" s="9"/>
      <c r="G65" s="9"/>
      <c r="H65" s="9"/>
      <c r="I65" s="9"/>
      <c r="J65" s="9"/>
      <c r="K65" s="9"/>
      <c r="L65" s="9"/>
      <c r="M65" s="10"/>
    </row>
    <row r="66" customFormat="false" ht="15" hidden="false" customHeight="false" outlineLevel="0" collapsed="false">
      <c r="B66" s="8"/>
      <c r="C66" s="9"/>
      <c r="D66" s="9"/>
      <c r="E66" s="9"/>
      <c r="F66" s="9"/>
      <c r="G66" s="9"/>
      <c r="H66" s="9"/>
      <c r="I66" s="9"/>
      <c r="J66" s="9"/>
      <c r="K66" s="9"/>
      <c r="L66" s="9"/>
      <c r="M66" s="10"/>
    </row>
    <row r="67" customFormat="false" ht="15" hidden="false" customHeight="false" outlineLevel="0" collapsed="false">
      <c r="B67" s="15"/>
      <c r="C67" s="7"/>
      <c r="D67" s="7"/>
      <c r="E67" s="7"/>
      <c r="F67" s="7"/>
      <c r="G67" s="7"/>
      <c r="H67" s="7"/>
      <c r="I67" s="7"/>
      <c r="J67" s="7"/>
      <c r="K67" s="7"/>
      <c r="L67" s="7"/>
      <c r="M67" s="14"/>
    </row>
    <row r="68" customFormat="false" ht="15" hidden="false" customHeight="false" outlineLevel="0" collapsed="false">
      <c r="B68" s="8"/>
      <c r="C68" s="9"/>
      <c r="D68" s="9"/>
      <c r="E68" s="9"/>
      <c r="F68" s="9"/>
      <c r="G68" s="9"/>
      <c r="H68" s="9"/>
      <c r="I68" s="9"/>
      <c r="J68" s="9"/>
      <c r="K68" s="9"/>
      <c r="L68" s="9"/>
      <c r="M68" s="10"/>
    </row>
    <row r="69" customFormat="false" ht="15" hidden="false" customHeight="false" outlineLevel="0" collapsed="false">
      <c r="B69" s="8"/>
      <c r="C69" s="9"/>
      <c r="D69" s="9"/>
      <c r="E69" s="9"/>
      <c r="F69" s="9"/>
      <c r="G69" s="9"/>
      <c r="H69" s="9"/>
      <c r="I69" s="9"/>
      <c r="J69" s="9"/>
      <c r="K69" s="9"/>
      <c r="L69" s="9"/>
      <c r="M69" s="10"/>
    </row>
    <row r="70" customFormat="false" ht="15" hidden="false" customHeight="false" outlineLevel="0" collapsed="false">
      <c r="B70" s="8"/>
      <c r="C70" s="9"/>
      <c r="D70" s="9"/>
      <c r="E70" s="9"/>
      <c r="F70" s="9"/>
      <c r="G70" s="9"/>
      <c r="H70" s="9"/>
      <c r="I70" s="9"/>
      <c r="J70" s="9"/>
      <c r="K70" s="9"/>
      <c r="L70" s="9"/>
      <c r="M70" s="10"/>
    </row>
    <row r="71" customFormat="false" ht="15" hidden="false" customHeight="false" outlineLevel="0" collapsed="false">
      <c r="B71" s="15"/>
      <c r="C71" s="7"/>
      <c r="D71" s="7"/>
      <c r="E71" s="7"/>
      <c r="F71" s="7"/>
      <c r="G71" s="7"/>
      <c r="H71" s="7"/>
      <c r="I71" s="7"/>
      <c r="J71" s="7"/>
      <c r="K71" s="7"/>
      <c r="L71" s="7"/>
      <c r="M71" s="14"/>
    </row>
    <row r="72" customFormat="false" ht="15" hidden="false" customHeight="false" outlineLevel="0" collapsed="false">
      <c r="B72" s="8"/>
      <c r="C72" s="9"/>
      <c r="D72" s="9"/>
      <c r="E72" s="9"/>
      <c r="F72" s="9"/>
      <c r="G72" s="9"/>
      <c r="H72" s="9"/>
      <c r="I72" s="9"/>
      <c r="J72" s="9"/>
      <c r="K72" s="9"/>
      <c r="L72" s="9"/>
      <c r="M72" s="10"/>
    </row>
    <row r="73" customFormat="false" ht="15" hidden="false" customHeight="false" outlineLevel="0" collapsed="false">
      <c r="B73" s="8"/>
      <c r="C73" s="9"/>
      <c r="D73" s="9"/>
      <c r="E73" s="9"/>
      <c r="F73" s="9"/>
      <c r="G73" s="9"/>
      <c r="H73" s="9"/>
      <c r="I73" s="9"/>
      <c r="J73" s="9"/>
      <c r="K73" s="9"/>
      <c r="L73" s="9"/>
      <c r="M73" s="10"/>
    </row>
    <row r="74" customFormat="false" ht="15" hidden="false" customHeight="false" outlineLevel="0" collapsed="false">
      <c r="B74" s="8"/>
      <c r="C74" s="9"/>
      <c r="D74" s="9"/>
      <c r="E74" s="9"/>
      <c r="F74" s="9"/>
      <c r="G74" s="9"/>
      <c r="H74" s="9"/>
      <c r="I74" s="9"/>
      <c r="J74" s="9"/>
      <c r="K74" s="9"/>
      <c r="L74" s="9"/>
      <c r="M74" s="10"/>
    </row>
    <row r="75" customFormat="false" ht="15" hidden="false" customHeight="false" outlineLevel="0" collapsed="false">
      <c r="B75" s="15"/>
      <c r="C75" s="7"/>
      <c r="D75" s="7"/>
      <c r="E75" s="7"/>
      <c r="F75" s="7"/>
      <c r="G75" s="7"/>
      <c r="H75" s="7"/>
      <c r="I75" s="7"/>
      <c r="J75" s="7"/>
      <c r="K75" s="7"/>
      <c r="L75" s="7"/>
      <c r="M75" s="14"/>
    </row>
    <row r="76" customFormat="false" ht="15" hidden="false" customHeight="false" outlineLevel="0" collapsed="false">
      <c r="B76" s="8"/>
      <c r="C76" s="9"/>
      <c r="D76" s="9"/>
      <c r="E76" s="9"/>
      <c r="F76" s="9"/>
      <c r="G76" s="9"/>
      <c r="H76" s="9"/>
      <c r="I76" s="9"/>
      <c r="J76" s="9"/>
      <c r="K76" s="9"/>
      <c r="L76" s="9"/>
      <c r="M76" s="10"/>
    </row>
    <row r="77" customFormat="false" ht="15" hidden="false" customHeight="false" outlineLevel="0" collapsed="false">
      <c r="B77" s="8"/>
      <c r="C77" s="9"/>
      <c r="D77" s="9"/>
      <c r="E77" s="9"/>
      <c r="F77" s="9"/>
      <c r="G77" s="9"/>
      <c r="H77" s="9"/>
      <c r="I77" s="9"/>
      <c r="J77" s="9"/>
      <c r="K77" s="9"/>
      <c r="L77" s="9"/>
      <c r="M77" s="10"/>
    </row>
    <row r="78" customFormat="false" ht="15" hidden="false" customHeight="false" outlineLevel="0" collapsed="false">
      <c r="B78" s="8"/>
      <c r="C78" s="9"/>
      <c r="D78" s="9"/>
      <c r="E78" s="9"/>
      <c r="F78" s="9"/>
      <c r="G78" s="9"/>
      <c r="H78" s="9"/>
      <c r="I78" s="9"/>
      <c r="J78" s="9"/>
      <c r="K78" s="9"/>
      <c r="L78" s="9"/>
      <c r="M78" s="10"/>
    </row>
    <row r="79" customFormat="false" ht="15" hidden="false" customHeight="false" outlineLevel="0" collapsed="false">
      <c r="B79" s="15"/>
      <c r="C79" s="7"/>
      <c r="D79" s="7"/>
      <c r="E79" s="7"/>
      <c r="F79" s="7"/>
      <c r="G79" s="7"/>
      <c r="H79" s="7"/>
      <c r="I79" s="7"/>
      <c r="J79" s="7"/>
      <c r="K79" s="7"/>
      <c r="L79" s="7"/>
      <c r="M79" s="14"/>
    </row>
    <row r="80" customFormat="false" ht="15" hidden="false" customHeight="false" outlineLevel="0" collapsed="false">
      <c r="B80" s="8"/>
      <c r="C80" s="9"/>
      <c r="D80" s="9"/>
      <c r="E80" s="9"/>
      <c r="F80" s="9"/>
      <c r="G80" s="9"/>
      <c r="H80" s="9"/>
      <c r="I80" s="9"/>
      <c r="J80" s="9"/>
      <c r="K80" s="9"/>
      <c r="L80" s="9"/>
      <c r="M80" s="10"/>
    </row>
    <row r="81" customFormat="false" ht="15" hidden="false" customHeight="false" outlineLevel="0" collapsed="false">
      <c r="B81" s="8"/>
      <c r="C81" s="9"/>
      <c r="D81" s="9"/>
      <c r="E81" s="9"/>
      <c r="F81" s="9"/>
      <c r="G81" s="9"/>
      <c r="H81" s="9"/>
      <c r="I81" s="9"/>
      <c r="J81" s="9"/>
      <c r="K81" s="9"/>
      <c r="L81" s="9"/>
      <c r="M81" s="10"/>
    </row>
    <row r="82" customFormat="false" ht="15" hidden="false" customHeight="false" outlineLevel="0" collapsed="false">
      <c r="B82" s="8"/>
      <c r="C82" s="9"/>
      <c r="D82" s="9"/>
      <c r="E82" s="9"/>
      <c r="F82" s="9"/>
      <c r="G82" s="9"/>
      <c r="H82" s="9"/>
      <c r="I82" s="9"/>
      <c r="J82" s="9"/>
      <c r="K82" s="9"/>
      <c r="L82" s="9"/>
      <c r="M82" s="10"/>
    </row>
    <row r="83" customFormat="false" ht="15" hidden="false" customHeight="false" outlineLevel="0" collapsed="false">
      <c r="B83" s="15"/>
      <c r="C83" s="7"/>
      <c r="D83" s="7"/>
      <c r="E83" s="7"/>
      <c r="F83" s="7"/>
      <c r="G83" s="7"/>
      <c r="H83" s="7"/>
      <c r="I83" s="7"/>
      <c r="J83" s="7"/>
      <c r="K83" s="7"/>
      <c r="L83" s="7"/>
      <c r="M83" s="14"/>
    </row>
    <row r="84" customFormat="false" ht="15" hidden="false" customHeight="false" outlineLevel="0" collapsed="false">
      <c r="B84" s="8"/>
      <c r="C84" s="9"/>
      <c r="D84" s="9"/>
      <c r="E84" s="9"/>
      <c r="F84" s="9"/>
      <c r="G84" s="9"/>
      <c r="H84" s="9"/>
      <c r="I84" s="9"/>
      <c r="J84" s="9"/>
      <c r="K84" s="9"/>
      <c r="L84" s="9"/>
      <c r="M84" s="10"/>
    </row>
    <row r="85" customFormat="false" ht="15" hidden="false" customHeight="false" outlineLevel="0" collapsed="false">
      <c r="B85" s="8"/>
      <c r="C85" s="9"/>
      <c r="D85" s="9"/>
      <c r="E85" s="9"/>
      <c r="F85" s="9"/>
      <c r="G85" s="9"/>
      <c r="H85" s="9"/>
      <c r="I85" s="9"/>
      <c r="J85" s="9"/>
      <c r="K85" s="9"/>
      <c r="L85" s="9"/>
      <c r="M85" s="10"/>
    </row>
    <row r="86" customFormat="false" ht="15" hidden="false" customHeight="false" outlineLevel="0" collapsed="false">
      <c r="B86" s="8"/>
      <c r="C86" s="9"/>
      <c r="D86" s="9"/>
      <c r="E86" s="9"/>
      <c r="F86" s="9"/>
      <c r="G86" s="9"/>
      <c r="H86" s="9"/>
      <c r="I86" s="9"/>
      <c r="J86" s="9"/>
      <c r="K86" s="9"/>
      <c r="L86" s="9"/>
      <c r="M86" s="10"/>
    </row>
    <row r="87" customFormat="false" ht="15" hidden="false" customHeight="false" outlineLevel="0" collapsed="false">
      <c r="B87" s="15"/>
      <c r="C87" s="7"/>
      <c r="D87" s="7"/>
      <c r="E87" s="7"/>
      <c r="F87" s="7"/>
      <c r="G87" s="7"/>
      <c r="H87" s="7"/>
      <c r="I87" s="7"/>
      <c r="J87" s="7"/>
      <c r="K87" s="7"/>
      <c r="L87" s="7"/>
      <c r="M87" s="14"/>
    </row>
    <row r="88" customFormat="false" ht="15" hidden="false" customHeight="false" outlineLevel="0" collapsed="false">
      <c r="B88" s="8"/>
      <c r="C88" s="9"/>
      <c r="D88" s="9"/>
      <c r="E88" s="9"/>
      <c r="F88" s="9"/>
      <c r="G88" s="9"/>
      <c r="H88" s="9"/>
      <c r="I88" s="9"/>
      <c r="J88" s="9"/>
      <c r="K88" s="9"/>
      <c r="L88" s="9"/>
      <c r="M88" s="10"/>
    </row>
    <row r="89" customFormat="false" ht="15" hidden="false" customHeight="false" outlineLevel="0" collapsed="false">
      <c r="B89" s="8"/>
      <c r="C89" s="9"/>
      <c r="D89" s="9"/>
      <c r="E89" s="9"/>
      <c r="F89" s="9"/>
      <c r="G89" s="9"/>
      <c r="H89" s="9"/>
      <c r="I89" s="9"/>
      <c r="J89" s="9"/>
      <c r="K89" s="9"/>
      <c r="L89" s="9"/>
      <c r="M89" s="10"/>
    </row>
    <row r="90" customFormat="false" ht="15" hidden="false" customHeight="false" outlineLevel="0" collapsed="false">
      <c r="B90" s="8"/>
      <c r="C90" s="9"/>
      <c r="D90" s="9"/>
      <c r="E90" s="9"/>
      <c r="F90" s="9"/>
      <c r="G90" s="9"/>
      <c r="H90" s="9"/>
      <c r="I90" s="9"/>
      <c r="J90" s="9"/>
      <c r="K90" s="9"/>
      <c r="L90" s="9"/>
      <c r="M90" s="10"/>
    </row>
    <row r="91" customFormat="false" ht="15" hidden="false" customHeight="false" outlineLevel="0" collapsed="false">
      <c r="B91" s="15"/>
      <c r="C91" s="7"/>
      <c r="D91" s="7"/>
      <c r="E91" s="7"/>
      <c r="F91" s="7"/>
      <c r="G91" s="7"/>
      <c r="H91" s="7"/>
      <c r="I91" s="7"/>
      <c r="J91" s="7"/>
      <c r="K91" s="7"/>
      <c r="L91" s="7"/>
      <c r="M91" s="14"/>
    </row>
    <row r="92" customFormat="false" ht="15" hidden="false" customHeight="false" outlineLevel="0" collapsed="false">
      <c r="B92" s="8"/>
      <c r="C92" s="9"/>
      <c r="D92" s="9"/>
      <c r="E92" s="9"/>
      <c r="F92" s="9"/>
      <c r="G92" s="9"/>
      <c r="H92" s="9"/>
      <c r="I92" s="9"/>
      <c r="J92" s="9"/>
      <c r="K92" s="9"/>
      <c r="L92" s="9"/>
      <c r="M92" s="10"/>
    </row>
    <row r="93" customFormat="false" ht="15" hidden="false" customHeight="false" outlineLevel="0" collapsed="false">
      <c r="B93" s="8"/>
      <c r="C93" s="9"/>
      <c r="D93" s="9"/>
      <c r="E93" s="9"/>
      <c r="F93" s="9"/>
      <c r="G93" s="9"/>
      <c r="H93" s="9"/>
      <c r="I93" s="9"/>
      <c r="J93" s="9"/>
      <c r="K93" s="9"/>
      <c r="L93" s="9"/>
      <c r="M93" s="10"/>
    </row>
    <row r="94" customFormat="false" ht="15" hidden="false" customHeight="false" outlineLevel="0" collapsed="false">
      <c r="B94" s="8"/>
      <c r="C94" s="9"/>
      <c r="D94" s="9"/>
      <c r="E94" s="9"/>
      <c r="F94" s="9"/>
      <c r="G94" s="9"/>
      <c r="H94" s="9"/>
      <c r="I94" s="9"/>
      <c r="J94" s="9"/>
      <c r="K94" s="9"/>
      <c r="L94" s="9"/>
      <c r="M94" s="10"/>
    </row>
    <row r="95" customFormat="false" ht="15" hidden="false" customHeight="false" outlineLevel="0" collapsed="false">
      <c r="B95" s="15"/>
      <c r="C95" s="7"/>
      <c r="D95" s="7"/>
      <c r="E95" s="7"/>
      <c r="F95" s="7"/>
      <c r="G95" s="7"/>
      <c r="H95" s="7"/>
      <c r="I95" s="7"/>
      <c r="J95" s="7"/>
      <c r="K95" s="7"/>
      <c r="L95" s="7"/>
      <c r="M95" s="14"/>
    </row>
    <row r="96" customFormat="false" ht="15" hidden="false" customHeight="false" outlineLevel="0" collapsed="false">
      <c r="B96" s="8"/>
      <c r="C96" s="9"/>
      <c r="D96" s="9"/>
      <c r="E96" s="9"/>
      <c r="F96" s="9"/>
      <c r="G96" s="9"/>
      <c r="H96" s="9"/>
      <c r="I96" s="9"/>
      <c r="J96" s="9"/>
      <c r="K96" s="9"/>
      <c r="L96" s="9"/>
      <c r="M96" s="10"/>
    </row>
    <row r="97" customFormat="false" ht="15" hidden="false" customHeight="false" outlineLevel="0" collapsed="false">
      <c r="B97" s="8"/>
      <c r="C97" s="9"/>
      <c r="D97" s="9"/>
      <c r="E97" s="9"/>
      <c r="F97" s="9"/>
      <c r="G97" s="9"/>
      <c r="H97" s="9"/>
      <c r="I97" s="9"/>
      <c r="J97" s="9"/>
      <c r="K97" s="9"/>
      <c r="L97" s="9"/>
      <c r="M97" s="10"/>
    </row>
    <row r="98" customFormat="false" ht="15" hidden="false" customHeight="false" outlineLevel="0" collapsed="false">
      <c r="B98" s="8"/>
      <c r="C98" s="9"/>
      <c r="D98" s="9"/>
      <c r="E98" s="9"/>
      <c r="F98" s="9"/>
      <c r="G98" s="9"/>
      <c r="H98" s="9"/>
      <c r="I98" s="9"/>
      <c r="J98" s="9"/>
      <c r="K98" s="9"/>
      <c r="L98" s="9"/>
      <c r="M98" s="10"/>
    </row>
    <row r="99" customFormat="false" ht="15" hidden="false" customHeight="false" outlineLevel="0" collapsed="false">
      <c r="B99" s="15"/>
      <c r="C99" s="7"/>
      <c r="D99" s="7"/>
      <c r="E99" s="7"/>
      <c r="F99" s="7"/>
      <c r="G99" s="7"/>
      <c r="H99" s="7"/>
      <c r="I99" s="7"/>
      <c r="J99" s="7"/>
      <c r="K99" s="7"/>
      <c r="L99" s="7"/>
      <c r="M99" s="14"/>
    </row>
    <row r="100" customFormat="false" ht="15" hidden="false" customHeight="false" outlineLevel="0" collapsed="false">
      <c r="B100" s="8"/>
      <c r="C100" s="9"/>
      <c r="D100" s="9"/>
      <c r="E100" s="9"/>
      <c r="F100" s="9"/>
      <c r="G100" s="9"/>
      <c r="H100" s="9"/>
      <c r="I100" s="9"/>
      <c r="J100" s="9"/>
      <c r="K100" s="9"/>
      <c r="L100" s="9"/>
      <c r="M100" s="10"/>
    </row>
    <row r="101" customFormat="false" ht="15" hidden="false" customHeight="false" outlineLevel="0" collapsed="false">
      <c r="B101" s="8"/>
      <c r="C101" s="9"/>
      <c r="D101" s="9"/>
      <c r="E101" s="9"/>
      <c r="F101" s="9"/>
      <c r="G101" s="9"/>
      <c r="H101" s="9"/>
      <c r="I101" s="9"/>
      <c r="J101" s="9"/>
      <c r="K101" s="9"/>
      <c r="L101" s="9"/>
      <c r="M101" s="10"/>
    </row>
    <row r="102" customFormat="false" ht="15" hidden="false" customHeight="false" outlineLevel="0" collapsed="false">
      <c r="B102" s="8"/>
      <c r="C102" s="9"/>
      <c r="D102" s="9"/>
      <c r="E102" s="9"/>
      <c r="F102" s="9"/>
      <c r="G102" s="9"/>
      <c r="H102" s="9"/>
      <c r="I102" s="9"/>
      <c r="J102" s="9"/>
      <c r="K102" s="9"/>
      <c r="L102" s="9"/>
      <c r="M102" s="10"/>
    </row>
    <row r="103" customFormat="false" ht="15" hidden="false" customHeight="false" outlineLevel="0" collapsed="false">
      <c r="B103" s="15"/>
      <c r="C103" s="7"/>
      <c r="D103" s="7"/>
      <c r="E103" s="7"/>
      <c r="F103" s="7"/>
      <c r="G103" s="7"/>
      <c r="H103" s="7"/>
      <c r="I103" s="7"/>
      <c r="J103" s="7"/>
      <c r="K103" s="7"/>
      <c r="L103" s="7"/>
      <c r="M103" s="14"/>
    </row>
    <row r="104" customFormat="false" ht="15" hidden="false" customHeight="false" outlineLevel="0" collapsed="false">
      <c r="B104" s="8"/>
      <c r="C104" s="9"/>
      <c r="D104" s="9"/>
      <c r="E104" s="9"/>
      <c r="F104" s="9"/>
      <c r="G104" s="9"/>
      <c r="H104" s="9"/>
      <c r="I104" s="9"/>
      <c r="J104" s="9"/>
      <c r="K104" s="9"/>
      <c r="L104" s="9"/>
      <c r="M104" s="10"/>
    </row>
    <row r="105" customFormat="false" ht="15" hidden="false" customHeight="false" outlineLevel="0" collapsed="false">
      <c r="B105" s="8"/>
      <c r="C105" s="9"/>
      <c r="D105" s="9"/>
      <c r="E105" s="9"/>
      <c r="F105" s="9"/>
      <c r="G105" s="9"/>
      <c r="H105" s="9"/>
      <c r="I105" s="9"/>
      <c r="J105" s="9"/>
      <c r="K105" s="9"/>
      <c r="L105" s="9"/>
      <c r="M105" s="10"/>
    </row>
    <row r="106" customFormat="false" ht="15" hidden="false" customHeight="false" outlineLevel="0" collapsed="false">
      <c r="B106" s="8"/>
      <c r="C106" s="9"/>
      <c r="D106" s="9"/>
      <c r="E106" s="9"/>
      <c r="F106" s="9"/>
      <c r="G106" s="9"/>
      <c r="H106" s="9"/>
      <c r="I106" s="9"/>
      <c r="J106" s="9"/>
      <c r="K106" s="9"/>
      <c r="L106" s="9"/>
      <c r="M106" s="10"/>
    </row>
    <row r="107" customFormat="false" ht="15" hidden="false" customHeight="false" outlineLevel="0" collapsed="false">
      <c r="B107" s="15"/>
      <c r="C107" s="7"/>
      <c r="D107" s="7"/>
      <c r="E107" s="7"/>
      <c r="F107" s="7"/>
      <c r="G107" s="7"/>
      <c r="H107" s="7"/>
      <c r="I107" s="7"/>
      <c r="J107" s="7"/>
      <c r="K107" s="7"/>
      <c r="L107" s="7"/>
      <c r="M107" s="14"/>
    </row>
    <row r="108" customFormat="false" ht="15" hidden="false" customHeight="false" outlineLevel="0" collapsed="false">
      <c r="B108" s="8"/>
      <c r="C108" s="9"/>
      <c r="D108" s="9"/>
      <c r="E108" s="9"/>
      <c r="F108" s="9"/>
      <c r="G108" s="9"/>
      <c r="H108" s="9"/>
      <c r="I108" s="9"/>
      <c r="J108" s="9"/>
      <c r="K108" s="9"/>
      <c r="L108" s="9"/>
      <c r="M108" s="10"/>
    </row>
    <row r="109" customFormat="false" ht="15" hidden="false" customHeight="false" outlineLevel="0" collapsed="false">
      <c r="B109" s="8"/>
      <c r="C109" s="9"/>
      <c r="D109" s="9"/>
      <c r="E109" s="9"/>
      <c r="F109" s="9"/>
      <c r="G109" s="9"/>
      <c r="H109" s="9"/>
      <c r="I109" s="9"/>
      <c r="J109" s="9"/>
      <c r="K109" s="9"/>
      <c r="L109" s="9"/>
      <c r="M109" s="10"/>
    </row>
    <row r="110" customFormat="false" ht="16" hidden="false" customHeight="false" outlineLevel="0" collapsed="false">
      <c r="B110" s="11"/>
      <c r="C110" s="12"/>
      <c r="D110" s="12"/>
      <c r="E110" s="12"/>
      <c r="F110" s="12"/>
      <c r="G110" s="12"/>
      <c r="H110" s="12"/>
      <c r="I110" s="12"/>
      <c r="J110" s="12"/>
      <c r="K110" s="12"/>
      <c r="L110" s="12"/>
      <c r="M110" s="13"/>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E141"/>
  <sheetViews>
    <sheetView showFormulas="false" showGridLines="true" showRowColHeaders="true" showZeros="true" rightToLeft="false" tabSelected="false" showOutlineSymbols="true" defaultGridColor="true" view="normal" topLeftCell="A75" colorId="64" zoomScale="100" zoomScaleNormal="100" zoomScalePageLayoutView="100" workbookViewId="0">
      <selection pane="topLeft" activeCell="C83" activeCellId="0" sqref="C83"/>
    </sheetView>
  </sheetViews>
  <sheetFormatPr defaultColWidth="8.83984375" defaultRowHeight="15" zeroHeight="false" outlineLevelRow="0" outlineLevelCol="0"/>
  <cols>
    <col collapsed="false" customWidth="true" hidden="false" outlineLevel="0" max="1" min="1" style="0" width="37.66"/>
    <col collapsed="false" customWidth="true" hidden="false" outlineLevel="0" max="2" min="2" style="0" width="78"/>
    <col collapsed="false" customWidth="true" hidden="false" outlineLevel="0" max="3" min="3" style="0" width="11.5"/>
  </cols>
  <sheetData>
    <row r="1" s="16" customFormat="true" ht="15" hidden="false" customHeight="false" outlineLevel="0" collapsed="false">
      <c r="A1" s="16" t="s">
        <v>44</v>
      </c>
    </row>
    <row r="2" customFormat="false" ht="15" hidden="false" customHeight="false" outlineLevel="0" collapsed="false">
      <c r="A2" s="0" t="s">
        <v>45</v>
      </c>
      <c r="B2" s="0" t="s">
        <v>46</v>
      </c>
      <c r="C2" s="0" t="s">
        <v>47</v>
      </c>
    </row>
    <row r="3" customFormat="false" ht="15" hidden="false" customHeight="false" outlineLevel="0" collapsed="false">
      <c r="C3" s="0" t="s">
        <v>48</v>
      </c>
    </row>
    <row r="4" customFormat="false" ht="15" hidden="false" customHeight="false" outlineLevel="0" collapsed="false">
      <c r="C4" s="0" t="s">
        <v>49</v>
      </c>
    </row>
    <row r="5" customFormat="false" ht="15" hidden="false" customHeight="false" outlineLevel="0" collapsed="false">
      <c r="C5" s="0" t="s">
        <v>50</v>
      </c>
    </row>
    <row r="7" customFormat="false" ht="15" hidden="false" customHeight="false" outlineLevel="0" collapsed="false">
      <c r="B7" s="0" t="s">
        <v>51</v>
      </c>
      <c r="C7" s="0" t="s">
        <v>52</v>
      </c>
    </row>
    <row r="8" customFormat="false" ht="15" hidden="false" customHeight="false" outlineLevel="0" collapsed="false">
      <c r="C8" s="0" t="s">
        <v>53</v>
      </c>
    </row>
    <row r="10" customFormat="false" ht="15" hidden="false" customHeight="false" outlineLevel="0" collapsed="false">
      <c r="B10" s="0" t="s">
        <v>54</v>
      </c>
      <c r="C10" s="0" t="s">
        <v>55</v>
      </c>
    </row>
    <row r="12" customFormat="false" ht="15" hidden="false" customHeight="false" outlineLevel="0" collapsed="false">
      <c r="B12" s="0" t="s">
        <v>56</v>
      </c>
      <c r="C12" s="0" t="s">
        <v>57</v>
      </c>
    </row>
    <row r="14" customFormat="false" ht="15" hidden="false" customHeight="false" outlineLevel="0" collapsed="false">
      <c r="B14" s="0" t="s">
        <v>58</v>
      </c>
      <c r="C14" s="0" t="s">
        <v>55</v>
      </c>
    </row>
    <row r="15" customFormat="false" ht="15" hidden="false" customHeight="false" outlineLevel="0" collapsed="false">
      <c r="C15" s="0" t="s">
        <v>57</v>
      </c>
    </row>
    <row r="17" customFormat="false" ht="15" hidden="false" customHeight="false" outlineLevel="0" collapsed="false">
      <c r="B17" s="0" t="s">
        <v>59</v>
      </c>
      <c r="C17" s="0" t="s">
        <v>55</v>
      </c>
    </row>
    <row r="18" customFormat="false" ht="15" hidden="false" customHeight="false" outlineLevel="0" collapsed="false">
      <c r="C18" s="0" t="s">
        <v>60</v>
      </c>
    </row>
    <row r="19" customFormat="false" ht="15" hidden="false" customHeight="false" outlineLevel="0" collapsed="false">
      <c r="C19" s="0" t="s">
        <v>61</v>
      </c>
    </row>
    <row r="21" customFormat="false" ht="15" hidden="false" customHeight="false" outlineLevel="0" collapsed="false">
      <c r="B21" s="0" t="s">
        <v>62</v>
      </c>
      <c r="C21" s="0" t="s">
        <v>57</v>
      </c>
    </row>
    <row r="22" customFormat="false" ht="15" hidden="false" customHeight="false" outlineLevel="0" collapsed="false">
      <c r="C22" s="0" t="s">
        <v>60</v>
      </c>
    </row>
    <row r="23" customFormat="false" ht="15" hidden="false" customHeight="false" outlineLevel="0" collapsed="false">
      <c r="C23" s="0" t="s">
        <v>61</v>
      </c>
    </row>
    <row r="25" customFormat="false" ht="15" hidden="false" customHeight="false" outlineLevel="0" collapsed="false">
      <c r="B25" s="0" t="s">
        <v>63</v>
      </c>
      <c r="C25" s="0" t="s">
        <v>55</v>
      </c>
    </row>
    <row r="26" customFormat="false" ht="15" hidden="false" customHeight="false" outlineLevel="0" collapsed="false">
      <c r="C26" s="0" t="s">
        <v>57</v>
      </c>
    </row>
    <row r="27" customFormat="false" ht="15" hidden="false" customHeight="false" outlineLevel="0" collapsed="false">
      <c r="C27" s="0" t="s">
        <v>64</v>
      </c>
    </row>
    <row r="28" customFormat="false" ht="15" hidden="false" customHeight="false" outlineLevel="0" collapsed="false">
      <c r="C28" s="0" t="s">
        <v>65</v>
      </c>
    </row>
    <row r="30" customFormat="false" ht="15" hidden="false" customHeight="false" outlineLevel="0" collapsed="false">
      <c r="A30" s="0" t="s">
        <v>66</v>
      </c>
      <c r="B30" s="0" t="s">
        <v>67</v>
      </c>
      <c r="C30" s="0" t="s">
        <v>68</v>
      </c>
    </row>
    <row r="31" customFormat="false" ht="15" hidden="false" customHeight="false" outlineLevel="0" collapsed="false">
      <c r="C31" s="0" t="s">
        <v>69</v>
      </c>
    </row>
    <row r="33" customFormat="false" ht="15" hidden="false" customHeight="false" outlineLevel="0" collapsed="false">
      <c r="B33" s="0" t="s">
        <v>70</v>
      </c>
      <c r="C33" s="0" t="s">
        <v>68</v>
      </c>
    </row>
    <row r="34" customFormat="false" ht="15" hidden="false" customHeight="false" outlineLevel="0" collapsed="false">
      <c r="C34" s="0" t="s">
        <v>71</v>
      </c>
    </row>
    <row r="35" customFormat="false" ht="15" hidden="false" customHeight="false" outlineLevel="0" collapsed="false">
      <c r="C35" s="0" t="s">
        <v>72</v>
      </c>
    </row>
    <row r="38" customFormat="false" ht="15" hidden="false" customHeight="false" outlineLevel="0" collapsed="false">
      <c r="A38" s="0" t="s">
        <v>73</v>
      </c>
      <c r="B38" s="0" t="s">
        <v>74</v>
      </c>
      <c r="C38" s="0" t="n">
        <v>30</v>
      </c>
      <c r="D38" s="0" t="s">
        <v>75</v>
      </c>
      <c r="E38" s="0" t="s">
        <v>76</v>
      </c>
    </row>
    <row r="39" customFormat="false" ht="15" hidden="false" customHeight="false" outlineLevel="0" collapsed="false">
      <c r="B39" s="0" t="s">
        <v>77</v>
      </c>
      <c r="C39" s="0" t="n">
        <v>180</v>
      </c>
      <c r="D39" s="0" t="s">
        <v>78</v>
      </c>
    </row>
    <row r="40" customFormat="false" ht="15" hidden="false" customHeight="false" outlineLevel="0" collapsed="false">
      <c r="B40" s="0" t="s">
        <v>79</v>
      </c>
      <c r="C40" s="17" t="n">
        <f aca="false">(C39*C38)/365.25</f>
        <v>14.7843942505133</v>
      </c>
      <c r="D40" s="0" t="s">
        <v>75</v>
      </c>
      <c r="E40" s="0" t="s">
        <v>80</v>
      </c>
    </row>
    <row r="41" customFormat="false" ht="15" hidden="false" customHeight="false" outlineLevel="0" collapsed="false">
      <c r="B41" s="0" t="s">
        <v>81</v>
      </c>
      <c r="C41" s="0" t="n">
        <v>0.67</v>
      </c>
      <c r="E41" s="0" t="s">
        <v>82</v>
      </c>
    </row>
    <row r="42" customFormat="false" ht="15" hidden="false" customHeight="false" outlineLevel="0" collapsed="false">
      <c r="B42" s="0" t="s">
        <v>83</v>
      </c>
      <c r="C42" s="0" t="n">
        <v>0.67</v>
      </c>
      <c r="E42" s="0" t="s">
        <v>82</v>
      </c>
    </row>
    <row r="44" customFormat="false" ht="15" hidden="false" customHeight="false" outlineLevel="0" collapsed="false">
      <c r="A44" s="0" t="s">
        <v>84</v>
      </c>
      <c r="B44" s="0" t="s">
        <v>74</v>
      </c>
      <c r="C44" s="0" t="n">
        <v>30</v>
      </c>
      <c r="D44" s="0" t="s">
        <v>75</v>
      </c>
      <c r="E44" s="0" t="s">
        <v>85</v>
      </c>
    </row>
    <row r="45" customFormat="false" ht="15" hidden="false" customHeight="false" outlineLevel="0" collapsed="false">
      <c r="B45" s="0" t="s">
        <v>86</v>
      </c>
      <c r="C45" s="0" t="n">
        <v>90</v>
      </c>
      <c r="D45" s="0" t="s">
        <v>78</v>
      </c>
      <c r="E45" s="0" t="s">
        <v>85</v>
      </c>
    </row>
    <row r="46" customFormat="false" ht="15" hidden="false" customHeight="false" outlineLevel="0" collapsed="false">
      <c r="B46" s="0" t="s">
        <v>79</v>
      </c>
      <c r="C46" s="17" t="n">
        <f aca="false">(C45*C44)/365.25</f>
        <v>7.39219712525667</v>
      </c>
      <c r="D46" s="0" t="s">
        <v>75</v>
      </c>
      <c r="E46" s="0" t="s">
        <v>80</v>
      </c>
    </row>
    <row r="47" customFormat="false" ht="15" hidden="false" customHeight="false" outlineLevel="0" collapsed="false">
      <c r="B47" s="0" t="s">
        <v>81</v>
      </c>
      <c r="C47" s="0" t="n">
        <v>0.61</v>
      </c>
      <c r="E47" s="0" t="s">
        <v>87</v>
      </c>
    </row>
    <row r="48" customFormat="false" ht="15" hidden="false" customHeight="false" outlineLevel="0" collapsed="false">
      <c r="B48" s="0" t="s">
        <v>83</v>
      </c>
      <c r="C48" s="0" t="n">
        <v>0.61</v>
      </c>
      <c r="E48" s="0" t="s">
        <v>87</v>
      </c>
    </row>
    <row r="50" customFormat="false" ht="15" hidden="false" customHeight="false" outlineLevel="0" collapsed="false">
      <c r="A50" s="0" t="s">
        <v>88</v>
      </c>
      <c r="B50" s="0" t="s">
        <v>89</v>
      </c>
      <c r="C50" s="0" t="n">
        <v>60</v>
      </c>
      <c r="D50" s="0" t="s">
        <v>75</v>
      </c>
      <c r="E50" s="18" t="s">
        <v>90</v>
      </c>
    </row>
    <row r="51" customFormat="false" ht="15" hidden="false" customHeight="false" outlineLevel="0" collapsed="false">
      <c r="B51" s="0" t="s">
        <v>91</v>
      </c>
      <c r="C51" s="0" t="n">
        <f aca="false">C50/1000</f>
        <v>0.06</v>
      </c>
      <c r="D51" s="0" t="s">
        <v>75</v>
      </c>
    </row>
    <row r="52" customFormat="false" ht="15" hidden="false" customHeight="false" outlineLevel="0" collapsed="false">
      <c r="B52" s="0" t="s">
        <v>92</v>
      </c>
      <c r="C52" s="17" t="n">
        <f aca="false">C40/C51</f>
        <v>246.406570841889</v>
      </c>
      <c r="D52" s="0" t="s">
        <v>93</v>
      </c>
    </row>
    <row r="53" customFormat="false" ht="15" hidden="false" customHeight="false" outlineLevel="0" collapsed="false">
      <c r="B53" s="0" t="s">
        <v>94</v>
      </c>
      <c r="C53" s="17" t="n">
        <f aca="false">C46/C51</f>
        <v>123.203285420945</v>
      </c>
      <c r="D53" s="0" t="s">
        <v>93</v>
      </c>
    </row>
    <row r="54" customFormat="false" ht="15" hidden="false" customHeight="false" outlineLevel="0" collapsed="false">
      <c r="B54" s="0" t="s">
        <v>95</v>
      </c>
      <c r="C54" s="0" t="n">
        <f aca="false">0.75*C50</f>
        <v>45</v>
      </c>
      <c r="D54" s="0" t="s">
        <v>75</v>
      </c>
      <c r="E54" s="0" t="s">
        <v>96</v>
      </c>
    </row>
    <row r="55" customFormat="false" ht="15" hidden="false" customHeight="false" outlineLevel="0" collapsed="false">
      <c r="B55" s="0" t="s">
        <v>97</v>
      </c>
      <c r="C55" s="0" t="n">
        <f aca="false">C54/1000</f>
        <v>0.045</v>
      </c>
      <c r="D55" s="0" t="s">
        <v>75</v>
      </c>
    </row>
    <row r="56" customFormat="false" ht="15" hidden="false" customHeight="false" outlineLevel="0" collapsed="false">
      <c r="B56" s="0" t="s">
        <v>98</v>
      </c>
      <c r="C56" s="17" t="n">
        <f aca="false">C40/C55</f>
        <v>328.542094455852</v>
      </c>
      <c r="D56" s="0" t="s">
        <v>93</v>
      </c>
    </row>
    <row r="57" customFormat="false" ht="15" hidden="false" customHeight="false" outlineLevel="0" collapsed="false">
      <c r="B57" s="0" t="s">
        <v>99</v>
      </c>
      <c r="C57" s="17" t="n">
        <f aca="false">C46/C55</f>
        <v>164.271047227926</v>
      </c>
      <c r="D57" s="0" t="s">
        <v>93</v>
      </c>
    </row>
    <row r="60" customFormat="false" ht="15" hidden="false" customHeight="false" outlineLevel="0" collapsed="false">
      <c r="A60" s="0" t="s">
        <v>100</v>
      </c>
      <c r="B60" s="0" t="s">
        <v>101</v>
      </c>
      <c r="C60" s="0" t="n">
        <v>600</v>
      </c>
      <c r="D60" s="0" t="s">
        <v>75</v>
      </c>
    </row>
    <row r="61" customFormat="false" ht="15" hidden="false" customHeight="false" outlineLevel="0" collapsed="false">
      <c r="B61" s="0" t="s">
        <v>102</v>
      </c>
      <c r="C61" s="0" t="n">
        <f aca="false">C60/1000</f>
        <v>0.6</v>
      </c>
      <c r="D61" s="0" t="s">
        <v>75</v>
      </c>
    </row>
    <row r="62" customFormat="false" ht="15" hidden="false" customHeight="false" outlineLevel="0" collapsed="false">
      <c r="B62" s="0" t="s">
        <v>92</v>
      </c>
      <c r="C62" s="17" t="n">
        <f aca="false">C40/C61</f>
        <v>24.6406570841889</v>
      </c>
      <c r="D62" s="0" t="s">
        <v>93</v>
      </c>
    </row>
    <row r="63" customFormat="false" ht="15" hidden="false" customHeight="false" outlineLevel="0" collapsed="false">
      <c r="B63" s="0" t="s">
        <v>94</v>
      </c>
      <c r="C63" s="17" t="n">
        <f aca="false">C46/C61</f>
        <v>12.3203285420945</v>
      </c>
      <c r="D63" s="0" t="s">
        <v>93</v>
      </c>
    </row>
    <row r="65" customFormat="false" ht="15" hidden="false" customHeight="false" outlineLevel="0" collapsed="false">
      <c r="A65" s="0" t="s">
        <v>103</v>
      </c>
      <c r="B65" s="0" t="s">
        <v>104</v>
      </c>
      <c r="C65" s="0" t="n">
        <v>45</v>
      </c>
      <c r="D65" s="0" t="s">
        <v>75</v>
      </c>
      <c r="E65" s="19" t="s">
        <v>105</v>
      </c>
    </row>
    <row r="66" customFormat="false" ht="15" hidden="false" customHeight="false" outlineLevel="0" collapsed="false">
      <c r="E66" s="20"/>
    </row>
    <row r="68" s="16" customFormat="true" ht="15" hidden="false" customHeight="false" outlineLevel="0" collapsed="false">
      <c r="A68" s="16" t="s">
        <v>106</v>
      </c>
    </row>
    <row r="69" customFormat="false" ht="15" hidden="false" customHeight="false" outlineLevel="0" collapsed="false">
      <c r="A69" s="0" t="s">
        <v>107</v>
      </c>
      <c r="B69" s="0" t="s">
        <v>46</v>
      </c>
      <c r="C69" s="0" t="s">
        <v>108</v>
      </c>
    </row>
    <row r="70" customFormat="false" ht="15" hidden="false" customHeight="false" outlineLevel="0" collapsed="false">
      <c r="C70" s="0" t="s">
        <v>109</v>
      </c>
    </row>
    <row r="72" customFormat="false" ht="15" hidden="false" customHeight="false" outlineLevel="0" collapsed="false">
      <c r="B72" s="0" t="s">
        <v>110</v>
      </c>
      <c r="C72" s="0" t="s">
        <v>111</v>
      </c>
    </row>
    <row r="73" customFormat="false" ht="15" hidden="false" customHeight="false" outlineLevel="0" collapsed="false">
      <c r="C73" s="0" t="s">
        <v>112</v>
      </c>
    </row>
    <row r="75" customFormat="false" ht="15" hidden="false" customHeight="false" outlineLevel="0" collapsed="false">
      <c r="B75" s="0" t="s">
        <v>113</v>
      </c>
      <c r="C75" s="0" t="s">
        <v>114</v>
      </c>
    </row>
    <row r="77" customFormat="false" ht="15" hidden="false" customHeight="false" outlineLevel="0" collapsed="false">
      <c r="B77" s="0" t="s">
        <v>115</v>
      </c>
      <c r="C77" s="20" t="s">
        <v>116</v>
      </c>
    </row>
    <row r="79" customFormat="false" ht="15" hidden="false" customHeight="false" outlineLevel="0" collapsed="false">
      <c r="B79" s="0" t="s">
        <v>117</v>
      </c>
      <c r="C79" s="0" t="s">
        <v>118</v>
      </c>
    </row>
    <row r="81" customFormat="false" ht="15" hidden="false" customHeight="false" outlineLevel="0" collapsed="false">
      <c r="B81" s="0" t="s">
        <v>119</v>
      </c>
      <c r="C81" s="0" t="s">
        <v>120</v>
      </c>
    </row>
    <row r="82" customFormat="false" ht="15" hidden="false" customHeight="false" outlineLevel="0" collapsed="false">
      <c r="C82" s="0" t="s">
        <v>121</v>
      </c>
    </row>
    <row r="84" customFormat="false" ht="15" hidden="false" customHeight="false" outlineLevel="0" collapsed="false">
      <c r="B84" s="0" t="s">
        <v>122</v>
      </c>
      <c r="C84" s="0" t="s">
        <v>123</v>
      </c>
    </row>
    <row r="85" customFormat="false" ht="15" hidden="false" customHeight="false" outlineLevel="0" collapsed="false">
      <c r="C85" s="0" t="s">
        <v>124</v>
      </c>
    </row>
    <row r="87" customFormat="false" ht="15" hidden="false" customHeight="false" outlineLevel="0" collapsed="false">
      <c r="B87" s="0" t="s">
        <v>125</v>
      </c>
      <c r="C87" s="0" t="s">
        <v>126</v>
      </c>
    </row>
    <row r="88" customFormat="false" ht="16.5" hidden="false" customHeight="true" outlineLevel="0" collapsed="false">
      <c r="C88" s="0" t="s">
        <v>127</v>
      </c>
    </row>
    <row r="89" customFormat="false" ht="16.5" hidden="false" customHeight="true" outlineLevel="0" collapsed="false"/>
    <row r="90" customFormat="false" ht="15" hidden="false" customHeight="false" outlineLevel="0" collapsed="false">
      <c r="A90" s="0" t="s">
        <v>128</v>
      </c>
      <c r="B90" s="0" t="s">
        <v>67</v>
      </c>
    </row>
    <row r="93" customFormat="false" ht="15" hidden="false" customHeight="false" outlineLevel="0" collapsed="false">
      <c r="B93" s="0" t="s">
        <v>70</v>
      </c>
    </row>
    <row r="97" customFormat="false" ht="15" hidden="false" customHeight="false" outlineLevel="0" collapsed="false">
      <c r="B97" s="0" t="s">
        <v>129</v>
      </c>
    </row>
    <row r="99" customFormat="false" ht="15" hidden="false" customHeight="false" outlineLevel="0" collapsed="false">
      <c r="A99" s="0" t="s">
        <v>130</v>
      </c>
      <c r="B99" s="0" t="s">
        <v>131</v>
      </c>
      <c r="C99" s="0" t="n">
        <v>500</v>
      </c>
      <c r="D99" s="0" t="s">
        <v>132</v>
      </c>
      <c r="E99" s="21" t="s">
        <v>133</v>
      </c>
    </row>
    <row r="100" customFormat="false" ht="15" hidden="false" customHeight="false" outlineLevel="0" collapsed="false">
      <c r="B100" s="0" t="s">
        <v>134</v>
      </c>
      <c r="C100" s="0" t="n">
        <v>210</v>
      </c>
      <c r="D100" s="0" t="s">
        <v>132</v>
      </c>
      <c r="E100" s="21" t="s">
        <v>133</v>
      </c>
    </row>
    <row r="102" customFormat="false" ht="15" hidden="false" customHeight="false" outlineLevel="0" collapsed="false">
      <c r="A102" s="0" t="s">
        <v>135</v>
      </c>
      <c r="B102" s="0" t="s">
        <v>131</v>
      </c>
      <c r="C102" s="0" t="n">
        <v>3000</v>
      </c>
      <c r="D102" s="0" t="s">
        <v>136</v>
      </c>
      <c r="E102" s="21" t="s">
        <v>133</v>
      </c>
    </row>
    <row r="103" customFormat="false" ht="15" hidden="false" customHeight="false" outlineLevel="0" collapsed="false">
      <c r="B103" s="0" t="s">
        <v>134</v>
      </c>
      <c r="C103" s="0" t="n">
        <v>600</v>
      </c>
      <c r="D103" s="0" t="s">
        <v>136</v>
      </c>
      <c r="E103" s="21" t="s">
        <v>133</v>
      </c>
    </row>
    <row r="105" customFormat="false" ht="15" hidden="false" customHeight="false" outlineLevel="0" collapsed="false">
      <c r="A105" s="0" t="s">
        <v>137</v>
      </c>
      <c r="B105" s="0" t="s">
        <v>138</v>
      </c>
      <c r="C105" s="0" t="n">
        <v>30</v>
      </c>
      <c r="D105" s="0" t="s">
        <v>139</v>
      </c>
      <c r="E105" s="21" t="s">
        <v>140</v>
      </c>
    </row>
    <row r="106" customFormat="false" ht="15" hidden="false" customHeight="false" outlineLevel="0" collapsed="false">
      <c r="B106" s="0" t="s">
        <v>141</v>
      </c>
      <c r="C106" s="0" t="n">
        <v>1</v>
      </c>
      <c r="D106" s="0" t="s">
        <v>142</v>
      </c>
      <c r="E106" s="21" t="s">
        <v>140</v>
      </c>
    </row>
    <row r="107" customFormat="false" ht="14.25" hidden="false" customHeight="true" outlineLevel="0" collapsed="false">
      <c r="B107" s="0" t="s">
        <v>143</v>
      </c>
      <c r="C107" s="0" t="n">
        <v>60</v>
      </c>
      <c r="D107" s="0" t="s">
        <v>144</v>
      </c>
      <c r="E107" s="21" t="s">
        <v>140</v>
      </c>
    </row>
    <row r="108" customFormat="false" ht="14.25" hidden="false" customHeight="true" outlineLevel="0" collapsed="false">
      <c r="B108" s="0" t="s">
        <v>145</v>
      </c>
      <c r="C108" s="0" t="n">
        <v>2</v>
      </c>
      <c r="E108" s="21" t="s">
        <v>140</v>
      </c>
    </row>
    <row r="109" customFormat="false" ht="15" hidden="false" customHeight="false" outlineLevel="0" collapsed="false">
      <c r="B109" s="0" t="s">
        <v>79</v>
      </c>
      <c r="C109" s="17" t="n">
        <v>167</v>
      </c>
      <c r="D109" s="0" t="s">
        <v>146</v>
      </c>
      <c r="E109" s="0" t="s">
        <v>147</v>
      </c>
    </row>
    <row r="110" customFormat="false" ht="15" hidden="false" customHeight="false" outlineLevel="0" collapsed="false">
      <c r="C110" s="17"/>
    </row>
    <row r="111" customFormat="false" ht="15" hidden="false" customHeight="false" outlineLevel="0" collapsed="false">
      <c r="A111" s="0" t="s">
        <v>113</v>
      </c>
      <c r="B111" s="0" t="s">
        <v>148</v>
      </c>
      <c r="C111" s="22" t="n">
        <v>400</v>
      </c>
      <c r="D111" s="0" t="s">
        <v>149</v>
      </c>
    </row>
    <row r="112" customFormat="false" ht="15" hidden="false" customHeight="false" outlineLevel="0" collapsed="false">
      <c r="B112" s="0" t="s">
        <v>141</v>
      </c>
      <c r="C112" s="22" t="n">
        <v>1</v>
      </c>
    </row>
    <row r="113" customFormat="false" ht="15" hidden="false" customHeight="false" outlineLevel="0" collapsed="false">
      <c r="B113" s="0" t="s">
        <v>145</v>
      </c>
      <c r="C113" s="22" t="n">
        <v>2</v>
      </c>
    </row>
    <row r="114" customFormat="false" ht="15" hidden="false" customHeight="false" outlineLevel="0" collapsed="false">
      <c r="B114" s="0" t="s">
        <v>150</v>
      </c>
      <c r="C114" s="22" t="n">
        <f aca="false">(C111*60)/180</f>
        <v>133.333333333333</v>
      </c>
      <c r="D114" s="0" t="s">
        <v>146</v>
      </c>
    </row>
    <row r="115" customFormat="false" ht="14.25" hidden="false" customHeight="true" outlineLevel="0" collapsed="false"/>
    <row r="116" customFormat="false" ht="15" hidden="false" customHeight="false" outlineLevel="0" collapsed="false">
      <c r="A116" s="0" t="s">
        <v>88</v>
      </c>
      <c r="B116" s="0" t="s">
        <v>151</v>
      </c>
      <c r="C116" s="23" t="n">
        <v>5.9</v>
      </c>
      <c r="D116" s="20" t="s">
        <v>75</v>
      </c>
      <c r="E116" s="0" t="s">
        <v>152</v>
      </c>
    </row>
    <row r="117" customFormat="false" ht="15" hidden="false" customHeight="false" outlineLevel="0" collapsed="false">
      <c r="B117" s="0" t="s">
        <v>153</v>
      </c>
      <c r="C117" s="17" t="n">
        <f aca="false">C116</f>
        <v>5.9</v>
      </c>
      <c r="D117" s="0" t="s">
        <v>154</v>
      </c>
    </row>
    <row r="119" customFormat="false" ht="15" hidden="false" customHeight="false" outlineLevel="0" collapsed="false">
      <c r="A119" s="0" t="s">
        <v>100</v>
      </c>
      <c r="B119" s="0" t="s">
        <v>151</v>
      </c>
      <c r="C119" s="0" t="n">
        <v>48</v>
      </c>
      <c r="D119" s="0" t="s">
        <v>75</v>
      </c>
      <c r="E119" s="18"/>
    </row>
    <row r="120" customFormat="false" ht="15" hidden="false" customHeight="false" outlineLevel="0" collapsed="false">
      <c r="B120" s="0" t="s">
        <v>153</v>
      </c>
      <c r="C120" s="0" t="n">
        <f aca="false">C119</f>
        <v>48</v>
      </c>
      <c r="D120" s="0" t="s">
        <v>154</v>
      </c>
    </row>
    <row r="122" customFormat="false" ht="15" hidden="false" customHeight="false" outlineLevel="0" collapsed="false">
      <c r="A122" s="0" t="s">
        <v>155</v>
      </c>
      <c r="B122" s="0" t="s">
        <v>151</v>
      </c>
      <c r="C122" s="0" t="n">
        <v>12</v>
      </c>
      <c r="D122" s="0" t="s">
        <v>75</v>
      </c>
      <c r="E122" s="0" t="s">
        <v>156</v>
      </c>
    </row>
    <row r="123" customFormat="false" ht="15" hidden="false" customHeight="false" outlineLevel="0" collapsed="false">
      <c r="B123" s="0" t="s">
        <v>153</v>
      </c>
      <c r="C123" s="0" t="n">
        <f aca="false">C122</f>
        <v>12</v>
      </c>
      <c r="D123" s="0" t="s">
        <v>154</v>
      </c>
    </row>
    <row r="125" customFormat="false" ht="15" hidden="false" customHeight="false" outlineLevel="0" collapsed="false">
      <c r="A125" s="0" t="s">
        <v>157</v>
      </c>
      <c r="B125" s="0" t="s">
        <v>151</v>
      </c>
      <c r="C125" s="0" t="n">
        <f aca="false">0.72*C122</f>
        <v>8.64</v>
      </c>
      <c r="D125" s="0" t="s">
        <v>75</v>
      </c>
      <c r="E125" s="0" t="s">
        <v>156</v>
      </c>
    </row>
    <row r="126" customFormat="false" ht="15" hidden="false" customHeight="false" outlineLevel="0" collapsed="false">
      <c r="B126" s="0" t="s">
        <v>153</v>
      </c>
      <c r="C126" s="0" t="n">
        <f aca="false">C125</f>
        <v>8.64</v>
      </c>
      <c r="D126" s="0" t="s">
        <v>154</v>
      </c>
    </row>
    <row r="128" customFormat="false" ht="15" hidden="false" customHeight="false" outlineLevel="0" collapsed="false">
      <c r="A128" s="0" t="s">
        <v>158</v>
      </c>
      <c r="B128" s="0" t="s">
        <v>151</v>
      </c>
      <c r="C128" s="0" t="n">
        <f aca="false">0.44*C122</f>
        <v>5.28</v>
      </c>
      <c r="D128" s="0" t="s">
        <v>75</v>
      </c>
      <c r="E128" s="0" t="s">
        <v>156</v>
      </c>
    </row>
    <row r="129" customFormat="false" ht="15" hidden="false" customHeight="false" outlineLevel="0" collapsed="false">
      <c r="B129" s="0" t="s">
        <v>153</v>
      </c>
      <c r="C129" s="0" t="n">
        <f aca="false">C128</f>
        <v>5.28</v>
      </c>
      <c r="D129" s="0" t="s">
        <v>154</v>
      </c>
    </row>
    <row r="131" customFormat="false" ht="15" hidden="false" customHeight="false" outlineLevel="0" collapsed="false">
      <c r="A131" s="0" t="s">
        <v>159</v>
      </c>
      <c r="B131" s="0" t="s">
        <v>160</v>
      </c>
      <c r="C131" s="0" t="n">
        <v>15</v>
      </c>
      <c r="D131" s="0" t="s">
        <v>161</v>
      </c>
    </row>
    <row r="132" customFormat="false" ht="15" hidden="false" customHeight="false" outlineLevel="0" collapsed="false">
      <c r="B132" s="0" t="s">
        <v>162</v>
      </c>
      <c r="C132" s="0" t="n">
        <f aca="false">C131/12</f>
        <v>1.25</v>
      </c>
      <c r="D132" s="0" t="s">
        <v>75</v>
      </c>
      <c r="E132" s="0" t="s">
        <v>163</v>
      </c>
    </row>
    <row r="133" customFormat="false" ht="15" hidden="false" customHeight="false" outlineLevel="0" collapsed="false">
      <c r="B133" s="0" t="s">
        <v>164</v>
      </c>
      <c r="C133" s="0" t="n">
        <f aca="false">C132</f>
        <v>1.25</v>
      </c>
      <c r="D133" s="0" t="s">
        <v>154</v>
      </c>
    </row>
    <row r="134" customFormat="false" ht="15" hidden="false" customHeight="false" outlineLevel="0" collapsed="false">
      <c r="B134" s="0" t="s">
        <v>165</v>
      </c>
      <c r="C134" s="24" t="n">
        <v>1</v>
      </c>
    </row>
    <row r="135" customFormat="false" ht="15" hidden="false" customHeight="false" outlineLevel="0" collapsed="false">
      <c r="B135" s="0" t="s">
        <v>166</v>
      </c>
      <c r="C135" s="24" t="n">
        <v>0.5</v>
      </c>
      <c r="D135" s="0" t="n">
        <f aca="false">C135*C133</f>
        <v>0.625</v>
      </c>
    </row>
    <row r="137" customFormat="false" ht="15" hidden="false" customHeight="false" outlineLevel="0" collapsed="false">
      <c r="A137" s="0" t="s">
        <v>167</v>
      </c>
      <c r="B137" s="0" t="s">
        <v>160</v>
      </c>
      <c r="C137" s="0" t="n">
        <v>87</v>
      </c>
      <c r="D137" s="0" t="s">
        <v>161</v>
      </c>
      <c r="E137" s="0" t="s">
        <v>168</v>
      </c>
    </row>
    <row r="138" customFormat="false" ht="15" hidden="false" customHeight="false" outlineLevel="0" collapsed="false">
      <c r="B138" s="0" t="s">
        <v>162</v>
      </c>
      <c r="C138" s="25" t="n">
        <f aca="false">C137/12</f>
        <v>7.25</v>
      </c>
      <c r="D138" s="0" t="s">
        <v>75</v>
      </c>
      <c r="E138" s="0" t="s">
        <v>163</v>
      </c>
    </row>
    <row r="139" customFormat="false" ht="15" hidden="false" customHeight="false" outlineLevel="0" collapsed="false">
      <c r="B139" s="0" t="s">
        <v>164</v>
      </c>
      <c r="C139" s="25" t="n">
        <f aca="false">C138</f>
        <v>7.25</v>
      </c>
      <c r="D139" s="0" t="s">
        <v>154</v>
      </c>
    </row>
    <row r="140" customFormat="false" ht="15" hidden="false" customHeight="false" outlineLevel="0" collapsed="false">
      <c r="B140" s="0" t="s">
        <v>169</v>
      </c>
      <c r="C140" s="24" t="n">
        <v>1</v>
      </c>
    </row>
    <row r="141" customFormat="false" ht="15" hidden="false" customHeight="false" outlineLevel="0" collapsed="false">
      <c r="B141" s="0" t="s">
        <v>170</v>
      </c>
      <c r="C141" s="24" t="n">
        <v>0.5</v>
      </c>
      <c r="D141" s="25" t="n">
        <f aca="false">C141*C139</f>
        <v>3.625</v>
      </c>
    </row>
  </sheetData>
  <hyperlinks>
    <hyperlink ref="E50" r:id="rId1"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3:AI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W17" activePane="bottomRight" state="frozen"/>
      <selection pane="topLeft" activeCell="A1" activeCellId="0" sqref="A1"/>
      <selection pane="topRight" activeCell="W1" activeCellId="0" sqref="W1"/>
      <selection pane="bottomLeft" activeCell="A17" activeCellId="0" sqref="A17"/>
      <selection pane="bottomRight" activeCell="AG18" activeCellId="0" sqref="AG18"/>
    </sheetView>
  </sheetViews>
  <sheetFormatPr defaultColWidth="8.83984375" defaultRowHeight="15" zeroHeight="false" outlineLevelRow="0" outlineLevelCol="0"/>
  <cols>
    <col collapsed="false" customWidth="true" hidden="false" outlineLevel="0" max="2" min="2" style="0" width="25"/>
    <col collapsed="false" customWidth="true" hidden="false" outlineLevel="0" max="3" min="3" style="0" width="15.67"/>
    <col collapsed="false" customWidth="true" hidden="false" outlineLevel="0" max="4" min="4" style="0" width="14.51"/>
    <col collapsed="false" customWidth="true" hidden="false" outlineLevel="0" max="5" min="5" style="0" width="12.5"/>
    <col collapsed="false" customWidth="true" hidden="false" outlineLevel="0" max="6" min="6" style="0" width="10.5"/>
    <col collapsed="false" customWidth="true" hidden="false" outlineLevel="0" max="7" min="7" style="0" width="10.16"/>
    <col collapsed="false" customWidth="true" hidden="false" outlineLevel="0" max="9" min="8" style="0" width="18.83"/>
    <col collapsed="false" customWidth="true" hidden="false" outlineLevel="0" max="10" min="10" style="0" width="13.83"/>
    <col collapsed="false" customWidth="true" hidden="false" outlineLevel="0" max="11" min="11" style="0" width="15.67"/>
    <col collapsed="false" customWidth="true" hidden="false" outlineLevel="0" max="13" min="13" style="0" width="18.5"/>
    <col collapsed="false" customWidth="true" hidden="false" outlineLevel="0" max="14" min="14" style="0" width="19.5"/>
    <col collapsed="false" customWidth="true" hidden="false" outlineLevel="0" max="15" min="15" style="0" width="11"/>
    <col collapsed="false" customWidth="true" hidden="false" outlineLevel="0" max="17" min="17" style="0" width="12.16"/>
    <col collapsed="false" customWidth="true" hidden="false" outlineLevel="0" max="18" min="18" style="0" width="14.83"/>
    <col collapsed="false" customWidth="true" hidden="false" outlineLevel="0" max="19" min="19" style="0" width="11.66"/>
    <col collapsed="false" customWidth="true" hidden="false" outlineLevel="0" max="22" min="22" style="0" width="13.5"/>
    <col collapsed="false" customWidth="true" hidden="false" outlineLevel="0" max="26" min="26" style="0" width="14.66"/>
    <col collapsed="false" customWidth="true" hidden="false" outlineLevel="0" max="30" min="30" style="0" width="15"/>
    <col collapsed="false" customWidth="true" hidden="false" outlineLevel="0" max="34" min="34" style="0" width="12.5"/>
  </cols>
  <sheetData>
    <row r="3" customFormat="false" ht="128" hidden="false" customHeight="false" outlineLevel="0" collapsed="false">
      <c r="C3" s="26" t="s">
        <v>171</v>
      </c>
      <c r="D3" s="26" t="s">
        <v>172</v>
      </c>
      <c r="E3" s="26" t="s">
        <v>173</v>
      </c>
      <c r="F3" s="26" t="s">
        <v>174</v>
      </c>
      <c r="G3" s="26" t="s">
        <v>175</v>
      </c>
      <c r="H3" s="26" t="s">
        <v>176</v>
      </c>
      <c r="I3" s="26" t="s">
        <v>177</v>
      </c>
      <c r="J3" s="26" t="s">
        <v>178</v>
      </c>
      <c r="K3" s="26" t="s">
        <v>179</v>
      </c>
      <c r="L3" s="26" t="s">
        <v>180</v>
      </c>
      <c r="M3" s="26" t="s">
        <v>181</v>
      </c>
      <c r="N3" s="26" t="s">
        <v>182</v>
      </c>
      <c r="O3" s="26" t="s">
        <v>183</v>
      </c>
      <c r="P3" s="26" t="s">
        <v>184</v>
      </c>
      <c r="Q3" s="26" t="s">
        <v>185</v>
      </c>
      <c r="R3" s="26" t="s">
        <v>186</v>
      </c>
      <c r="S3" s="26" t="s">
        <v>187</v>
      </c>
      <c r="T3" s="26" t="s">
        <v>188</v>
      </c>
      <c r="U3" s="26" t="s">
        <v>189</v>
      </c>
      <c r="V3" s="26" t="s">
        <v>190</v>
      </c>
      <c r="W3" s="26" t="s">
        <v>191</v>
      </c>
      <c r="X3" s="26" t="s">
        <v>192</v>
      </c>
      <c r="Y3" s="26" t="s">
        <v>193</v>
      </c>
      <c r="Z3" s="26" t="s">
        <v>194</v>
      </c>
      <c r="AA3" s="26" t="s">
        <v>195</v>
      </c>
      <c r="AB3" s="26" t="s">
        <v>196</v>
      </c>
      <c r="AC3" s="26" t="s">
        <v>197</v>
      </c>
      <c r="AD3" s="26" t="s">
        <v>198</v>
      </c>
      <c r="AE3" s="26" t="s">
        <v>199</v>
      </c>
      <c r="AF3" s="26" t="s">
        <v>200</v>
      </c>
      <c r="AG3" s="26" t="s">
        <v>201</v>
      </c>
      <c r="AH3" s="26" t="s">
        <v>202</v>
      </c>
      <c r="AI3" s="26" t="s">
        <v>203</v>
      </c>
    </row>
    <row r="4" customFormat="false" ht="15" hidden="false" customHeight="false" outlineLevel="0" collapsed="false">
      <c r="B4" s="21" t="s">
        <v>204</v>
      </c>
      <c r="C4" s="0" t="n">
        <v>17463836</v>
      </c>
      <c r="E4" s="0" t="n">
        <v>19406100</v>
      </c>
      <c r="G4" s="0" t="n">
        <f aca="false">SUM(G5:G16)</f>
        <v>466050</v>
      </c>
      <c r="H4" s="17" t="n">
        <f aca="false">E4/G4</f>
        <v>41.6395236562601</v>
      </c>
      <c r="I4" s="17"/>
      <c r="J4" s="0" t="n">
        <f aca="false">SUM(J7:J16)</f>
        <v>58</v>
      </c>
      <c r="O4" s="0" t="n">
        <v>18951</v>
      </c>
    </row>
    <row r="5" customFormat="false" ht="15" hidden="false" customHeight="false" outlineLevel="0" collapsed="false">
      <c r="A5" s="27" t="s">
        <v>25</v>
      </c>
      <c r="B5" s="28" t="s">
        <v>205</v>
      </c>
      <c r="C5" s="29" t="n">
        <v>1926513</v>
      </c>
      <c r="D5" s="30" t="n">
        <f aca="false">C5/(C5+C6)</f>
        <v>0.505860351975599</v>
      </c>
      <c r="E5" s="29" t="n">
        <v>2322511</v>
      </c>
      <c r="F5" s="29"/>
      <c r="G5" s="29" t="n">
        <v>210</v>
      </c>
      <c r="H5" s="31" t="n">
        <f aca="false">E5/G5</f>
        <v>11059.5761904762</v>
      </c>
      <c r="I5" s="31"/>
      <c r="J5" s="29"/>
      <c r="K5" s="32" t="n">
        <v>0</v>
      </c>
      <c r="L5" s="32" t="n">
        <f aca="false">K5/E5</f>
        <v>0</v>
      </c>
      <c r="M5" s="32" t="n">
        <v>0</v>
      </c>
      <c r="N5" s="32" t="n">
        <v>230</v>
      </c>
    </row>
    <row r="6" customFormat="false" ht="15" hidden="false" customHeight="false" outlineLevel="0" collapsed="false">
      <c r="A6" s="29"/>
      <c r="B6" s="28" t="s">
        <v>206</v>
      </c>
      <c r="C6" s="29" t="n">
        <v>1881876</v>
      </c>
      <c r="D6" s="30" t="n">
        <f aca="false">C6/(C5+C6)</f>
        <v>0.494139648024401</v>
      </c>
      <c r="E6" s="29" t="n">
        <v>2282930</v>
      </c>
      <c r="F6" s="29"/>
      <c r="G6" s="29" t="n">
        <v>180</v>
      </c>
      <c r="H6" s="31" t="n">
        <f aca="false">E6/G6</f>
        <v>12682.9444444444</v>
      </c>
      <c r="I6" s="31"/>
      <c r="J6" s="29"/>
      <c r="K6" s="32" t="n">
        <v>0</v>
      </c>
      <c r="L6" s="32" t="n">
        <f aca="false">K6/E6</f>
        <v>0</v>
      </c>
      <c r="M6" s="32" t="n">
        <v>230</v>
      </c>
      <c r="N6" s="32" t="n">
        <v>0</v>
      </c>
    </row>
    <row r="7" customFormat="false" ht="15" hidden="false" customHeight="false" outlineLevel="0" collapsed="false">
      <c r="A7" s="33" t="s">
        <v>26</v>
      </c>
      <c r="B7" s="34" t="s">
        <v>207</v>
      </c>
      <c r="C7" s="35" t="n">
        <v>884289</v>
      </c>
      <c r="D7" s="36" t="n">
        <f aca="false">C7/SUM(C$7:C$9)</f>
        <v>0.155574028331961</v>
      </c>
      <c r="E7" s="35" t="n">
        <v>1015622</v>
      </c>
      <c r="F7" s="36" t="n">
        <f aca="false">E7/E$4</f>
        <v>0.0523351935731548</v>
      </c>
      <c r="G7" s="35" t="n">
        <v>63701</v>
      </c>
      <c r="H7" s="37" t="n">
        <f aca="false">E7/G7</f>
        <v>15.9435801635767</v>
      </c>
      <c r="I7" s="37" t="n">
        <f aca="false">(100-H7)/10</f>
        <v>8.40564198364233</v>
      </c>
      <c r="J7" s="35" t="n">
        <v>5</v>
      </c>
      <c r="K7" s="35" t="n">
        <v>608565</v>
      </c>
      <c r="L7" s="38" t="n">
        <f aca="false">K7/E7</f>
        <v>0.599204231495576</v>
      </c>
      <c r="M7" s="35" t="n">
        <v>930</v>
      </c>
      <c r="N7" s="35" t="n">
        <v>850</v>
      </c>
      <c r="O7" s="35" t="n">
        <v>817</v>
      </c>
    </row>
    <row r="8" customFormat="false" ht="15" hidden="false" customHeight="false" outlineLevel="0" collapsed="false">
      <c r="A8" s="35"/>
      <c r="B8" s="34" t="s">
        <v>208</v>
      </c>
      <c r="C8" s="35" t="n">
        <v>1687959</v>
      </c>
      <c r="D8" s="36" t="n">
        <f aca="false">C8/SUM(C$7:C$9)</f>
        <v>0.296964658939768</v>
      </c>
      <c r="E8" s="35" t="n">
        <v>2050299</v>
      </c>
      <c r="F8" s="36" t="n">
        <f aca="false">E8/E$4</f>
        <v>0.105652294896965</v>
      </c>
      <c r="G8" s="35" t="n">
        <v>66090</v>
      </c>
      <c r="H8" s="37" t="n">
        <f aca="false">E8/G8</f>
        <v>31.0228325011348</v>
      </c>
      <c r="I8" s="37" t="n">
        <f aca="false">(100-H8)/10</f>
        <v>6.89771674988652</v>
      </c>
      <c r="J8" s="35" t="n">
        <v>4</v>
      </c>
      <c r="K8" s="35" t="n">
        <v>1492221</v>
      </c>
      <c r="L8" s="38" t="n">
        <f aca="false">K8/E8</f>
        <v>0.727806529681768</v>
      </c>
      <c r="M8" s="35" t="n">
        <v>1200</v>
      </c>
      <c r="N8" s="35" t="n">
        <v>1120</v>
      </c>
      <c r="O8" s="35" t="n">
        <v>965</v>
      </c>
    </row>
    <row r="9" customFormat="false" ht="15" hidden="false" customHeight="false" outlineLevel="0" collapsed="false">
      <c r="A9" s="35"/>
      <c r="B9" s="34" t="s">
        <v>209</v>
      </c>
      <c r="C9" s="35" t="n">
        <v>3111792</v>
      </c>
      <c r="D9" s="36" t="n">
        <f aca="false">C9/SUM(C$7:C$9)</f>
        <v>0.547461312728271</v>
      </c>
      <c r="E9" s="35" t="n">
        <v>3480414</v>
      </c>
      <c r="F9" s="36" t="n">
        <f aca="false">E9/E$4</f>
        <v>0.179346391083216</v>
      </c>
      <c r="G9" s="35" t="n">
        <v>34263</v>
      </c>
      <c r="H9" s="37" t="n">
        <f aca="false">E9/G9</f>
        <v>101.579371333508</v>
      </c>
      <c r="I9" s="37"/>
      <c r="J9" s="35" t="n">
        <v>6</v>
      </c>
      <c r="K9" s="35" t="n">
        <v>2641383</v>
      </c>
      <c r="L9" s="38" t="n">
        <f aca="false">K9/E9</f>
        <v>0.758927817207953</v>
      </c>
      <c r="M9" s="35" t="n">
        <v>1400</v>
      </c>
      <c r="N9" s="35" t="n">
        <v>1300</v>
      </c>
      <c r="O9" s="35" t="n">
        <v>1733</v>
      </c>
    </row>
    <row r="10" customFormat="false" ht="15" hidden="false" customHeight="false" outlineLevel="0" collapsed="false">
      <c r="A10" s="39" t="s">
        <v>27</v>
      </c>
      <c r="B10" s="40" t="s">
        <v>210</v>
      </c>
      <c r="C10" s="41" t="n">
        <f aca="false">3098044-C6</f>
        <v>1216168</v>
      </c>
      <c r="D10" s="42" t="n">
        <f aca="false">C10/SUM(C$10:C$16)</f>
        <v>0.152566290994802</v>
      </c>
      <c r="E10" s="41" t="n">
        <f aca="false">3525664-E6</f>
        <v>1242734</v>
      </c>
      <c r="F10" s="42" t="n">
        <f aca="false">E10/E$4</f>
        <v>0.0640383178485116</v>
      </c>
      <c r="G10" s="41" t="n">
        <f aca="false">68953-G6</f>
        <v>68773</v>
      </c>
      <c r="H10" s="43" t="n">
        <f aca="false">E10/G10</f>
        <v>18.0700856440754</v>
      </c>
      <c r="I10" s="43" t="n">
        <f aca="false">(100-H10)/10</f>
        <v>8.19299143559246</v>
      </c>
      <c r="J10" s="41" t="n">
        <v>10</v>
      </c>
      <c r="K10" s="41" t="n">
        <v>887016</v>
      </c>
      <c r="L10" s="44" t="n">
        <f aca="false">K10/E10</f>
        <v>0.713761754325544</v>
      </c>
      <c r="M10" s="41" t="n">
        <v>230</v>
      </c>
      <c r="N10" s="41" t="n">
        <v>0</v>
      </c>
      <c r="O10" s="41" t="n">
        <v>4512</v>
      </c>
    </row>
    <row r="11" customFormat="false" ht="15" hidden="false" customHeight="false" outlineLevel="0" collapsed="false">
      <c r="A11" s="41"/>
      <c r="B11" s="40" t="s">
        <v>211</v>
      </c>
      <c r="C11" s="41" t="n">
        <v>634655</v>
      </c>
      <c r="D11" s="42" t="n">
        <f aca="false">C11/SUM(C$10:C$16)</f>
        <v>0.0796164340874829</v>
      </c>
      <c r="E11" s="41" t="n">
        <v>692142</v>
      </c>
      <c r="F11" s="42" t="n">
        <f aca="false">E11/E$4</f>
        <v>0.0356662080479849</v>
      </c>
      <c r="G11" s="41" t="n">
        <v>47191</v>
      </c>
      <c r="H11" s="43" t="n">
        <f aca="false">E11/G11</f>
        <v>14.6668220635291</v>
      </c>
      <c r="I11" s="43" t="n">
        <f aca="false">(100-H11)/10</f>
        <v>8.53331779364709</v>
      </c>
      <c r="J11" s="41" t="n">
        <v>4</v>
      </c>
      <c r="K11" s="41" t="n">
        <v>423279</v>
      </c>
      <c r="L11" s="44" t="n">
        <f aca="false">K11/E11</f>
        <v>0.611549364147819</v>
      </c>
      <c r="M11" s="41" t="n">
        <v>270</v>
      </c>
      <c r="N11" s="41" t="n">
        <v>150</v>
      </c>
      <c r="O11" s="41" t="n">
        <v>781</v>
      </c>
    </row>
    <row r="12" customFormat="false" ht="15" hidden="false" customHeight="false" outlineLevel="0" collapsed="false">
      <c r="A12" s="41"/>
      <c r="B12" s="40" t="s">
        <v>212</v>
      </c>
      <c r="C12" s="41" t="n">
        <v>771755</v>
      </c>
      <c r="D12" s="42" t="n">
        <f aca="false">C12/SUM(C$10:C$16)</f>
        <v>0.0968154053606848</v>
      </c>
      <c r="E12" s="41" t="n">
        <v>801986</v>
      </c>
      <c r="F12" s="42" t="n">
        <f aca="false">E12/E$4</f>
        <v>0.0413264901242393</v>
      </c>
      <c r="G12" s="41" t="n">
        <v>109002</v>
      </c>
      <c r="H12" s="43" t="n">
        <f aca="false">E12/G12</f>
        <v>7.3575347241335</v>
      </c>
      <c r="I12" s="43" t="n">
        <f aca="false">(100-H12)/10</f>
        <v>9.26424652758665</v>
      </c>
      <c r="J12" s="41" t="n">
        <v>4</v>
      </c>
      <c r="K12" s="41" t="n">
        <v>468322</v>
      </c>
      <c r="L12" s="44" t="n">
        <f aca="false">K12/E12</f>
        <v>0.583952837081944</v>
      </c>
      <c r="M12" s="41" t="n">
        <v>570</v>
      </c>
      <c r="N12" s="41" t="n">
        <v>340</v>
      </c>
      <c r="O12" s="41" t="n">
        <v>874</v>
      </c>
    </row>
    <row r="13" customFormat="false" ht="15" hidden="false" customHeight="false" outlineLevel="0" collapsed="false">
      <c r="A13" s="41"/>
      <c r="B13" s="40" t="s">
        <v>213</v>
      </c>
      <c r="C13" s="41" t="n">
        <v>1720047</v>
      </c>
      <c r="D13" s="42" t="n">
        <f aca="false">C13/SUM(C$10:C$16)</f>
        <v>0.215777089289256</v>
      </c>
      <c r="E13" s="41" t="n">
        <v>1785285</v>
      </c>
      <c r="F13" s="42" t="n">
        <f aca="false">E13/E$4</f>
        <v>0.0919960733996012</v>
      </c>
      <c r="G13" s="41" t="n">
        <v>13892</v>
      </c>
      <c r="H13" s="43" t="n">
        <f aca="false">E13/G13</f>
        <v>128.511733371725</v>
      </c>
      <c r="I13" s="43"/>
      <c r="J13" s="41" t="n">
        <v>8</v>
      </c>
      <c r="K13" s="41" t="n">
        <v>916923</v>
      </c>
      <c r="L13" s="44" t="n">
        <f aca="false">K13/E13</f>
        <v>0.513600349524026</v>
      </c>
      <c r="M13" s="41" t="n">
        <v>270</v>
      </c>
      <c r="N13" s="41" t="n">
        <v>230</v>
      </c>
      <c r="O13" s="41" t="n">
        <v>2599</v>
      </c>
    </row>
    <row r="14" customFormat="false" ht="15" hidden="false" customHeight="false" outlineLevel="0" collapsed="false">
      <c r="A14" s="41"/>
      <c r="B14" s="40" t="s">
        <v>214</v>
      </c>
      <c r="C14" s="41" t="n">
        <f aca="false">2510263-C5</f>
        <v>583750</v>
      </c>
      <c r="D14" s="42" t="n">
        <f aca="false">C14/SUM(C$10:C$16)</f>
        <v>0.0732304849068678</v>
      </c>
      <c r="E14" s="41" t="n">
        <f aca="false">2865795-E5</f>
        <v>543284</v>
      </c>
      <c r="F14" s="42" t="n">
        <f aca="false">E14/E$4</f>
        <v>0.0279955271795982</v>
      </c>
      <c r="G14" s="41" t="n">
        <f aca="false">20248-G5</f>
        <v>20038</v>
      </c>
      <c r="H14" s="43" t="n">
        <f aca="false">E14/G14</f>
        <v>27.1126858967961</v>
      </c>
      <c r="I14" s="43" t="n">
        <f aca="false">(100-H14)/10</f>
        <v>7.28873141032039</v>
      </c>
      <c r="J14" s="41" t="n">
        <v>4</v>
      </c>
      <c r="K14" s="41" t="n">
        <v>110784</v>
      </c>
      <c r="L14" s="44" t="n">
        <f aca="false">K14/E14</f>
        <v>0.203915447537568</v>
      </c>
      <c r="M14" s="41" t="n">
        <v>0</v>
      </c>
      <c r="N14" s="41" t="n">
        <v>230</v>
      </c>
      <c r="O14" s="41" t="n">
        <v>3276</v>
      </c>
    </row>
    <row r="15" customFormat="false" ht="15" hidden="false" customHeight="false" outlineLevel="0" collapsed="false">
      <c r="A15" s="41"/>
      <c r="B15" s="40" t="s">
        <v>215</v>
      </c>
      <c r="C15" s="41" t="n">
        <v>1728953</v>
      </c>
      <c r="D15" s="42" t="n">
        <f aca="false">C15/SUM(C$10:C$16)</f>
        <v>0.216894332455989</v>
      </c>
      <c r="E15" s="41" t="n">
        <v>1804695</v>
      </c>
      <c r="F15" s="42" t="n">
        <f aca="false">E15/E$4</f>
        <v>0.0929962743673381</v>
      </c>
      <c r="G15" s="41" t="n">
        <v>17300</v>
      </c>
      <c r="H15" s="43" t="n">
        <f aca="false">E15/G15</f>
        <v>104.317630057803</v>
      </c>
      <c r="I15" s="43"/>
      <c r="J15" s="41" t="n">
        <v>7</v>
      </c>
      <c r="K15" s="41" t="n">
        <v>1044236</v>
      </c>
      <c r="L15" s="44" t="n">
        <f aca="false">K15/E15</f>
        <v>0.57862187239395</v>
      </c>
      <c r="M15" s="41" t="n">
        <v>320</v>
      </c>
      <c r="N15" s="41" t="n">
        <v>300</v>
      </c>
      <c r="O15" s="41" t="n">
        <v>1590</v>
      </c>
    </row>
    <row r="16" customFormat="false" ht="15" hidden="false" customHeight="false" outlineLevel="0" collapsed="false">
      <c r="A16" s="41"/>
      <c r="B16" s="40" t="s">
        <v>216</v>
      </c>
      <c r="C16" s="41" t="n">
        <v>1316079</v>
      </c>
      <c r="D16" s="42" t="n">
        <f aca="false">C16/SUM(C$10:C$16)</f>
        <v>0.165099962904918</v>
      </c>
      <c r="E16" s="45" t="n">
        <v>1384286</v>
      </c>
      <c r="F16" s="42" t="n">
        <f aca="false">E16/E$4</f>
        <v>0.0713325191563478</v>
      </c>
      <c r="G16" s="45" t="n">
        <v>25410</v>
      </c>
      <c r="H16" s="43" t="n">
        <f aca="false">E16/G16</f>
        <v>54.4780007870917</v>
      </c>
      <c r="I16" s="43" t="n">
        <f aca="false">(100-H16)/10</f>
        <v>4.55219992129083</v>
      </c>
      <c r="J16" s="41" t="n">
        <v>6</v>
      </c>
      <c r="K16" s="41" t="n">
        <v>722199</v>
      </c>
      <c r="L16" s="44" t="n">
        <f aca="false">K16/E16</f>
        <v>0.521712276220376</v>
      </c>
      <c r="M16" s="41" t="n">
        <v>70</v>
      </c>
      <c r="N16" s="41" t="n">
        <v>300</v>
      </c>
      <c r="O16" s="41" t="n">
        <v>1804</v>
      </c>
    </row>
    <row r="18" customFormat="false" ht="15" hidden="false" customHeight="false" outlineLevel="0" collapsed="false">
      <c r="B18" s="21" t="s">
        <v>217</v>
      </c>
      <c r="D18" s="0" t="s">
        <v>218</v>
      </c>
    </row>
    <row r="19" customFormat="false" ht="15" hidden="false" customHeight="false" outlineLevel="0" collapsed="false">
      <c r="B19" s="21" t="s">
        <v>219</v>
      </c>
      <c r="C19" s="0" t="n">
        <f aca="false">C4</f>
        <v>17463836</v>
      </c>
    </row>
    <row r="20" customFormat="false" ht="15" hidden="false" customHeight="false" outlineLevel="0" collapsed="false">
      <c r="B20" s="46" t="s">
        <v>25</v>
      </c>
      <c r="C20" s="0" t="n">
        <f aca="false">C5+C6</f>
        <v>3808389</v>
      </c>
      <c r="D20" s="47" t="n">
        <f aca="false">C20/C$19</f>
        <v>0.218072879291812</v>
      </c>
      <c r="O20" s="46" t="s">
        <v>25</v>
      </c>
      <c r="P20" s="0" t="n">
        <v>0.964</v>
      </c>
      <c r="Q20" s="0" t="n">
        <v>68.9</v>
      </c>
      <c r="R20" s="48" t="n">
        <f aca="false">Q20*(P20*Demographics!$C4)</f>
        <v>304519219.10548</v>
      </c>
      <c r="S20" s="0" t="n">
        <f aca="false">R20/R23</f>
        <v>0.468246164319886</v>
      </c>
      <c r="T20" s="0" t="n">
        <v>0.791</v>
      </c>
      <c r="U20" s="0" t="n">
        <v>5.8</v>
      </c>
      <c r="V20" s="48" t="n">
        <f aca="false">U20*(T20*Demographics!$C4)</f>
        <v>21034051.2952821</v>
      </c>
      <c r="W20" s="0" t="n">
        <f aca="false">V20/V23</f>
        <v>0.204458210875089</v>
      </c>
      <c r="X20" s="0" t="n">
        <v>0.897</v>
      </c>
      <c r="Y20" s="0" t="n">
        <v>55.6</v>
      </c>
      <c r="Z20" s="48" t="n">
        <f aca="false">Y20*(X20*Demographics!$C4)</f>
        <v>228657623.928651</v>
      </c>
      <c r="AA20" s="0" t="n">
        <f aca="false">Z20/Z23</f>
        <v>0.395277571531178</v>
      </c>
      <c r="AB20" s="0" t="n">
        <v>0.417</v>
      </c>
      <c r="AC20" s="0" t="n">
        <v>90.4</v>
      </c>
      <c r="AD20" s="48" t="n">
        <f aca="false">AC20*(AB20*Demographics!$C4)</f>
        <v>172831515.076505</v>
      </c>
      <c r="AE20" s="0" t="n">
        <f aca="false">AD20/AD23</f>
        <v>0.0910544508503527</v>
      </c>
      <c r="AF20" s="0" t="n">
        <v>0.235</v>
      </c>
      <c r="AG20" s="0" t="n">
        <v>111.8</v>
      </c>
      <c r="AH20" s="48" t="n">
        <f aca="false">AG20*(AF20*Demographics!$C4)</f>
        <v>120455911.260506</v>
      </c>
      <c r="AI20" s="0" t="n">
        <f aca="false">AH20/AH23</f>
        <v>0.234398045930086</v>
      </c>
    </row>
    <row r="21" customFormat="false" ht="15" hidden="false" customHeight="false" outlineLevel="0" collapsed="false">
      <c r="B21" s="46" t="s">
        <v>26</v>
      </c>
      <c r="C21" s="0" t="n">
        <f aca="false">SUM(C7:C9)</f>
        <v>5684040</v>
      </c>
      <c r="D21" s="47" t="n">
        <f aca="false">C21/C$19</f>
        <v>0.325474884212151</v>
      </c>
      <c r="H21" s="17"/>
      <c r="I21" s="17"/>
      <c r="L21" s="25"/>
      <c r="O21" s="46" t="s">
        <v>26</v>
      </c>
      <c r="P21" s="0" t="n">
        <v>0.523</v>
      </c>
      <c r="Q21" s="0" t="n">
        <v>50.7</v>
      </c>
      <c r="R21" s="48" t="n">
        <f aca="false">Q21*(P21*Demographics!$C5)</f>
        <v>181444548.034989</v>
      </c>
      <c r="S21" s="0" t="n">
        <f aca="false">R21/R23</f>
        <v>0.27899951242391</v>
      </c>
      <c r="T21" s="0" t="n">
        <v>0.773</v>
      </c>
      <c r="U21" s="0" t="n">
        <v>4.9</v>
      </c>
      <c r="V21" s="48" t="n">
        <f aca="false">U21*(T21*Demographics!$C5)</f>
        <v>25918499.1228773</v>
      </c>
      <c r="W21" s="0" t="n">
        <f aca="false">V21/V23</f>
        <v>0.251936723213168</v>
      </c>
      <c r="X21" s="0" t="n">
        <v>0.72</v>
      </c>
      <c r="Y21" s="0" t="n">
        <v>33.4</v>
      </c>
      <c r="Z21" s="48" t="n">
        <f aca="false">Y21*(X21*Demographics!$C5)</f>
        <v>164555816.697984</v>
      </c>
      <c r="AA21" s="0" t="n">
        <f aca="false">Z21/Z23</f>
        <v>0.284465579971237</v>
      </c>
      <c r="AB21" s="0" t="n">
        <v>0.552</v>
      </c>
      <c r="AC21" s="0" t="n">
        <v>225.3</v>
      </c>
      <c r="AD21" s="48" t="n">
        <f aca="false">AC21*(AB21*Demographics!$C5)</f>
        <v>851009767.013257</v>
      </c>
      <c r="AE21" s="0" t="n">
        <f aca="false">AD21/AD23</f>
        <v>0.448345470844121</v>
      </c>
      <c r="AF21" s="0" t="n">
        <v>0.26</v>
      </c>
      <c r="AG21" s="0" t="n">
        <v>81.8</v>
      </c>
      <c r="AH21" s="48" t="n">
        <f aca="false">AG21*(AF21*Demographics!$C5)</f>
        <v>145532813.935992</v>
      </c>
      <c r="AI21" s="0" t="n">
        <f aca="false">AH21/AH23</f>
        <v>0.283195792122889</v>
      </c>
    </row>
    <row r="22" customFormat="false" ht="15" hidden="false" customHeight="false" outlineLevel="0" collapsed="false">
      <c r="B22" s="46" t="s">
        <v>27</v>
      </c>
      <c r="C22" s="0" t="n">
        <f aca="false">SUM(C10:C16)</f>
        <v>7971407</v>
      </c>
      <c r="D22" s="47" t="n">
        <f aca="false">C22/C$19</f>
        <v>0.456452236496037</v>
      </c>
      <c r="H22" s="17"/>
      <c r="I22" s="17"/>
      <c r="L22" s="25"/>
      <c r="O22" s="46" t="s">
        <v>27</v>
      </c>
      <c r="P22" s="0" t="n">
        <v>0.549</v>
      </c>
      <c r="Q22" s="0" t="n">
        <v>31.2</v>
      </c>
      <c r="R22" s="48" t="n">
        <f aca="false">Q22*(P22*Demographics!$C6)</f>
        <v>164376251.229538</v>
      </c>
      <c r="S22" s="0" t="n">
        <f aca="false">R22/R23</f>
        <v>0.252754323256204</v>
      </c>
      <c r="T22" s="0" t="n">
        <v>0.857</v>
      </c>
      <c r="U22" s="0" t="n">
        <v>6.8</v>
      </c>
      <c r="V22" s="48" t="n">
        <f aca="false">U22*(T22*Demographics!$C6)</f>
        <v>55924468.8282458</v>
      </c>
      <c r="W22" s="0" t="n">
        <f aca="false">V22/V23</f>
        <v>0.543605065911743</v>
      </c>
      <c r="X22" s="0" t="n">
        <v>0.55</v>
      </c>
      <c r="Y22" s="0" t="n">
        <v>35.1</v>
      </c>
      <c r="Z22" s="48" t="n">
        <f aca="false">Y22*(X22*Demographics!$C6)</f>
        <v>185260119.213619</v>
      </c>
      <c r="AA22" s="0" t="n">
        <f aca="false">Z22/Z23</f>
        <v>0.320256848497585</v>
      </c>
      <c r="AB22" s="0" t="n">
        <v>0.526</v>
      </c>
      <c r="AC22" s="0" t="n">
        <v>173.2</v>
      </c>
      <c r="AD22" s="48" t="n">
        <f aca="false">AC22*(AB22*Demographics!$C6)</f>
        <v>874270380.354425</v>
      </c>
      <c r="AE22" s="0" t="n">
        <f aca="false">AD22/AD23</f>
        <v>0.460600078305526</v>
      </c>
      <c r="AF22" s="0" t="n">
        <v>0.218</v>
      </c>
      <c r="AG22" s="0" t="n">
        <v>118.5</v>
      </c>
      <c r="AH22" s="48" t="n">
        <f aca="false">AG22*(AF22*Demographics!$C6)</f>
        <v>247905965.275598</v>
      </c>
      <c r="AI22" s="0" t="n">
        <f aca="false">AH22/AH23</f>
        <v>0.482406161947025</v>
      </c>
    </row>
    <row r="23" customFormat="false" ht="15" hidden="false" customHeight="false" outlineLevel="0" collapsed="false">
      <c r="O23" s="46" t="s">
        <v>220</v>
      </c>
      <c r="R23" s="49" t="n">
        <f aca="false">SUM(R20:R22)</f>
        <v>650340018.370007</v>
      </c>
      <c r="S23" s="49" t="n">
        <f aca="false">SUM(S20:S22)</f>
        <v>1</v>
      </c>
      <c r="V23" s="49" t="n">
        <f aca="false">SUM(V20:V22)</f>
        <v>102877019.246405</v>
      </c>
      <c r="W23" s="49" t="n">
        <f aca="false">SUM(W20:W22)</f>
        <v>1</v>
      </c>
      <c r="Z23" s="49" t="n">
        <f aca="false">SUM(Z20:Z22)</f>
        <v>578473559.840254</v>
      </c>
      <c r="AA23" s="49" t="n">
        <f aca="false">SUM(AA20:AA22)</f>
        <v>1</v>
      </c>
      <c r="AD23" s="49" t="n">
        <f aca="false">SUM(AD20:AD22)</f>
        <v>1898111662.44419</v>
      </c>
      <c r="AE23" s="49" t="n">
        <f aca="false">SUM(AE20:AE22)</f>
        <v>1</v>
      </c>
      <c r="AH23" s="49" t="n">
        <f aca="false">SUM(AH20:AH22)</f>
        <v>513894690.472095</v>
      </c>
      <c r="AI23" s="49" t="n">
        <f aca="false">SUM(AI20:AI22)</f>
        <v>1</v>
      </c>
    </row>
    <row r="24" customFormat="false" ht="15" hidden="false" customHeight="false" outlineLevel="0" collapsed="false">
      <c r="B24" s="46" t="s">
        <v>221</v>
      </c>
    </row>
    <row r="25" customFormat="false" ht="15" hidden="false" customHeight="false" outlineLevel="0" collapsed="false">
      <c r="B25" s="46" t="s">
        <v>222</v>
      </c>
    </row>
    <row r="26" customFormat="false" ht="15" hidden="false" customHeight="false" outlineLevel="0" collapsed="false">
      <c r="B26" s="46" t="s">
        <v>223</v>
      </c>
    </row>
    <row r="27" customFormat="false" ht="17" hidden="false" customHeight="false" outlineLevel="0" collapsed="false">
      <c r="C27" s="50" t="s">
        <v>224</v>
      </c>
      <c r="D27" s="51" t="s">
        <v>225</v>
      </c>
    </row>
    <row r="28" customFormat="false" ht="17" hidden="false" customHeight="false" outlineLevel="0" collapsed="false">
      <c r="C28" s="50" t="s">
        <v>226</v>
      </c>
      <c r="D28" s="52" t="s">
        <v>227</v>
      </c>
    </row>
    <row r="29" customFormat="false" ht="17" hidden="false" customHeight="false" outlineLevel="0" collapsed="false">
      <c r="C29" s="50" t="s">
        <v>228</v>
      </c>
      <c r="D29" s="18" t="s">
        <v>229</v>
      </c>
    </row>
    <row r="30" customFormat="false" ht="17" hidden="false" customHeight="false" outlineLevel="0" collapsed="false">
      <c r="C30" s="50" t="s">
        <v>230</v>
      </c>
      <c r="D30" s="51" t="s">
        <v>225</v>
      </c>
    </row>
    <row r="31" customFormat="false" ht="17" hidden="false" customHeight="false" outlineLevel="0" collapsed="false">
      <c r="C31" s="50" t="s">
        <v>231</v>
      </c>
    </row>
    <row r="32" customFormat="false" ht="17" hidden="false" customHeight="false" outlineLevel="0" collapsed="false">
      <c r="C32" s="50" t="s">
        <v>232</v>
      </c>
      <c r="D32" s="52" t="s">
        <v>233</v>
      </c>
    </row>
    <row r="33" customFormat="false" ht="17" hidden="false" customHeight="false" outlineLevel="0" collapsed="false">
      <c r="C33" s="50" t="s">
        <v>234</v>
      </c>
    </row>
  </sheetData>
  <hyperlinks>
    <hyperlink ref="D27" r:id="rId1" display="http://cameroon.opendataforafrica.org/fizfxjc/population-and-housing-census"/>
    <hyperlink ref="D28" r:id="rId2" display="http://www.statistics-cameroon.org/downloads/La_population_du_Cameroun_2010.pdf"/>
    <hyperlink ref="D29" r:id="rId3" display="https://www.prc.cm/en/cameroon"/>
    <hyperlink ref="D30" r:id="rId4" display="http://cameroon.opendataforafrica.org/fizfxjc/population-and-housing-census"/>
    <hyperlink ref="D32" r:id="rId5" display="http://cameroon.opendataforafrica.org/AnnuaireStatistique (chapter 7)"/>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P75"/>
  <sheetViews>
    <sheetView showFormulas="false" showGridLines="true" showRowColHeaders="true" showZeros="true" rightToLeft="false" tabSelected="false" showOutlineSymbols="true" defaultGridColor="true" view="normal" topLeftCell="A56" colorId="64" zoomScale="100" zoomScaleNormal="100" zoomScalePageLayoutView="100" workbookViewId="0">
      <selection pane="topLeft" activeCell="C66" activeCellId="0" sqref="C66"/>
    </sheetView>
  </sheetViews>
  <sheetFormatPr defaultColWidth="8.83984375" defaultRowHeight="15" zeroHeight="false" outlineLevelRow="0" outlineLevelCol="0"/>
  <cols>
    <col collapsed="false" customWidth="true" hidden="false" outlineLevel="0" max="1" min="1" style="0" width="27.66"/>
    <col collapsed="false" customWidth="true" hidden="false" outlineLevel="0" max="2" min="2" style="0" width="41.5"/>
    <col collapsed="false" customWidth="true" hidden="false" outlineLevel="0" max="13" min="3" style="0" width="10.16"/>
    <col collapsed="false" customWidth="true" hidden="false" outlineLevel="0" max="14" min="14" style="0" width="26.33"/>
    <col collapsed="false" customWidth="true" hidden="false" outlineLevel="0" max="16" min="16" style="0" width="11.16"/>
  </cols>
  <sheetData>
    <row r="1" customFormat="false" ht="15" hidden="false" customHeight="false" outlineLevel="0" collapsed="false">
      <c r="C1" s="0" t="n">
        <v>2011</v>
      </c>
      <c r="D1" s="0" t="n">
        <f aca="false">C1+1</f>
        <v>2012</v>
      </c>
      <c r="E1" s="0" t="n">
        <f aca="false">D1+1</f>
        <v>2013</v>
      </c>
      <c r="F1" s="0" t="n">
        <f aca="false">E1+1</f>
        <v>2014</v>
      </c>
      <c r="G1" s="0" t="n">
        <f aca="false">F1+1</f>
        <v>2015</v>
      </c>
      <c r="H1" s="0" t="n">
        <f aca="false">G1+1</f>
        <v>2016</v>
      </c>
      <c r="I1" s="0" t="n">
        <f aca="false">H1+1</f>
        <v>2017</v>
      </c>
      <c r="J1" s="0" t="n">
        <f aca="false">I1+1</f>
        <v>2018</v>
      </c>
      <c r="K1" s="0" t="n">
        <f aca="false">J1+1</f>
        <v>2019</v>
      </c>
      <c r="L1" s="0" t="n">
        <f aca="false">K1+1</f>
        <v>2020</v>
      </c>
      <c r="M1" s="0" t="n">
        <f aca="false">L1+1</f>
        <v>2021</v>
      </c>
      <c r="N1" s="0" t="s">
        <v>235</v>
      </c>
      <c r="P1" s="0" t="s">
        <v>236</v>
      </c>
    </row>
    <row r="3" customFormat="false" ht="15" hidden="false" customHeight="false" outlineLevel="0" collapsed="false">
      <c r="A3" s="53" t="s">
        <v>237</v>
      </c>
      <c r="B3" s="0" t="s">
        <v>238</v>
      </c>
      <c r="C3" s="54" t="n">
        <v>21024070</v>
      </c>
      <c r="D3" s="54" t="n">
        <v>21586540</v>
      </c>
      <c r="E3" s="54" t="n">
        <v>22160198</v>
      </c>
      <c r="F3" s="54" t="n">
        <v>22744384</v>
      </c>
      <c r="G3" s="54" t="n">
        <v>23338676</v>
      </c>
      <c r="H3" s="54" t="n">
        <v>23942380</v>
      </c>
      <c r="I3" s="54" t="n">
        <v>24554986</v>
      </c>
      <c r="J3" s="54" t="n">
        <v>25176394</v>
      </c>
      <c r="K3" s="54" t="n">
        <v>25806516</v>
      </c>
      <c r="L3" s="54" t="n">
        <v>26444978</v>
      </c>
      <c r="M3" s="54" t="n">
        <v>27091862</v>
      </c>
      <c r="N3" s="0" t="s">
        <v>239</v>
      </c>
      <c r="P3" s="54" t="n">
        <f aca="false">SUM(D3:M3)</f>
        <v>242846914</v>
      </c>
    </row>
    <row r="4" customFormat="false" ht="15" hidden="false" customHeight="false" outlineLevel="0" collapsed="false">
      <c r="A4" s="53"/>
      <c r="B4" s="0" t="s">
        <v>25</v>
      </c>
      <c r="C4" s="54" t="n">
        <f aca="false">'Macro-Regions'!$D$20*Demographics!C3</f>
        <v>4584779.47933261</v>
      </c>
      <c r="D4" s="54" t="n">
        <f aca="false">'Macro-Regions'!$D$20*Demographics!D3</f>
        <v>4707438.93174787</v>
      </c>
      <c r="E4" s="54" t="n">
        <f aca="false">'Macro-Regions'!$D$20*Demographics!E3</f>
        <v>4832538.18353665</v>
      </c>
      <c r="F4" s="54" t="n">
        <f aca="false">'Macro-Regions'!$D$20*Demographics!F3</f>
        <v>4959933.30659862</v>
      </c>
      <c r="G4" s="54" t="n">
        <f aca="false">'Macro-Regions'!$D$20*Demographics!G3</f>
        <v>5089532.27417871</v>
      </c>
      <c r="H4" s="54" t="n">
        <f aca="false">'Macro-Regions'!$D$20*Demographics!H3</f>
        <v>5221183.74369869</v>
      </c>
      <c r="I4" s="54" t="n">
        <f aca="false">'Macro-Regions'!$D$20*Demographics!I3</f>
        <v>5354776.49799013</v>
      </c>
      <c r="J4" s="54" t="n">
        <f aca="false">'Macro-Regions'!$D$20*Demographics!J3</f>
        <v>5490288.7297651</v>
      </c>
      <c r="K4" s="54" t="n">
        <f aca="false">'Macro-Regions'!$D$20*Demographics!K3</f>
        <v>5627701.24861021</v>
      </c>
      <c r="L4" s="54" t="n">
        <f aca="false">'Macro-Regions'!$D$20*Demographics!L3</f>
        <v>5766932.49526862</v>
      </c>
      <c r="M4" s="54" t="n">
        <f aca="false">'Macro-Regions'!$D$20*Demographics!M3</f>
        <v>5908000.35171643</v>
      </c>
      <c r="N4" s="0" t="s">
        <v>240</v>
      </c>
      <c r="P4" s="54" t="n">
        <f aca="false">SUM(D4:M4)</f>
        <v>52958325.763111</v>
      </c>
    </row>
    <row r="5" customFormat="false" ht="15" hidden="false" customHeight="false" outlineLevel="0" collapsed="false">
      <c r="A5" s="53"/>
      <c r="B5" s="0" t="s">
        <v>26</v>
      </c>
      <c r="C5" s="54" t="n">
        <f aca="false">'Macro-Regions'!$D$21*Demographics!C3</f>
        <v>6842806.74891816</v>
      </c>
      <c r="D5" s="54" t="n">
        <f aca="false">'Macro-Regions'!$D$21*Demographics!D3</f>
        <v>7025876.60704097</v>
      </c>
      <c r="E5" s="54" t="n">
        <f aca="false">'Macro-Regions'!$D$21*Demographics!E3</f>
        <v>7212587.87816835</v>
      </c>
      <c r="F5" s="54" t="n">
        <f aca="false">'Macro-Regions'!$D$21*Demographics!F3</f>
        <v>7402725.74887671</v>
      </c>
      <c r="G5" s="54" t="n">
        <f aca="false">'Macro-Regions'!$D$21*Demographics!G3</f>
        <v>7596152.86876491</v>
      </c>
      <c r="H5" s="54" t="n">
        <f aca="false">'Macro-Regions'!$D$21*Demographics!H3</f>
        <v>7792643.35826333</v>
      </c>
      <c r="I5" s="54" t="n">
        <f aca="false">'Macro-Regions'!$D$21*Demographics!I3</f>
        <v>7992031.225181</v>
      </c>
      <c r="J5" s="54" t="n">
        <f aca="false">'Macro-Regions'!$D$21*Demographics!J3</f>
        <v>8194283.9220295</v>
      </c>
      <c r="K5" s="54" t="n">
        <f aca="false">'Macro-Regions'!$D$21*Demographics!K3</f>
        <v>8399372.80701903</v>
      </c>
      <c r="L5" s="54" t="n">
        <f aca="false">'Macro-Regions'!$D$21*Demographics!L3</f>
        <v>8607176.15254289</v>
      </c>
      <c r="M5" s="54" t="n">
        <f aca="false">'Macro-Regions'!$D$21*Demographics!M3</f>
        <v>8817720.64754158</v>
      </c>
      <c r="N5" s="0" t="s">
        <v>240</v>
      </c>
      <c r="P5" s="54" t="n">
        <f aca="false">SUM(D5:M5)</f>
        <v>79040571.2154283</v>
      </c>
    </row>
    <row r="6" customFormat="false" ht="15" hidden="false" customHeight="false" outlineLevel="0" collapsed="false">
      <c r="A6" s="53"/>
      <c r="B6" s="0" t="s">
        <v>27</v>
      </c>
      <c r="C6" s="54" t="n">
        <f aca="false">'Macro-Regions'!$D$22*Demographics!C3</f>
        <v>9596483.77174923</v>
      </c>
      <c r="D6" s="54" t="n">
        <f aca="false">'Macro-Regions'!$D$22*Demographics!D3</f>
        <v>9853224.46121116</v>
      </c>
      <c r="E6" s="54" t="n">
        <f aca="false">'Macro-Regions'!$D$22*Demographics!E3</f>
        <v>10115071.938295</v>
      </c>
      <c r="F6" s="54" t="n">
        <f aca="false">'Macro-Regions'!$D$22*Demographics!F3</f>
        <v>10381724.9445247</v>
      </c>
      <c r="G6" s="54" t="n">
        <f aca="false">'Macro-Regions'!$D$22*Demographics!G3</f>
        <v>10652990.8570564</v>
      </c>
      <c r="H6" s="54" t="n">
        <f aca="false">'Macro-Regions'!$D$22*Demographics!H3</f>
        <v>10928552.898038</v>
      </c>
      <c r="I6" s="54" t="n">
        <f aca="false">'Macro-Regions'!$D$22*Demographics!I3</f>
        <v>11208178.2768289</v>
      </c>
      <c r="J6" s="54" t="n">
        <f aca="false">'Macro-Regions'!$D$22*Demographics!J3</f>
        <v>11491821.3482054</v>
      </c>
      <c r="K6" s="54" t="n">
        <f aca="false">'Macro-Regions'!$D$22*Demographics!K3</f>
        <v>11779441.9443708</v>
      </c>
      <c r="L6" s="54" t="n">
        <f aca="false">'Macro-Regions'!$D$22*Demographics!L3</f>
        <v>12070869.3521885</v>
      </c>
      <c r="M6" s="54" t="n">
        <f aca="false">'Macro-Regions'!$D$22*Demographics!M3</f>
        <v>12366141.000742</v>
      </c>
      <c r="N6" s="0" t="s">
        <v>240</v>
      </c>
      <c r="P6" s="54" t="n">
        <f aca="false">SUM(D6:M6)</f>
        <v>110848017.021461</v>
      </c>
    </row>
    <row r="7" customFormat="false" ht="15" hidden="false" customHeight="false" outlineLevel="0" collapsed="false">
      <c r="A7" s="53"/>
      <c r="C7" s="54"/>
      <c r="D7" s="54"/>
      <c r="E7" s="54"/>
      <c r="F7" s="54"/>
      <c r="G7" s="54"/>
      <c r="H7" s="54"/>
      <c r="I7" s="54"/>
      <c r="J7" s="54"/>
      <c r="K7" s="54"/>
      <c r="L7" s="54"/>
      <c r="M7" s="54"/>
      <c r="P7" s="54"/>
    </row>
    <row r="8" s="56" customFormat="true" ht="15" hidden="false" customHeight="false" outlineLevel="0" collapsed="false">
      <c r="A8" s="55" t="s">
        <v>241</v>
      </c>
      <c r="B8" s="55" t="s">
        <v>242</v>
      </c>
    </row>
    <row r="9" customFormat="false" ht="15" hidden="false" customHeight="false" outlineLevel="0" collapsed="false">
      <c r="A9" s="0" t="s">
        <v>243</v>
      </c>
      <c r="B9" s="0" t="s">
        <v>238</v>
      </c>
      <c r="C9" s="54" t="n">
        <v>4984193</v>
      </c>
      <c r="D9" s="54" t="n">
        <v>5142363</v>
      </c>
      <c r="E9" s="54" t="n">
        <v>5304054</v>
      </c>
      <c r="F9" s="54" t="n">
        <v>5469557</v>
      </c>
      <c r="G9" s="54" t="n">
        <v>5639050</v>
      </c>
      <c r="H9" s="54" t="n">
        <v>5812417</v>
      </c>
      <c r="I9" s="54" t="n">
        <v>5990344</v>
      </c>
      <c r="J9" s="54" t="n">
        <v>6171923</v>
      </c>
      <c r="K9" s="54" t="n">
        <v>6357963</v>
      </c>
      <c r="L9" s="54" t="n">
        <v>6550643</v>
      </c>
      <c r="M9" s="54" t="n">
        <v>6742136</v>
      </c>
      <c r="N9" s="0" t="s">
        <v>239</v>
      </c>
    </row>
    <row r="10" customFormat="false" ht="15" hidden="false" customHeight="false" outlineLevel="0" collapsed="false">
      <c r="B10" s="0" t="s">
        <v>25</v>
      </c>
      <c r="C10" s="54" t="n">
        <f aca="false">'Macro-Regions'!$D20*Demographics!C9</f>
        <v>1086917.31845609</v>
      </c>
      <c r="D10" s="54" t="n">
        <f aca="false">'Macro-Regions'!$D20*Demographics!D9</f>
        <v>1121409.90577368</v>
      </c>
      <c r="E10" s="54" t="n">
        <f aca="false">'Macro-Regions'!$D20*Demographics!E9</f>
        <v>1156670.32769925</v>
      </c>
      <c r="F10" s="54" t="n">
        <f aca="false">'Macro-Regions'!$D20*Demographics!F9</f>
        <v>1192762.04344069</v>
      </c>
      <c r="G10" s="54" t="n">
        <f aca="false">'Macro-Regions'!$D20*Demographics!G9</f>
        <v>1229723.86997049</v>
      </c>
      <c r="H10" s="54" t="n">
        <f aca="false">'Macro-Regions'!$D20*Demographics!H9</f>
        <v>1267530.51083468</v>
      </c>
      <c r="I10" s="54" t="n">
        <f aca="false">'Macro-Regions'!$D20*Demographics!I9</f>
        <v>1306331.56402843</v>
      </c>
      <c r="J10" s="54" t="n">
        <f aca="false">'Macro-Regions'!$D20*Demographics!J9</f>
        <v>1345929.01937736</v>
      </c>
      <c r="K10" s="54" t="n">
        <f aca="false">'Macro-Regions'!$D20*Demographics!K9</f>
        <v>1386499.29784081</v>
      </c>
      <c r="L10" s="54" t="n">
        <f aca="false">'Macro-Regions'!$D20*Demographics!L9</f>
        <v>1428517.58022275</v>
      </c>
      <c r="M10" s="54" t="n">
        <f aca="false">'Macro-Regions'!$D20*Demographics!M9</f>
        <v>1470277.01009698</v>
      </c>
      <c r="N10" s="0" t="s">
        <v>240</v>
      </c>
    </row>
    <row r="11" customFormat="false" ht="15" hidden="false" customHeight="false" outlineLevel="0" collapsed="false">
      <c r="B11" s="0" t="s">
        <v>26</v>
      </c>
      <c r="C11" s="54" t="n">
        <f aca="false">'Macro-Regions'!$D21*Demographics!C9</f>
        <v>1622229.63956602</v>
      </c>
      <c r="D11" s="54" t="n">
        <f aca="false">'Macro-Regions'!$D21*Demographics!D9</f>
        <v>1673710.00200185</v>
      </c>
      <c r="E11" s="54" t="n">
        <f aca="false">'Macro-Regions'!$D21*Demographics!E9</f>
        <v>1726336.361505</v>
      </c>
      <c r="F11" s="54" t="n">
        <f aca="false">'Macro-Regions'!$D21*Demographics!F9</f>
        <v>1780203.43126676</v>
      </c>
      <c r="G11" s="54" t="n">
        <f aca="false">'Macro-Regions'!$D21*Demographics!G9</f>
        <v>1835369.14581653</v>
      </c>
      <c r="H11" s="54" t="n">
        <f aca="false">'Macro-Regions'!$D21*Demographics!H9</f>
        <v>1891795.75006774</v>
      </c>
      <c r="I11" s="54" t="n">
        <f aca="false">'Macro-Regions'!$D21*Demographics!I9</f>
        <v>1949706.51979096</v>
      </c>
      <c r="J11" s="54" t="n">
        <f aca="false">'Macro-Regions'!$D21*Demographics!J9</f>
        <v>2008805.92379131</v>
      </c>
      <c r="K11" s="54" t="n">
        <f aca="false">'Macro-Regions'!$D21*Demographics!K9</f>
        <v>2069357.27125014</v>
      </c>
      <c r="L11" s="54" t="n">
        <f aca="false">'Macro-Regions'!$D21*Demographics!L9</f>
        <v>2132069.77194014</v>
      </c>
      <c r="M11" s="54" t="n">
        <f aca="false">'Macro-Regions'!$D21*Demographics!M9</f>
        <v>2194395.93394258</v>
      </c>
      <c r="N11" s="0" t="s">
        <v>240</v>
      </c>
    </row>
    <row r="12" customFormat="false" ht="15" hidden="false" customHeight="false" outlineLevel="0" collapsed="false">
      <c r="B12" s="0" t="s">
        <v>27</v>
      </c>
      <c r="C12" s="54" t="n">
        <f aca="false">'Macro-Regions'!$D22*Demographics!C9</f>
        <v>2275046.04197789</v>
      </c>
      <c r="D12" s="54" t="n">
        <f aca="false">'Macro-Regions'!$D22*Demographics!D9</f>
        <v>2347243.09222447</v>
      </c>
      <c r="E12" s="54" t="n">
        <f aca="false">'Macro-Regions'!$D22*Demographics!E9</f>
        <v>2421047.31079575</v>
      </c>
      <c r="F12" s="54" t="n">
        <f aca="false">'Macro-Regions'!$D22*Demographics!F9</f>
        <v>2496591.52529255</v>
      </c>
      <c r="G12" s="54" t="n">
        <f aca="false">'Macro-Regions'!$D22*Demographics!G9</f>
        <v>2573956.98421298</v>
      </c>
      <c r="H12" s="54" t="n">
        <f aca="false">'Macro-Regions'!$D22*Demographics!H9</f>
        <v>2653090.73909758</v>
      </c>
      <c r="I12" s="54" t="n">
        <f aca="false">'Macro-Regions'!$D22*Demographics!I9</f>
        <v>2734305.91618061</v>
      </c>
      <c r="J12" s="54" t="n">
        <f aca="false">'Macro-Regions'!$D22*Demographics!J9</f>
        <v>2817188.05683133</v>
      </c>
      <c r="K12" s="54" t="n">
        <f aca="false">'Macro-Regions'!$D22*Demographics!K9</f>
        <v>2902106.43090905</v>
      </c>
      <c r="L12" s="54" t="n">
        <f aca="false">'Macro-Regions'!$D22*Demographics!L9</f>
        <v>2990055.64783711</v>
      </c>
      <c r="M12" s="54" t="n">
        <f aca="false">'Macro-Regions'!$D22*Demographics!M9</f>
        <v>3077463.05596044</v>
      </c>
      <c r="N12" s="0" t="s">
        <v>240</v>
      </c>
    </row>
    <row r="13" customFormat="false" ht="15" hidden="false" customHeight="false" outlineLevel="0" collapsed="false">
      <c r="C13" s="54"/>
      <c r="D13" s="54"/>
      <c r="E13" s="54"/>
      <c r="F13" s="54"/>
      <c r="G13" s="54"/>
      <c r="H13" s="54"/>
      <c r="I13" s="54"/>
      <c r="J13" s="54"/>
      <c r="K13" s="54"/>
      <c r="L13" s="54"/>
      <c r="M13" s="54"/>
    </row>
    <row r="14" customFormat="false" ht="15" hidden="false" customHeight="false" outlineLevel="0" collapsed="false">
      <c r="A14" s="53"/>
      <c r="B14" s="53" t="s">
        <v>244</v>
      </c>
    </row>
    <row r="15" customFormat="false" ht="15" hidden="false" customHeight="false" outlineLevel="0" collapsed="false">
      <c r="B15" s="0" t="s">
        <v>238</v>
      </c>
      <c r="C15" s="54" t="n">
        <v>1067767</v>
      </c>
      <c r="D15" s="54" t="n">
        <v>1081953</v>
      </c>
      <c r="E15" s="54" t="n">
        <v>1096535</v>
      </c>
      <c r="F15" s="54" t="n">
        <v>1109896</v>
      </c>
      <c r="G15" s="54" t="n">
        <v>1122529</v>
      </c>
      <c r="H15" s="54" t="n">
        <v>1134754</v>
      </c>
      <c r="I15" s="54" t="n">
        <v>1146967</v>
      </c>
      <c r="J15" s="54" t="n">
        <v>1159482</v>
      </c>
      <c r="K15" s="54" t="n">
        <v>1171979</v>
      </c>
      <c r="L15" s="54" t="n">
        <v>1184467</v>
      </c>
      <c r="M15" s="54" t="n">
        <v>1196686</v>
      </c>
      <c r="N15" s="0" t="s">
        <v>245</v>
      </c>
    </row>
    <row r="16" customFormat="false" ht="15" hidden="false" customHeight="false" outlineLevel="0" collapsed="false">
      <c r="B16" s="0" t="s">
        <v>25</v>
      </c>
      <c r="C16" s="54" t="n">
        <f aca="false">'Macro-Regions'!$D20*Demographics!C15</f>
        <v>232851.02410278</v>
      </c>
      <c r="D16" s="54" t="n">
        <f aca="false">'Macro-Regions'!$D20*Demographics!D15</f>
        <v>235944.605968414</v>
      </c>
      <c r="E16" s="54" t="n">
        <f aca="false">'Macro-Regions'!$D20*Demographics!E15</f>
        <v>239124.544694247</v>
      </c>
      <c r="F16" s="54" t="n">
        <f aca="false">'Macro-Regions'!$D20*Demographics!F15</f>
        <v>242038.216434465</v>
      </c>
      <c r="G16" s="54" t="n">
        <f aca="false">'Macro-Regions'!$D20*Demographics!G15</f>
        <v>244793.131118558</v>
      </c>
      <c r="H16" s="54" t="n">
        <f aca="false">'Macro-Regions'!$D20*Demographics!H15</f>
        <v>247459.072067901</v>
      </c>
      <c r="I16" s="54" t="n">
        <f aca="false">'Macro-Regions'!$D20*Demographics!I15</f>
        <v>250122.396142692</v>
      </c>
      <c r="J16" s="54" t="n">
        <f aca="false">'Macro-Regions'!$D20*Demographics!J15</f>
        <v>252851.578227029</v>
      </c>
      <c r="K16" s="54" t="n">
        <f aca="false">'Macro-Regions'!$D20*Demographics!K15</f>
        <v>255576.834999538</v>
      </c>
      <c r="L16" s="54" t="n">
        <f aca="false">'Macro-Regions'!$D20*Demographics!L15</f>
        <v>258300.129116135</v>
      </c>
      <c r="M16" s="54" t="n">
        <f aca="false">'Macro-Regions'!$D20*Demographics!M15</f>
        <v>260964.761628201</v>
      </c>
      <c r="N16" s="0" t="s">
        <v>246</v>
      </c>
    </row>
    <row r="17" customFormat="false" ht="15" hidden="false" customHeight="false" outlineLevel="0" collapsed="false">
      <c r="B17" s="0" t="s">
        <v>26</v>
      </c>
      <c r="C17" s="54" t="n">
        <f aca="false">'Macro-Regions'!$D21*Demographics!C15</f>
        <v>347531.340690556</v>
      </c>
      <c r="D17" s="54" t="n">
        <f aca="false">'Macro-Regions'!$D21*Demographics!D15</f>
        <v>352148.52739799</v>
      </c>
      <c r="E17" s="54" t="n">
        <f aca="false">'Macro-Regions'!$D21*Demographics!E15</f>
        <v>356894.602159571</v>
      </c>
      <c r="F17" s="54" t="n">
        <f aca="false">'Macro-Regions'!$D21*Demographics!F15</f>
        <v>361243.27208753</v>
      </c>
      <c r="G17" s="54" t="n">
        <f aca="false">'Macro-Regions'!$D21*Demographics!G15</f>
        <v>365354.996299782</v>
      </c>
      <c r="H17" s="54" t="n">
        <f aca="false">'Macro-Regions'!$D21*Demographics!H15</f>
        <v>369333.926759276</v>
      </c>
      <c r="I17" s="54" t="n">
        <f aca="false">'Macro-Regions'!$D21*Demographics!I15</f>
        <v>373308.951520159</v>
      </c>
      <c r="J17" s="54" t="n">
        <f aca="false">'Macro-Regions'!$D21*Demographics!J15</f>
        <v>377382.269696074</v>
      </c>
      <c r="K17" s="54" t="n">
        <f aca="false">'Macro-Regions'!$D21*Demographics!K15</f>
        <v>381449.729324073</v>
      </c>
      <c r="L17" s="54" t="n">
        <f aca="false">'Macro-Regions'!$D21*Demographics!L15</f>
        <v>385514.259678114</v>
      </c>
      <c r="M17" s="54" t="n">
        <f aca="false">'Macro-Regions'!$D21*Demographics!M15</f>
        <v>389491.237288302</v>
      </c>
      <c r="N17" s="0" t="s">
        <v>246</v>
      </c>
    </row>
    <row r="18" customFormat="false" ht="15" hidden="false" customHeight="false" outlineLevel="0" collapsed="false">
      <c r="B18" s="0" t="s">
        <v>27</v>
      </c>
      <c r="C18" s="54" t="n">
        <f aca="false">'Macro-Regions'!$D22*Demographics!C15</f>
        <v>487384.635206664</v>
      </c>
      <c r="D18" s="54" t="n">
        <f aca="false">'Macro-Regions'!$D22*Demographics!D15</f>
        <v>493859.866633596</v>
      </c>
      <c r="E18" s="54" t="n">
        <f aca="false">'Macro-Regions'!$D22*Demographics!E15</f>
        <v>500515.853146182</v>
      </c>
      <c r="F18" s="54" t="n">
        <f aca="false">'Macro-Regions'!$D22*Demographics!F15</f>
        <v>506614.511478005</v>
      </c>
      <c r="G18" s="54" t="n">
        <f aca="false">'Macro-Regions'!$D22*Demographics!G15</f>
        <v>512380.87258166</v>
      </c>
      <c r="H18" s="54" t="n">
        <f aca="false">'Macro-Regions'!$D22*Demographics!H15</f>
        <v>517961.001172824</v>
      </c>
      <c r="I18" s="54" t="n">
        <f aca="false">'Macro-Regions'!$D22*Demographics!I15</f>
        <v>523535.65233715</v>
      </c>
      <c r="J18" s="54" t="n">
        <f aca="false">'Macro-Regions'!$D22*Demographics!J15</f>
        <v>529248.152076898</v>
      </c>
      <c r="K18" s="54" t="n">
        <f aca="false">'Macro-Regions'!$D22*Demographics!K15</f>
        <v>534952.435676389</v>
      </c>
      <c r="L18" s="54" t="n">
        <f aca="false">'Macro-Regions'!$D22*Demographics!L15</f>
        <v>540652.611205751</v>
      </c>
      <c r="M18" s="54" t="n">
        <f aca="false">'Macro-Regions'!$D22*Demographics!M15</f>
        <v>546230.001083496</v>
      </c>
      <c r="N18" s="0" t="s">
        <v>246</v>
      </c>
    </row>
    <row r="19" customFormat="false" ht="15" hidden="false" customHeight="false" outlineLevel="0" collapsed="false">
      <c r="C19" s="54"/>
    </row>
    <row r="20" customFormat="false" ht="15" hidden="false" customHeight="false" outlineLevel="0" collapsed="false">
      <c r="A20" s="53"/>
      <c r="B20" s="53" t="s">
        <v>247</v>
      </c>
    </row>
    <row r="21" customFormat="false" ht="15" hidden="false" customHeight="false" outlineLevel="0" collapsed="false">
      <c r="B21" s="0" t="s">
        <v>238</v>
      </c>
      <c r="C21" s="54" t="n">
        <f aca="false">'Regional Data WRA'!$C3*Demographics!C9</f>
        <v>488450.914</v>
      </c>
      <c r="D21" s="54" t="n">
        <f aca="false">'Regional Data WRA'!$C3*Demographics!D9</f>
        <v>503951.574</v>
      </c>
      <c r="E21" s="54" t="n">
        <f aca="false">'Regional Data WRA'!$C3*Demographics!E9</f>
        <v>519797.292</v>
      </c>
      <c r="F21" s="54" t="n">
        <f aca="false">'Regional Data WRA'!$C3*Demographics!F9</f>
        <v>536016.586</v>
      </c>
      <c r="G21" s="54" t="n">
        <f aca="false">'Regional Data WRA'!$C3*Demographics!G9</f>
        <v>552626.9</v>
      </c>
      <c r="H21" s="54" t="n">
        <f aca="false">'Regional Data WRA'!$C3*Demographics!H9</f>
        <v>569616.866</v>
      </c>
      <c r="I21" s="54" t="n">
        <f aca="false">'Regional Data WRA'!$C3*Demographics!I9</f>
        <v>587053.712</v>
      </c>
      <c r="J21" s="54" t="n">
        <f aca="false">'Regional Data WRA'!$C3*Demographics!J9</f>
        <v>604848.454</v>
      </c>
      <c r="K21" s="54" t="n">
        <f aca="false">'Regional Data WRA'!$C3*Demographics!K9</f>
        <v>623080.374</v>
      </c>
      <c r="L21" s="54" t="n">
        <f aca="false">'Regional Data WRA'!$C3*Demographics!L9</f>
        <v>641963.014</v>
      </c>
      <c r="M21" s="54" t="n">
        <f aca="false">'Regional Data WRA'!$C3*Demographics!M9</f>
        <v>660729.328</v>
      </c>
      <c r="N21" s="0" t="s">
        <v>248</v>
      </c>
    </row>
    <row r="22" customFormat="false" ht="15" hidden="false" customHeight="false" outlineLevel="0" collapsed="false">
      <c r="B22" s="0" t="s">
        <v>25</v>
      </c>
      <c r="C22" s="54" t="n">
        <f aca="false">'Regional Data WRA'!$C16*Demographics!C10</f>
        <v>79446.8797361673</v>
      </c>
      <c r="D22" s="54" t="n">
        <f aca="false">'Regional Data WRA'!$C16*Demographics!D10</f>
        <v>81968.0728295868</v>
      </c>
      <c r="E22" s="54" t="n">
        <f aca="false">'Regional Data WRA'!$C16*Demographics!E10</f>
        <v>84545.3898458862</v>
      </c>
      <c r="F22" s="54" t="n">
        <f aca="false">'Regional Data WRA'!$C16*Demographics!F10</f>
        <v>87183.4692575332</v>
      </c>
      <c r="G22" s="54" t="n">
        <f aca="false">'Regional Data WRA'!$C16*Demographics!G10</f>
        <v>89885.1483432191</v>
      </c>
      <c r="H22" s="54" t="n">
        <f aca="false">'Regional Data WRA'!$C16*Demographics!H10</f>
        <v>92648.5780898642</v>
      </c>
      <c r="I22" s="54" t="n">
        <f aca="false">'Regional Data WRA'!$C16*Demographics!I10</f>
        <v>95484.6931782681</v>
      </c>
      <c r="J22" s="54" t="n">
        <f aca="false">'Regional Data WRA'!$C16*Demographics!J10</f>
        <v>98379.0202991507</v>
      </c>
      <c r="K22" s="54" t="n">
        <f aca="false">'Regional Data WRA'!$C16*Demographics!K10</f>
        <v>101344.454724767</v>
      </c>
      <c r="L22" s="54" t="n">
        <f aca="false">'Regional Data WRA'!$C16*Demographics!L10</f>
        <v>104415.729209436</v>
      </c>
      <c r="M22" s="54" t="n">
        <f aca="false">'Regional Data WRA'!$C16*Demographics!M10</f>
        <v>107468.083189572</v>
      </c>
      <c r="N22" s="0" t="s">
        <v>248</v>
      </c>
    </row>
    <row r="23" customFormat="false" ht="15" hidden="false" customHeight="false" outlineLevel="0" collapsed="false">
      <c r="B23" s="0" t="s">
        <v>26</v>
      </c>
      <c r="C23" s="54" t="n">
        <f aca="false">'Regional Data WRA'!$C17*Demographics!C11</f>
        <v>212880.748142292</v>
      </c>
      <c r="D23" s="54" t="n">
        <f aca="false">'Regional Data WRA'!$C17*Demographics!D11</f>
        <v>219636.374967671</v>
      </c>
      <c r="E23" s="54" t="n">
        <f aca="false">'Regional Data WRA'!$C17*Demographics!E11</f>
        <v>226542.387846361</v>
      </c>
      <c r="F23" s="54" t="n">
        <f aca="false">'Regional Data WRA'!$C17*Demographics!F11</f>
        <v>233611.215730794</v>
      </c>
      <c r="G23" s="54" t="n">
        <f aca="false">'Regional Data WRA'!$C17*Demographics!G11</f>
        <v>240850.461210429</v>
      </c>
      <c r="H23" s="54" t="n">
        <f aca="false">'Regional Data WRA'!$C17*Demographics!H11</f>
        <v>248255.169788766</v>
      </c>
      <c r="I23" s="54" t="n">
        <f aca="false">'Regional Data WRA'!$C17*Demographics!I11</f>
        <v>255854.641333049</v>
      </c>
      <c r="J23" s="54" t="n">
        <f aca="false">'Regional Data WRA'!$C17*Demographics!J11</f>
        <v>263610.094094796</v>
      </c>
      <c r="K23" s="54" t="n">
        <f aca="false">'Regional Data WRA'!$C17*Demographics!K11</f>
        <v>271556.081415991</v>
      </c>
      <c r="L23" s="54" t="n">
        <f aca="false">'Regional Data WRA'!$C17*Demographics!L11</f>
        <v>279785.670950758</v>
      </c>
      <c r="M23" s="54" t="n">
        <f aca="false">'Regional Data WRA'!$C17*Demographics!M11</f>
        <v>287964.562318731</v>
      </c>
      <c r="N23" s="0" t="s">
        <v>248</v>
      </c>
    </row>
    <row r="24" customFormat="false" ht="15" hidden="false" customHeight="false" outlineLevel="0" collapsed="false">
      <c r="B24" s="0" t="s">
        <v>27</v>
      </c>
      <c r="C24" s="54" t="n">
        <f aca="false">'Regional Data WRA'!$C18*Demographics!C12</f>
        <v>200533.962476743</v>
      </c>
      <c r="D24" s="54" t="n">
        <f aca="false">'Regional Data WRA'!$C18*Demographics!D12</f>
        <v>206897.772394406</v>
      </c>
      <c r="E24" s="54" t="n">
        <f aca="false">'Regional Data WRA'!$C18*Demographics!E12</f>
        <v>213403.246184612</v>
      </c>
      <c r="F24" s="54" t="n">
        <f aca="false">'Regional Data WRA'!$C18*Demographics!F12</f>
        <v>220062.091937934</v>
      </c>
      <c r="G24" s="54" t="n">
        <f aca="false">'Regional Data WRA'!$C18*Demographics!G12</f>
        <v>226881.471304277</v>
      </c>
      <c r="H24" s="54" t="n">
        <f aca="false">'Regional Data WRA'!$C18*Demographics!H12</f>
        <v>233856.717141006</v>
      </c>
      <c r="I24" s="54" t="n">
        <f aca="false">'Regional Data WRA'!$C18*Demographics!I12</f>
        <v>241015.429964045</v>
      </c>
      <c r="J24" s="54" t="n">
        <f aca="false">'Regional Data WRA'!$C18*Demographics!J12</f>
        <v>248321.077312084</v>
      </c>
      <c r="K24" s="54" t="n">
        <f aca="false">'Regional Data WRA'!$C18*Demographics!K12</f>
        <v>255806.208481598</v>
      </c>
      <c r="L24" s="54" t="n">
        <f aca="false">'Regional Data WRA'!$C18*Demographics!L12</f>
        <v>263558.493332931</v>
      </c>
      <c r="M24" s="54" t="n">
        <f aca="false">'Regional Data WRA'!$C18*Demographics!M12</f>
        <v>271263.02044024</v>
      </c>
      <c r="N24" s="0" t="s">
        <v>248</v>
      </c>
    </row>
    <row r="25" customFormat="false" ht="15" hidden="false" customHeight="false" outlineLevel="0" collapsed="false">
      <c r="C25" s="54"/>
      <c r="F25" s="54"/>
      <c r="I25" s="54"/>
    </row>
    <row r="26" customFormat="false" ht="15" hidden="false" customHeight="false" outlineLevel="0" collapsed="false">
      <c r="B26" s="53" t="s">
        <v>249</v>
      </c>
      <c r="C26" s="54"/>
    </row>
    <row r="27" customFormat="false" ht="15" hidden="false" customHeight="false" outlineLevel="0" collapsed="false">
      <c r="B27" s="0" t="s">
        <v>238</v>
      </c>
      <c r="C27" s="54" t="n">
        <f aca="false">C9-C21</f>
        <v>4495742.086</v>
      </c>
      <c r="D27" s="54" t="n">
        <f aca="false">D9-D21</f>
        <v>4638411.426</v>
      </c>
      <c r="E27" s="54" t="n">
        <f aca="false">E9-E21</f>
        <v>4784256.708</v>
      </c>
      <c r="F27" s="54" t="n">
        <f aca="false">F9-F21</f>
        <v>4933540.414</v>
      </c>
      <c r="G27" s="54" t="n">
        <f aca="false">G9-G21</f>
        <v>5086423.1</v>
      </c>
      <c r="H27" s="54" t="n">
        <f aca="false">H9-H21</f>
        <v>5242800.134</v>
      </c>
      <c r="I27" s="54" t="n">
        <f aca="false">I9-I21</f>
        <v>5403290.288</v>
      </c>
      <c r="J27" s="54" t="n">
        <f aca="false">J9-J21</f>
        <v>5567074.546</v>
      </c>
      <c r="K27" s="54" t="n">
        <f aca="false">K9-K21</f>
        <v>5734882.626</v>
      </c>
      <c r="L27" s="54" t="n">
        <f aca="false">L9-L21</f>
        <v>5908679.986</v>
      </c>
      <c r="M27" s="54" t="n">
        <f aca="false">M9-M21</f>
        <v>6081406.672</v>
      </c>
      <c r="N27" s="0" t="s">
        <v>250</v>
      </c>
    </row>
    <row r="28" customFormat="false" ht="15" hidden="false" customHeight="false" outlineLevel="0" collapsed="false">
      <c r="B28" s="0" t="s">
        <v>25</v>
      </c>
      <c r="C28" s="54" t="n">
        <f aca="false">C10-C22</f>
        <v>1007470.43871993</v>
      </c>
      <c r="D28" s="54" t="n">
        <f aca="false">D10-D22</f>
        <v>1039441.83294409</v>
      </c>
      <c r="E28" s="54" t="n">
        <f aca="false">E10-E22</f>
        <v>1072124.93785337</v>
      </c>
      <c r="F28" s="54" t="n">
        <f aca="false">F10-F22</f>
        <v>1105578.57418315</v>
      </c>
      <c r="G28" s="54" t="n">
        <f aca="false">G10-G22</f>
        <v>1139838.72162727</v>
      </c>
      <c r="H28" s="54" t="n">
        <f aca="false">H10-H22</f>
        <v>1174881.93274481</v>
      </c>
      <c r="I28" s="54" t="n">
        <f aca="false">I10-I22</f>
        <v>1210846.87085016</v>
      </c>
      <c r="J28" s="54" t="n">
        <f aca="false">J10-J22</f>
        <v>1247549.99907821</v>
      </c>
      <c r="K28" s="54" t="n">
        <f aca="false">K10-K22</f>
        <v>1285154.84311604</v>
      </c>
      <c r="L28" s="54" t="n">
        <f aca="false">L10-L22</f>
        <v>1324101.85101332</v>
      </c>
      <c r="M28" s="54" t="n">
        <f aca="false">M10-M22</f>
        <v>1362808.92690741</v>
      </c>
      <c r="N28" s="0" t="s">
        <v>250</v>
      </c>
    </row>
    <row r="29" customFormat="false" ht="15" hidden="false" customHeight="false" outlineLevel="0" collapsed="false">
      <c r="B29" s="0" t="s">
        <v>26</v>
      </c>
      <c r="C29" s="54" t="n">
        <f aca="false">C11-C23</f>
        <v>1409348.89142372</v>
      </c>
      <c r="D29" s="54" t="n">
        <f aca="false">D11-D23</f>
        <v>1454073.62703418</v>
      </c>
      <c r="E29" s="54" t="n">
        <f aca="false">E11-E23</f>
        <v>1499793.97365864</v>
      </c>
      <c r="F29" s="54" t="n">
        <f aca="false">F11-F23</f>
        <v>1546592.21553597</v>
      </c>
      <c r="G29" s="54" t="n">
        <f aca="false">G11-G23</f>
        <v>1594518.6846061</v>
      </c>
      <c r="H29" s="54" t="n">
        <f aca="false">H11-H23</f>
        <v>1643540.58027897</v>
      </c>
      <c r="I29" s="54" t="n">
        <f aca="false">I11-I23</f>
        <v>1693851.87845791</v>
      </c>
      <c r="J29" s="54" t="n">
        <f aca="false">J11-J23</f>
        <v>1745195.82969652</v>
      </c>
      <c r="K29" s="54" t="n">
        <f aca="false">K11-K23</f>
        <v>1797801.18983415</v>
      </c>
      <c r="L29" s="54" t="n">
        <f aca="false">L11-L23</f>
        <v>1852284.10098938</v>
      </c>
      <c r="M29" s="54" t="n">
        <f aca="false">M11-M23</f>
        <v>1906431.37162385</v>
      </c>
      <c r="N29" s="0" t="s">
        <v>250</v>
      </c>
    </row>
    <row r="30" customFormat="false" ht="15" hidden="false" customHeight="false" outlineLevel="0" collapsed="false">
      <c r="B30" s="0" t="s">
        <v>27</v>
      </c>
      <c r="C30" s="54" t="n">
        <f aca="false">C12-C24</f>
        <v>2074512.07950115</v>
      </c>
      <c r="D30" s="54" t="n">
        <f aca="false">D12-D24</f>
        <v>2140345.31983006</v>
      </c>
      <c r="E30" s="54" t="n">
        <f aca="false">E12-E24</f>
        <v>2207644.06461114</v>
      </c>
      <c r="F30" s="54" t="n">
        <f aca="false">F12-F24</f>
        <v>2276529.43335462</v>
      </c>
      <c r="G30" s="54" t="n">
        <f aca="false">G12-G24</f>
        <v>2347075.5129087</v>
      </c>
      <c r="H30" s="54" t="n">
        <f aca="false">H12-H24</f>
        <v>2419234.02195658</v>
      </c>
      <c r="I30" s="54" t="n">
        <f aca="false">I12-I24</f>
        <v>2493290.48621657</v>
      </c>
      <c r="J30" s="54" t="n">
        <f aca="false">J12-J24</f>
        <v>2568866.97951924</v>
      </c>
      <c r="K30" s="54" t="n">
        <f aca="false">K12-K24</f>
        <v>2646300.22242745</v>
      </c>
      <c r="L30" s="54" t="n">
        <f aca="false">L12-L24</f>
        <v>2726497.15450418</v>
      </c>
      <c r="M30" s="54" t="n">
        <f aca="false">M12-M24</f>
        <v>2806200.0355202</v>
      </c>
      <c r="N30" s="0" t="s">
        <v>250</v>
      </c>
    </row>
    <row r="31" customFormat="false" ht="15" hidden="false" customHeight="false" outlineLevel="0" collapsed="false">
      <c r="C31" s="54"/>
      <c r="D31" s="54"/>
      <c r="E31" s="54"/>
      <c r="F31" s="54"/>
      <c r="G31" s="54"/>
      <c r="H31" s="54"/>
      <c r="I31" s="54"/>
      <c r="J31" s="54"/>
      <c r="K31" s="54"/>
      <c r="L31" s="54"/>
      <c r="M31" s="54"/>
    </row>
    <row r="32" customFormat="false" ht="15" hidden="false" customHeight="false" outlineLevel="0" collapsed="false">
      <c r="C32" s="54"/>
    </row>
    <row r="33" s="56" customFormat="true" ht="15" hidden="false" customHeight="false" outlineLevel="0" collapsed="false">
      <c r="A33" s="55" t="s">
        <v>251</v>
      </c>
      <c r="B33" s="55" t="s">
        <v>252</v>
      </c>
      <c r="C33" s="57"/>
    </row>
    <row r="34" customFormat="false" ht="15" hidden="false" customHeight="false" outlineLevel="0" collapsed="false">
      <c r="A34" s="0" t="s">
        <v>243</v>
      </c>
      <c r="B34" s="0" t="s">
        <v>253</v>
      </c>
      <c r="C34" s="54" t="n">
        <v>3396898</v>
      </c>
      <c r="D34" s="54" t="n">
        <v>3472429</v>
      </c>
      <c r="E34" s="54" t="n">
        <v>3544188</v>
      </c>
      <c r="F34" s="54" t="n">
        <v>3612859</v>
      </c>
      <c r="G34" s="54" t="n">
        <v>3677583</v>
      </c>
      <c r="H34" s="54" t="n">
        <v>3739270</v>
      </c>
      <c r="I34" s="54" t="n">
        <v>3797861</v>
      </c>
      <c r="J34" s="54" t="n">
        <v>3853167</v>
      </c>
      <c r="K34" s="54" t="n">
        <v>3905736</v>
      </c>
      <c r="L34" s="54" t="n">
        <v>3956327</v>
      </c>
      <c r="M34" s="54" t="n">
        <v>4006139</v>
      </c>
      <c r="N34" s="0" t="s">
        <v>254</v>
      </c>
    </row>
    <row r="35" customFormat="false" ht="15" hidden="false" customHeight="false" outlineLevel="0" collapsed="false">
      <c r="B35" s="0" t="s">
        <v>255</v>
      </c>
      <c r="C35" s="54" t="n">
        <f aca="false">C34-(6/59)*C34</f>
        <v>3051450.74576271</v>
      </c>
      <c r="D35" s="54" t="n">
        <f aca="false">D34-(6/59)*D34</f>
        <v>3119300.62711864</v>
      </c>
      <c r="E35" s="54" t="n">
        <f aca="false">E34-(6/59)*E34</f>
        <v>3183762.10169492</v>
      </c>
      <c r="F35" s="54" t="n">
        <f aca="false">F34-(6/59)*F34</f>
        <v>3245449.61016949</v>
      </c>
      <c r="G35" s="54" t="n">
        <f aca="false">G34-(6/59)*G34</f>
        <v>3303591.50847458</v>
      </c>
      <c r="H35" s="54" t="n">
        <f aca="false">H34-(6/59)*H34</f>
        <v>3359005.25423729</v>
      </c>
      <c r="I35" s="54" t="n">
        <f aca="false">I34-(6/59)*I34</f>
        <v>3411637.84745763</v>
      </c>
      <c r="J35" s="54" t="n">
        <f aca="false">J34-(6/59)*J34</f>
        <v>3461319.50847458</v>
      </c>
      <c r="K35" s="54" t="n">
        <f aca="false">K34-(6/59)*K34</f>
        <v>3508542.50847458</v>
      </c>
      <c r="L35" s="54" t="n">
        <f aca="false">L34-(6/59)*L34</f>
        <v>3553988.66101695</v>
      </c>
      <c r="M35" s="54" t="n">
        <f aca="false">M34-(6/59)*M34</f>
        <v>3598735.0338983</v>
      </c>
      <c r="N35" s="19" t="s">
        <v>256</v>
      </c>
    </row>
    <row r="36" customFormat="false" ht="15" hidden="false" customHeight="false" outlineLevel="0" collapsed="false">
      <c r="B36" s="0" t="s">
        <v>25</v>
      </c>
      <c r="C36" s="54" t="n">
        <f aca="false">'Macro-Regions'!$D20*C$35</f>
        <v>665438.650145622</v>
      </c>
      <c r="D36" s="54" t="n">
        <f aca="false">'Macro-Regions'!$D20*D$35</f>
        <v>680234.869132518</v>
      </c>
      <c r="E36" s="54" t="n">
        <f aca="false">'Macro-Regions'!$D20*E$35</f>
        <v>694292.168496761</v>
      </c>
      <c r="F36" s="54" t="n">
        <f aca="false">'Macro-Regions'!$D20*F$35</f>
        <v>707744.54108615</v>
      </c>
      <c r="G36" s="54" t="n">
        <f aca="false">'Macro-Regions'!$D20*G$35</f>
        <v>720423.712257031</v>
      </c>
      <c r="H36" s="54" t="n">
        <f aca="false">'Macro-Regions'!$D20*H$35</f>
        <v>732507.94734785</v>
      </c>
      <c r="I36" s="54" t="n">
        <f aca="false">'Macro-Regions'!$D20*I$35</f>
        <v>743985.688496004</v>
      </c>
      <c r="J36" s="54" t="n">
        <f aca="false">'Macro-Regions'!$D20*J$35</f>
        <v>754819.91136197</v>
      </c>
      <c r="K36" s="54" t="n">
        <f aca="false">'Macro-Regions'!$D20*K$35</f>
        <v>765117.966940767</v>
      </c>
      <c r="L36" s="54" t="n">
        <f aca="false">'Macro-Regions'!$D20*L$35</f>
        <v>775028.540278418</v>
      </c>
      <c r="M36" s="54" t="n">
        <f aca="false">'Macro-Regions'!$D20*M$35</f>
        <v>784786.51065052</v>
      </c>
      <c r="N36" s="0" t="s">
        <v>240</v>
      </c>
    </row>
    <row r="37" customFormat="false" ht="15" hidden="false" customHeight="false" outlineLevel="0" collapsed="false">
      <c r="B37" s="0" t="s">
        <v>26</v>
      </c>
      <c r="C37" s="54" t="n">
        <f aca="false">'Macro-Regions'!$D21*C$35</f>
        <v>993170.578156201</v>
      </c>
      <c r="D37" s="54" t="n">
        <f aca="false">'Macro-Regions'!$D21*D$35</f>
        <v>1015254.01043433</v>
      </c>
      <c r="E37" s="54" t="n">
        <f aca="false">'Macro-Regions'!$D21*E$35</f>
        <v>1036234.60140819</v>
      </c>
      <c r="F37" s="54" t="n">
        <f aca="false">'Macro-Regions'!$D21*F$35</f>
        <v>1056312.33608629</v>
      </c>
      <c r="G37" s="54" t="n">
        <f aca="false">'Macro-Regions'!$D21*G$35</f>
        <v>1075236.06370501</v>
      </c>
      <c r="H37" s="54" t="n">
        <f aca="false">'Macro-Regions'!$D21*H$35</f>
        <v>1093271.84619089</v>
      </c>
      <c r="I37" s="54" t="n">
        <f aca="false">'Macro-Regions'!$D21*I$35</f>
        <v>1110402.43337506</v>
      </c>
      <c r="J37" s="54" t="n">
        <f aca="false">'Macro-Regions'!$D21*J$35</f>
        <v>1126572.56624202</v>
      </c>
      <c r="K37" s="54" t="n">
        <f aca="false">'Macro-Regions'!$D21*K$35</f>
        <v>1141942.46669917</v>
      </c>
      <c r="L37" s="54" t="n">
        <f aca="false">'Macro-Regions'!$D21*L$35</f>
        <v>1156734.04793579</v>
      </c>
      <c r="M37" s="54" t="n">
        <f aca="false">'Macro-Regions'!$D21*M$35</f>
        <v>1171297.86846826</v>
      </c>
      <c r="N37" s="0" t="s">
        <v>240</v>
      </c>
    </row>
    <row r="38" customFormat="false" ht="15" hidden="false" customHeight="false" outlineLevel="0" collapsed="false">
      <c r="B38" s="0" t="s">
        <v>27</v>
      </c>
      <c r="C38" s="54" t="n">
        <f aca="false">'Macro-Regions'!$D22*C$35</f>
        <v>1392841.51746089</v>
      </c>
      <c r="D38" s="54" t="n">
        <f aca="false">'Macro-Regions'!$D22*D$35</f>
        <v>1423811.7475518</v>
      </c>
      <c r="E38" s="54" t="n">
        <f aca="false">'Macro-Regions'!$D22*E$35</f>
        <v>1453235.33178997</v>
      </c>
      <c r="F38" s="54" t="n">
        <f aca="false">'Macro-Regions'!$D22*F$35</f>
        <v>1481392.73299705</v>
      </c>
      <c r="G38" s="54" t="n">
        <f aca="false">'Macro-Regions'!$D22*G$35</f>
        <v>1507931.73251254</v>
      </c>
      <c r="H38" s="54" t="n">
        <f aca="false">'Macro-Regions'!$D22*H$35</f>
        <v>1533225.46069855</v>
      </c>
      <c r="I38" s="54" t="n">
        <f aca="false">'Macro-Regions'!$D22*I$35</f>
        <v>1557249.72558656</v>
      </c>
      <c r="J38" s="54" t="n">
        <f aca="false">'Macro-Regions'!$D22*J$35</f>
        <v>1579927.03087058</v>
      </c>
      <c r="K38" s="54" t="n">
        <f aca="false">'Macro-Regions'!$D22*K$35</f>
        <v>1601482.07483464</v>
      </c>
      <c r="L38" s="54" t="n">
        <f aca="false">'Macro-Regions'!$D22*L$35</f>
        <v>1622226.07280274</v>
      </c>
      <c r="M38" s="54" t="n">
        <f aca="false">'Macro-Regions'!$D22*M$35</f>
        <v>1642650.65477952</v>
      </c>
      <c r="N38" s="0" t="s">
        <v>240</v>
      </c>
    </row>
    <row r="39" customFormat="false" ht="15" hidden="false" customHeight="false" outlineLevel="0" collapsed="false">
      <c r="C39" s="54"/>
    </row>
    <row r="40" customFormat="false" ht="15" hidden="false" customHeight="false" outlineLevel="0" collapsed="false">
      <c r="B40" s="53" t="s">
        <v>257</v>
      </c>
      <c r="C40" s="54"/>
    </row>
    <row r="41" customFormat="false" ht="15" hidden="false" customHeight="false" outlineLevel="0" collapsed="false">
      <c r="B41" s="0" t="s">
        <v>255</v>
      </c>
      <c r="C41" s="54" t="n">
        <f aca="false">SUM(C42:C44)</f>
        <v>0</v>
      </c>
      <c r="D41" s="54" t="n">
        <f aca="false">SUM(D42:D44)</f>
        <v>0</v>
      </c>
      <c r="E41" s="54" t="n">
        <f aca="false">SUM(E42:E44)</f>
        <v>0</v>
      </c>
      <c r="F41" s="54" t="n">
        <f aca="false">SUM(F42:F44)</f>
        <v>0</v>
      </c>
      <c r="G41" s="54" t="n">
        <f aca="false">SUM(G42:G44)</f>
        <v>0</v>
      </c>
      <c r="H41" s="54" t="n">
        <f aca="false">SUM(H42:H44)</f>
        <v>0</v>
      </c>
      <c r="I41" s="54" t="n">
        <f aca="false">SUM(I42:I44)</f>
        <v>0</v>
      </c>
      <c r="J41" s="54" t="n">
        <f aca="false">SUM(J42:J44)</f>
        <v>0</v>
      </c>
      <c r="K41" s="54" t="n">
        <f aca="false">SUM(K42:K44)</f>
        <v>0</v>
      </c>
      <c r="L41" s="54" t="n">
        <f aca="false">SUM(L42:L44)</f>
        <v>0</v>
      </c>
      <c r="M41" s="54" t="n">
        <f aca="false">SUM(M42:M44)</f>
        <v>0</v>
      </c>
    </row>
    <row r="42" customFormat="false" ht="15" hidden="false" customHeight="false" outlineLevel="0" collapsed="false">
      <c r="B42" s="0" t="s">
        <v>25</v>
      </c>
      <c r="C42" s="54" t="n">
        <f aca="false">C36*'Regional Data Children'!$O16</f>
        <v>0</v>
      </c>
      <c r="D42" s="54" t="n">
        <f aca="false">D36*'Regional Data Children'!$O16</f>
        <v>0</v>
      </c>
      <c r="E42" s="54" t="n">
        <f aca="false">E36*'Regional Data Children'!$O16</f>
        <v>0</v>
      </c>
      <c r="F42" s="54" t="n">
        <f aca="false">F36*'Regional Data Children'!$O16</f>
        <v>0</v>
      </c>
      <c r="G42" s="54" t="n">
        <f aca="false">G36*'Regional Data Children'!$O16</f>
        <v>0</v>
      </c>
      <c r="H42" s="54" t="n">
        <f aca="false">H36*'Regional Data Children'!$O16</f>
        <v>0</v>
      </c>
      <c r="I42" s="54" t="n">
        <f aca="false">I36*'Regional Data Children'!$O16</f>
        <v>0</v>
      </c>
      <c r="J42" s="54" t="n">
        <f aca="false">J36*'Regional Data Children'!$O16</f>
        <v>0</v>
      </c>
      <c r="K42" s="54" t="n">
        <f aca="false">K36*'Regional Data Children'!$O16</f>
        <v>0</v>
      </c>
      <c r="L42" s="54" t="n">
        <f aca="false">L36*'Regional Data Children'!$O16</f>
        <v>0</v>
      </c>
      <c r="M42" s="54" t="n">
        <f aca="false">M36*'Regional Data Children'!$O16</f>
        <v>0</v>
      </c>
    </row>
    <row r="43" customFormat="false" ht="15" hidden="false" customHeight="false" outlineLevel="0" collapsed="false">
      <c r="B43" s="0" t="s">
        <v>26</v>
      </c>
      <c r="C43" s="54" t="n">
        <f aca="false">C37*'Regional Data Children'!$O17</f>
        <v>0</v>
      </c>
      <c r="D43" s="54" t="n">
        <f aca="false">D37*'Regional Data Children'!$O17</f>
        <v>0</v>
      </c>
      <c r="E43" s="54" t="n">
        <f aca="false">E37*'Regional Data Children'!$O17</f>
        <v>0</v>
      </c>
      <c r="F43" s="54" t="n">
        <f aca="false">F37*'Regional Data Children'!$O17</f>
        <v>0</v>
      </c>
      <c r="G43" s="54" t="n">
        <f aca="false">G37*'Regional Data Children'!$O17</f>
        <v>0</v>
      </c>
      <c r="H43" s="54" t="n">
        <f aca="false">H37*'Regional Data Children'!$O17</f>
        <v>0</v>
      </c>
      <c r="I43" s="54" t="n">
        <f aca="false">I37*'Regional Data Children'!$O17</f>
        <v>0</v>
      </c>
      <c r="J43" s="54" t="n">
        <f aca="false">J37*'Regional Data Children'!$O17</f>
        <v>0</v>
      </c>
      <c r="K43" s="54" t="n">
        <f aca="false">K37*'Regional Data Children'!$O17</f>
        <v>0</v>
      </c>
      <c r="L43" s="54" t="n">
        <f aca="false">L37*'Regional Data Children'!$O17</f>
        <v>0</v>
      </c>
      <c r="M43" s="54" t="n">
        <f aca="false">M37*'Regional Data Children'!$O17</f>
        <v>0</v>
      </c>
    </row>
    <row r="44" customFormat="false" ht="15" hidden="false" customHeight="false" outlineLevel="0" collapsed="false">
      <c r="B44" s="0" t="s">
        <v>27</v>
      </c>
      <c r="C44" s="54" t="n">
        <f aca="false">C38*'Regional Data Children'!$O18</f>
        <v>0</v>
      </c>
      <c r="D44" s="54" t="n">
        <f aca="false">D38*'Regional Data Children'!$O18</f>
        <v>0</v>
      </c>
      <c r="E44" s="54" t="n">
        <f aca="false">E38*'Regional Data Children'!$O18</f>
        <v>0</v>
      </c>
      <c r="F44" s="54" t="n">
        <f aca="false">F38*'Regional Data Children'!$O18</f>
        <v>0</v>
      </c>
      <c r="G44" s="54" t="n">
        <f aca="false">G38*'Regional Data Children'!$O18</f>
        <v>0</v>
      </c>
      <c r="H44" s="54" t="n">
        <f aca="false">H38*'Regional Data Children'!$O18</f>
        <v>0</v>
      </c>
      <c r="I44" s="54" t="n">
        <f aca="false">I38*'Regional Data Children'!$O18</f>
        <v>0</v>
      </c>
      <c r="J44" s="54" t="n">
        <f aca="false">J38*'Regional Data Children'!$O18</f>
        <v>0</v>
      </c>
      <c r="K44" s="54" t="n">
        <f aca="false">K38*'Regional Data Children'!$O18</f>
        <v>0</v>
      </c>
      <c r="L44" s="54" t="n">
        <f aca="false">L38*'Regional Data Children'!$O18</f>
        <v>0</v>
      </c>
      <c r="M44" s="54" t="n">
        <f aca="false">M38*'Regional Data Children'!$O18</f>
        <v>0</v>
      </c>
    </row>
    <row r="46" customFormat="false" ht="15" hidden="false" customHeight="false" outlineLevel="0" collapsed="false">
      <c r="B46" s="53" t="s">
        <v>258</v>
      </c>
    </row>
    <row r="47" customFormat="false" ht="15" hidden="false" customHeight="false" outlineLevel="0" collapsed="false">
      <c r="B47" s="0" t="s">
        <v>255</v>
      </c>
      <c r="C47" s="54" t="n">
        <f aca="false">SUM(C48:C50)</f>
        <v>3051450.74576271</v>
      </c>
      <c r="D47" s="54" t="n">
        <f aca="false">SUM(D48:D50)</f>
        <v>3119300.62711864</v>
      </c>
      <c r="E47" s="54" t="n">
        <f aca="false">SUM(E48:E50)</f>
        <v>3183762.10169492</v>
      </c>
      <c r="F47" s="54" t="n">
        <f aca="false">SUM(F48:F50)</f>
        <v>3245449.61016949</v>
      </c>
      <c r="G47" s="54" t="n">
        <f aca="false">SUM(G48:G50)</f>
        <v>3303591.50847458</v>
      </c>
      <c r="H47" s="54" t="n">
        <f aca="false">SUM(H48:H50)</f>
        <v>3359005.25423729</v>
      </c>
      <c r="I47" s="54" t="n">
        <f aca="false">SUM(I48:I50)</f>
        <v>3411637.84745763</v>
      </c>
      <c r="J47" s="54" t="n">
        <f aca="false">SUM(J48:J50)</f>
        <v>3461319.50847458</v>
      </c>
      <c r="K47" s="54" t="n">
        <f aca="false">SUM(K48:K50)</f>
        <v>3508542.50847458</v>
      </c>
      <c r="L47" s="54" t="n">
        <f aca="false">SUM(L48:L50)</f>
        <v>3553988.66101695</v>
      </c>
      <c r="M47" s="54" t="n">
        <f aca="false">SUM(M48:M50)</f>
        <v>3598735.0338983</v>
      </c>
    </row>
    <row r="48" customFormat="false" ht="15" hidden="false" customHeight="false" outlineLevel="0" collapsed="false">
      <c r="B48" s="0" t="s">
        <v>25</v>
      </c>
      <c r="C48" s="54" t="n">
        <f aca="false">C36-C42</f>
        <v>665438.650145622</v>
      </c>
      <c r="D48" s="54" t="n">
        <f aca="false">D36-D42</f>
        <v>680234.869132518</v>
      </c>
      <c r="E48" s="54" t="n">
        <f aca="false">E36-E42</f>
        <v>694292.168496761</v>
      </c>
      <c r="F48" s="54" t="n">
        <f aca="false">F36-F42</f>
        <v>707744.54108615</v>
      </c>
      <c r="G48" s="54" t="n">
        <f aca="false">G36-G42</f>
        <v>720423.712257031</v>
      </c>
      <c r="H48" s="54" t="n">
        <f aca="false">H36-H42</f>
        <v>732507.94734785</v>
      </c>
      <c r="I48" s="54" t="n">
        <f aca="false">I36-I42</f>
        <v>743985.688496004</v>
      </c>
      <c r="J48" s="54" t="n">
        <f aca="false">J36-J42</f>
        <v>754819.91136197</v>
      </c>
      <c r="K48" s="54" t="n">
        <f aca="false">K36-K42</f>
        <v>765117.966940767</v>
      </c>
      <c r="L48" s="54" t="n">
        <f aca="false">L36-L42</f>
        <v>775028.540278418</v>
      </c>
      <c r="M48" s="54" t="n">
        <f aca="false">M36-M42</f>
        <v>784786.51065052</v>
      </c>
    </row>
    <row r="49" customFormat="false" ht="15" hidden="false" customHeight="false" outlineLevel="0" collapsed="false">
      <c r="B49" s="0" t="s">
        <v>26</v>
      </c>
      <c r="C49" s="54" t="n">
        <f aca="false">C37-C43</f>
        <v>993170.578156201</v>
      </c>
      <c r="D49" s="54" t="n">
        <f aca="false">D37-D43</f>
        <v>1015254.01043433</v>
      </c>
      <c r="E49" s="54" t="n">
        <f aca="false">E37-E43</f>
        <v>1036234.60140819</v>
      </c>
      <c r="F49" s="54" t="n">
        <f aca="false">F37-F43</f>
        <v>1056312.33608629</v>
      </c>
      <c r="G49" s="54" t="n">
        <f aca="false">G37-G43</f>
        <v>1075236.06370501</v>
      </c>
      <c r="H49" s="54" t="n">
        <f aca="false">H37-H43</f>
        <v>1093271.84619089</v>
      </c>
      <c r="I49" s="54" t="n">
        <f aca="false">I37-I43</f>
        <v>1110402.43337506</v>
      </c>
      <c r="J49" s="54" t="n">
        <f aca="false">J37-J43</f>
        <v>1126572.56624202</v>
      </c>
      <c r="K49" s="54" t="n">
        <f aca="false">K37-K43</f>
        <v>1141942.46669917</v>
      </c>
      <c r="L49" s="54" t="n">
        <f aca="false">L37-L43</f>
        <v>1156734.04793579</v>
      </c>
      <c r="M49" s="54" t="n">
        <f aca="false">M37-M43</f>
        <v>1171297.86846826</v>
      </c>
    </row>
    <row r="50" customFormat="false" ht="15" hidden="false" customHeight="false" outlineLevel="0" collapsed="false">
      <c r="B50" s="0" t="s">
        <v>27</v>
      </c>
      <c r="C50" s="54" t="n">
        <f aca="false">C38-C44</f>
        <v>1392841.51746089</v>
      </c>
      <c r="D50" s="54" t="n">
        <f aca="false">D38-D44</f>
        <v>1423811.7475518</v>
      </c>
      <c r="E50" s="54" t="n">
        <f aca="false">E38-E44</f>
        <v>1453235.33178997</v>
      </c>
      <c r="F50" s="54" t="n">
        <f aca="false">F38-F44</f>
        <v>1481392.73299705</v>
      </c>
      <c r="G50" s="54" t="n">
        <f aca="false">G38-G44</f>
        <v>1507931.73251254</v>
      </c>
      <c r="H50" s="54" t="n">
        <f aca="false">H38-H44</f>
        <v>1533225.46069855</v>
      </c>
      <c r="I50" s="54" t="n">
        <f aca="false">I38-I44</f>
        <v>1557249.72558656</v>
      </c>
      <c r="J50" s="54" t="n">
        <f aca="false">J38-J44</f>
        <v>1579927.03087058</v>
      </c>
      <c r="K50" s="54" t="n">
        <f aca="false">K38-K44</f>
        <v>1601482.07483464</v>
      </c>
      <c r="L50" s="54" t="n">
        <f aca="false">L38-L44</f>
        <v>1622226.07280274</v>
      </c>
      <c r="M50" s="54" t="n">
        <f aca="false">M38-M44</f>
        <v>1642650.65477952</v>
      </c>
    </row>
    <row r="53" customFormat="false" ht="15" hidden="false" customHeight="false" outlineLevel="0" collapsed="false">
      <c r="B53" s="53" t="s">
        <v>259</v>
      </c>
    </row>
    <row r="54" customFormat="false" ht="15" hidden="false" customHeight="false" outlineLevel="0" collapsed="false">
      <c r="B54" s="0" t="s">
        <v>238</v>
      </c>
      <c r="C54" s="0" t="n">
        <f aca="false">(6/53)*C41</f>
        <v>0</v>
      </c>
      <c r="D54" s="0" t="n">
        <f aca="false">(6/53)*D41</f>
        <v>0</v>
      </c>
      <c r="E54" s="0" t="n">
        <f aca="false">(6/53)*E41</f>
        <v>0</v>
      </c>
      <c r="F54" s="0" t="n">
        <f aca="false">(6/53)*F41</f>
        <v>0</v>
      </c>
      <c r="G54" s="0" t="n">
        <f aca="false">(6/53)*G41</f>
        <v>0</v>
      </c>
      <c r="H54" s="0" t="n">
        <f aca="false">(6/53)*H41</f>
        <v>0</v>
      </c>
      <c r="I54" s="0" t="n">
        <f aca="false">(6/53)*I41</f>
        <v>0</v>
      </c>
      <c r="J54" s="0" t="n">
        <f aca="false">(6/53)*J41</f>
        <v>0</v>
      </c>
      <c r="K54" s="0" t="n">
        <f aca="false">(6/53)*K41</f>
        <v>0</v>
      </c>
      <c r="L54" s="0" t="n">
        <f aca="false">(6/53)*L41</f>
        <v>0</v>
      </c>
      <c r="M54" s="0" t="n">
        <f aca="false">(6/53)*M41</f>
        <v>0</v>
      </c>
      <c r="N54" s="0" t="s">
        <v>260</v>
      </c>
    </row>
    <row r="55" customFormat="false" ht="15" hidden="false" customHeight="false" outlineLevel="0" collapsed="false">
      <c r="B55" s="0" t="s">
        <v>25</v>
      </c>
      <c r="C55" s="0" t="n">
        <f aca="false">(6/53)*C42</f>
        <v>0</v>
      </c>
      <c r="D55" s="0" t="n">
        <f aca="false">(6/53)*D42</f>
        <v>0</v>
      </c>
      <c r="E55" s="0" t="n">
        <f aca="false">(6/53)*E42</f>
        <v>0</v>
      </c>
      <c r="F55" s="0" t="n">
        <f aca="false">(6/53)*F42</f>
        <v>0</v>
      </c>
      <c r="G55" s="0" t="n">
        <f aca="false">(6/53)*G42</f>
        <v>0</v>
      </c>
      <c r="H55" s="0" t="n">
        <f aca="false">(6/53)*H42</f>
        <v>0</v>
      </c>
      <c r="I55" s="0" t="n">
        <f aca="false">(6/53)*I42</f>
        <v>0</v>
      </c>
      <c r="J55" s="0" t="n">
        <f aca="false">(6/53)*J42</f>
        <v>0</v>
      </c>
      <c r="K55" s="0" t="n">
        <f aca="false">(6/53)*K42</f>
        <v>0</v>
      </c>
      <c r="L55" s="0" t="n">
        <f aca="false">(6/53)*L42</f>
        <v>0</v>
      </c>
      <c r="M55" s="0" t="n">
        <f aca="false">(6/53)*M42</f>
        <v>0</v>
      </c>
      <c r="N55" s="0" t="s">
        <v>260</v>
      </c>
    </row>
    <row r="56" customFormat="false" ht="15" hidden="false" customHeight="false" outlineLevel="0" collapsed="false">
      <c r="B56" s="0" t="s">
        <v>26</v>
      </c>
      <c r="C56" s="0" t="n">
        <f aca="false">(6/53)*C43</f>
        <v>0</v>
      </c>
      <c r="D56" s="0" t="n">
        <f aca="false">(6/53)*D43</f>
        <v>0</v>
      </c>
      <c r="E56" s="0" t="n">
        <f aca="false">(6/53)*E43</f>
        <v>0</v>
      </c>
      <c r="F56" s="0" t="n">
        <f aca="false">(6/53)*F43</f>
        <v>0</v>
      </c>
      <c r="G56" s="0" t="n">
        <f aca="false">(6/53)*G43</f>
        <v>0</v>
      </c>
      <c r="H56" s="0" t="n">
        <f aca="false">(6/53)*H43</f>
        <v>0</v>
      </c>
      <c r="I56" s="0" t="n">
        <f aca="false">(6/53)*I43</f>
        <v>0</v>
      </c>
      <c r="J56" s="0" t="n">
        <f aca="false">(6/53)*J43</f>
        <v>0</v>
      </c>
      <c r="K56" s="0" t="n">
        <f aca="false">(6/53)*K43</f>
        <v>0</v>
      </c>
      <c r="L56" s="0" t="n">
        <f aca="false">(6/53)*L43</f>
        <v>0</v>
      </c>
      <c r="M56" s="0" t="n">
        <f aca="false">(6/53)*M43</f>
        <v>0</v>
      </c>
      <c r="N56" s="0" t="s">
        <v>260</v>
      </c>
    </row>
    <row r="57" customFormat="false" ht="15" hidden="false" customHeight="false" outlineLevel="0" collapsed="false">
      <c r="B57" s="0" t="s">
        <v>27</v>
      </c>
      <c r="C57" s="0" t="n">
        <f aca="false">(6/53)*C44</f>
        <v>0</v>
      </c>
      <c r="D57" s="0" t="n">
        <f aca="false">(6/53)*D44</f>
        <v>0</v>
      </c>
      <c r="E57" s="0" t="n">
        <f aca="false">(6/53)*E44</f>
        <v>0</v>
      </c>
      <c r="F57" s="0" t="n">
        <f aca="false">(6/53)*F44</f>
        <v>0</v>
      </c>
      <c r="G57" s="0" t="n">
        <f aca="false">(6/53)*G44</f>
        <v>0</v>
      </c>
      <c r="H57" s="0" t="n">
        <f aca="false">(6/53)*H44</f>
        <v>0</v>
      </c>
      <c r="I57" s="0" t="n">
        <f aca="false">(6/53)*I44</f>
        <v>0</v>
      </c>
      <c r="J57" s="0" t="n">
        <f aca="false">(6/53)*J44</f>
        <v>0</v>
      </c>
      <c r="K57" s="0" t="n">
        <f aca="false">(6/53)*K44</f>
        <v>0</v>
      </c>
      <c r="L57" s="0" t="n">
        <f aca="false">(6/53)*L44</f>
        <v>0</v>
      </c>
      <c r="M57" s="0" t="n">
        <f aca="false">(6/53)*M44</f>
        <v>0</v>
      </c>
      <c r="N57" s="0" t="s">
        <v>260</v>
      </c>
    </row>
    <row r="59" customFormat="false" ht="15" hidden="false" customHeight="false" outlineLevel="0" collapsed="false">
      <c r="B59" s="53" t="s">
        <v>261</v>
      </c>
    </row>
    <row r="60" customFormat="false" ht="15" hidden="false" customHeight="false" outlineLevel="0" collapsed="false">
      <c r="B60" s="0" t="s">
        <v>238</v>
      </c>
      <c r="C60" s="0" t="n">
        <f aca="false">(47/53)*C41</f>
        <v>0</v>
      </c>
      <c r="D60" s="0" t="n">
        <f aca="false">(47/53)*D41</f>
        <v>0</v>
      </c>
      <c r="E60" s="0" t="n">
        <f aca="false">(47/53)*E41</f>
        <v>0</v>
      </c>
      <c r="F60" s="0" t="n">
        <f aca="false">(47/53)*F41</f>
        <v>0</v>
      </c>
      <c r="G60" s="0" t="n">
        <f aca="false">(47/53)*G41</f>
        <v>0</v>
      </c>
      <c r="H60" s="0" t="n">
        <f aca="false">(47/53)*H41</f>
        <v>0</v>
      </c>
      <c r="I60" s="0" t="n">
        <f aca="false">(47/53)*I41</f>
        <v>0</v>
      </c>
      <c r="J60" s="0" t="n">
        <f aca="false">(47/53)*J41</f>
        <v>0</v>
      </c>
      <c r="K60" s="0" t="n">
        <f aca="false">(47/53)*K41</f>
        <v>0</v>
      </c>
      <c r="L60" s="0" t="n">
        <f aca="false">(47/53)*L41</f>
        <v>0</v>
      </c>
      <c r="M60" s="0" t="n">
        <f aca="false">(47/53)*M41</f>
        <v>0</v>
      </c>
      <c r="N60" s="0" t="s">
        <v>262</v>
      </c>
    </row>
    <row r="61" customFormat="false" ht="15" hidden="false" customHeight="false" outlineLevel="0" collapsed="false">
      <c r="B61" s="0" t="s">
        <v>25</v>
      </c>
      <c r="C61" s="0" t="n">
        <f aca="false">(47/53)*C42</f>
        <v>0</v>
      </c>
      <c r="D61" s="0" t="n">
        <f aca="false">(47/53)*D42</f>
        <v>0</v>
      </c>
      <c r="E61" s="0" t="n">
        <f aca="false">(47/53)*E42</f>
        <v>0</v>
      </c>
      <c r="F61" s="0" t="n">
        <f aca="false">(47/53)*F42</f>
        <v>0</v>
      </c>
      <c r="G61" s="0" t="n">
        <f aca="false">(47/53)*G42</f>
        <v>0</v>
      </c>
      <c r="H61" s="0" t="n">
        <f aca="false">(47/53)*H42</f>
        <v>0</v>
      </c>
      <c r="I61" s="0" t="n">
        <f aca="false">(47/53)*I42</f>
        <v>0</v>
      </c>
      <c r="J61" s="0" t="n">
        <f aca="false">(47/53)*J42</f>
        <v>0</v>
      </c>
      <c r="K61" s="0" t="n">
        <f aca="false">(47/53)*K42</f>
        <v>0</v>
      </c>
      <c r="L61" s="0" t="n">
        <f aca="false">(47/53)*L42</f>
        <v>0</v>
      </c>
      <c r="M61" s="0" t="n">
        <f aca="false">(47/53)*M42</f>
        <v>0</v>
      </c>
      <c r="N61" s="0" t="s">
        <v>262</v>
      </c>
    </row>
    <row r="62" customFormat="false" ht="15" hidden="false" customHeight="false" outlineLevel="0" collapsed="false">
      <c r="B62" s="0" t="s">
        <v>26</v>
      </c>
      <c r="C62" s="0" t="n">
        <f aca="false">(47/53)*C43</f>
        <v>0</v>
      </c>
      <c r="D62" s="0" t="n">
        <f aca="false">(47/53)*D43</f>
        <v>0</v>
      </c>
      <c r="E62" s="0" t="n">
        <f aca="false">(47/53)*E43</f>
        <v>0</v>
      </c>
      <c r="F62" s="0" t="n">
        <f aca="false">(47/53)*F43</f>
        <v>0</v>
      </c>
      <c r="G62" s="0" t="n">
        <f aca="false">(47/53)*G43</f>
        <v>0</v>
      </c>
      <c r="H62" s="0" t="n">
        <f aca="false">(47/53)*H43</f>
        <v>0</v>
      </c>
      <c r="I62" s="0" t="n">
        <f aca="false">(47/53)*I43</f>
        <v>0</v>
      </c>
      <c r="J62" s="0" t="n">
        <f aca="false">(47/53)*J43</f>
        <v>0</v>
      </c>
      <c r="K62" s="0" t="n">
        <f aca="false">(47/53)*K43</f>
        <v>0</v>
      </c>
      <c r="L62" s="0" t="n">
        <f aca="false">(47/53)*L43</f>
        <v>0</v>
      </c>
      <c r="M62" s="0" t="n">
        <f aca="false">(47/53)*M43</f>
        <v>0</v>
      </c>
      <c r="N62" s="0" t="s">
        <v>262</v>
      </c>
    </row>
    <row r="63" customFormat="false" ht="15" hidden="false" customHeight="false" outlineLevel="0" collapsed="false">
      <c r="B63" s="0" t="s">
        <v>27</v>
      </c>
      <c r="C63" s="0" t="n">
        <f aca="false">(47/53)*C44</f>
        <v>0</v>
      </c>
      <c r="D63" s="0" t="n">
        <f aca="false">(47/53)*D44</f>
        <v>0</v>
      </c>
      <c r="E63" s="0" t="n">
        <f aca="false">(47/53)*E44</f>
        <v>0</v>
      </c>
      <c r="F63" s="0" t="n">
        <f aca="false">(47/53)*F44</f>
        <v>0</v>
      </c>
      <c r="G63" s="0" t="n">
        <f aca="false">(47/53)*G44</f>
        <v>0</v>
      </c>
      <c r="H63" s="0" t="n">
        <f aca="false">(47/53)*H44</f>
        <v>0</v>
      </c>
      <c r="I63" s="0" t="n">
        <f aca="false">(47/53)*I44</f>
        <v>0</v>
      </c>
      <c r="J63" s="0" t="n">
        <f aca="false">(47/53)*J44</f>
        <v>0</v>
      </c>
      <c r="K63" s="0" t="n">
        <f aca="false">(47/53)*K44</f>
        <v>0</v>
      </c>
      <c r="L63" s="0" t="n">
        <f aca="false">(47/53)*L44</f>
        <v>0</v>
      </c>
      <c r="M63" s="0" t="n">
        <f aca="false">(47/53)*M44</f>
        <v>0</v>
      </c>
      <c r="N63" s="0" t="s">
        <v>262</v>
      </c>
    </row>
    <row r="65" customFormat="false" ht="15" hidden="false" customHeight="false" outlineLevel="0" collapsed="false">
      <c r="B65" s="53" t="s">
        <v>263</v>
      </c>
    </row>
    <row r="66" customFormat="false" ht="15" hidden="false" customHeight="false" outlineLevel="0" collapsed="false">
      <c r="B66" s="0" t="s">
        <v>238</v>
      </c>
      <c r="C66" s="0" t="n">
        <f aca="false">(6/53)*C47</f>
        <v>345447.254237288</v>
      </c>
      <c r="D66" s="0" t="n">
        <f aca="false">(6/53)*D47</f>
        <v>353128.372881356</v>
      </c>
      <c r="E66" s="0" t="n">
        <f aca="false">(6/53)*E47</f>
        <v>360425.898305085</v>
      </c>
      <c r="F66" s="0" t="n">
        <f aca="false">(6/53)*F47</f>
        <v>367409.389830508</v>
      </c>
      <c r="G66" s="0" t="n">
        <f aca="false">(6/53)*G47</f>
        <v>373991.491525424</v>
      </c>
      <c r="H66" s="0" t="n">
        <f aca="false">(6/53)*H47</f>
        <v>380264.745762712</v>
      </c>
      <c r="I66" s="0" t="n">
        <f aca="false">(6/53)*I47</f>
        <v>386223.152542373</v>
      </c>
      <c r="J66" s="0" t="n">
        <f aca="false">(6/53)*J47</f>
        <v>391847.491525424</v>
      </c>
      <c r="K66" s="0" t="n">
        <f aca="false">(6/53)*K47</f>
        <v>397193.491525424</v>
      </c>
      <c r="L66" s="0" t="n">
        <f aca="false">(6/53)*L47</f>
        <v>402338.338983051</v>
      </c>
      <c r="M66" s="0" t="n">
        <f aca="false">(6/53)*M47</f>
        <v>407403.966101695</v>
      </c>
      <c r="N66" s="0" t="s">
        <v>260</v>
      </c>
    </row>
    <row r="67" customFormat="false" ht="15" hidden="false" customHeight="false" outlineLevel="0" collapsed="false">
      <c r="B67" s="0" t="s">
        <v>25</v>
      </c>
      <c r="C67" s="0" t="n">
        <f aca="false">(6/53)*C48</f>
        <v>75332.677374976</v>
      </c>
      <c r="D67" s="0" t="n">
        <f aca="false">(6/53)*D48</f>
        <v>77007.7210338699</v>
      </c>
      <c r="E67" s="0" t="n">
        <f aca="false">(6/53)*E48</f>
        <v>78599.1134147277</v>
      </c>
      <c r="F67" s="0" t="n">
        <f aca="false">(6/53)*F48</f>
        <v>80122.0235191868</v>
      </c>
      <c r="G67" s="0" t="n">
        <f aca="false">(6/53)*G48</f>
        <v>81557.4013875884</v>
      </c>
      <c r="H67" s="0" t="n">
        <f aca="false">(6/53)*H48</f>
        <v>82925.4280016434</v>
      </c>
      <c r="I67" s="0" t="n">
        <f aca="false">(6/53)*I48</f>
        <v>84224.794924076</v>
      </c>
      <c r="J67" s="0" t="n">
        <f aca="false">(6/53)*J48</f>
        <v>85451.310720223</v>
      </c>
      <c r="K67" s="0" t="n">
        <f aca="false">(6/53)*K48</f>
        <v>86617.1283329171</v>
      </c>
      <c r="L67" s="0" t="n">
        <f aca="false">(6/53)*L48</f>
        <v>87739.080031519</v>
      </c>
      <c r="M67" s="0" t="n">
        <f aca="false">(6/53)*M48</f>
        <v>88843.7559227004</v>
      </c>
      <c r="N67" s="0" t="s">
        <v>260</v>
      </c>
    </row>
    <row r="68" customFormat="false" ht="15" hidden="false" customHeight="false" outlineLevel="0" collapsed="false">
      <c r="B68" s="0" t="s">
        <v>26</v>
      </c>
      <c r="C68" s="0" t="n">
        <f aca="false">(6/53)*C49</f>
        <v>112434.405074287</v>
      </c>
      <c r="D68" s="0" t="n">
        <f aca="false">(6/53)*D49</f>
        <v>114934.416275585</v>
      </c>
      <c r="E68" s="0" t="n">
        <f aca="false">(6/53)*E49</f>
        <v>117309.577517908</v>
      </c>
      <c r="F68" s="0" t="n">
        <f aca="false">(6/53)*F49</f>
        <v>119582.528613542</v>
      </c>
      <c r="G68" s="0" t="n">
        <f aca="false">(6/53)*G49</f>
        <v>121724.837400567</v>
      </c>
      <c r="H68" s="0" t="n">
        <f aca="false">(6/53)*H49</f>
        <v>123766.624097082</v>
      </c>
      <c r="I68" s="0" t="n">
        <f aca="false">(6/53)*I49</f>
        <v>125705.935853781</v>
      </c>
      <c r="J68" s="0" t="n">
        <f aca="false">(6/53)*J49</f>
        <v>127536.516933059</v>
      </c>
      <c r="K68" s="0" t="n">
        <f aca="false">(6/53)*K49</f>
        <v>129276.505664057</v>
      </c>
      <c r="L68" s="0" t="n">
        <f aca="false">(6/53)*L49</f>
        <v>130951.024294618</v>
      </c>
      <c r="M68" s="0" t="n">
        <f aca="false">(6/53)*M49</f>
        <v>132599.75869452</v>
      </c>
      <c r="N68" s="0" t="s">
        <v>260</v>
      </c>
    </row>
    <row r="69" customFormat="false" ht="15" hidden="false" customHeight="false" outlineLevel="0" collapsed="false">
      <c r="B69" s="0" t="s">
        <v>27</v>
      </c>
      <c r="C69" s="0" t="n">
        <f aca="false">(6/53)*C50</f>
        <v>157680.171788025</v>
      </c>
      <c r="D69" s="0" t="n">
        <f aca="false">(6/53)*D50</f>
        <v>161186.235571901</v>
      </c>
      <c r="E69" s="0" t="n">
        <f aca="false">(6/53)*E50</f>
        <v>164517.207372449</v>
      </c>
      <c r="F69" s="0" t="n">
        <f aca="false">(6/53)*F50</f>
        <v>167704.83769778</v>
      </c>
      <c r="G69" s="0" t="n">
        <f aca="false">(6/53)*G50</f>
        <v>170709.252737268</v>
      </c>
      <c r="H69" s="0" t="n">
        <f aca="false">(6/53)*H50</f>
        <v>173572.693663987</v>
      </c>
      <c r="I69" s="0" t="n">
        <f aca="false">(6/53)*I50</f>
        <v>176292.421764516</v>
      </c>
      <c r="J69" s="0" t="n">
        <f aca="false">(6/53)*J50</f>
        <v>178859.663872141</v>
      </c>
      <c r="K69" s="0" t="n">
        <f aca="false">(6/53)*K50</f>
        <v>181299.857528449</v>
      </c>
      <c r="L69" s="0" t="n">
        <f aca="false">(6/53)*L50</f>
        <v>183648.234656914</v>
      </c>
      <c r="M69" s="0" t="n">
        <f aca="false">(6/53)*M50</f>
        <v>185960.451484474</v>
      </c>
      <c r="N69" s="0" t="s">
        <v>260</v>
      </c>
    </row>
    <row r="71" customFormat="false" ht="15" hidden="false" customHeight="false" outlineLevel="0" collapsed="false">
      <c r="B71" s="53" t="s">
        <v>264</v>
      </c>
    </row>
    <row r="72" customFormat="false" ht="15" hidden="false" customHeight="false" outlineLevel="0" collapsed="false">
      <c r="B72" s="0" t="s">
        <v>238</v>
      </c>
      <c r="C72" s="0" t="n">
        <f aca="false">(47/53)*C47</f>
        <v>2706003.49152542</v>
      </c>
      <c r="D72" s="0" t="n">
        <f aca="false">(47/53)*D47</f>
        <v>2766172.25423729</v>
      </c>
      <c r="E72" s="0" t="n">
        <f aca="false">(47/53)*E47</f>
        <v>2823336.20338983</v>
      </c>
      <c r="F72" s="0" t="n">
        <f aca="false">(47/53)*F47</f>
        <v>2878040.22033898</v>
      </c>
      <c r="G72" s="0" t="n">
        <f aca="false">(47/53)*G47</f>
        <v>2929600.01694915</v>
      </c>
      <c r="H72" s="0" t="n">
        <f aca="false">(47/53)*H47</f>
        <v>2978740.50847458</v>
      </c>
      <c r="I72" s="0" t="n">
        <f aca="false">(47/53)*I47</f>
        <v>3025414.69491525</v>
      </c>
      <c r="J72" s="0" t="n">
        <f aca="false">(47/53)*J47</f>
        <v>3069472.01694915</v>
      </c>
      <c r="K72" s="0" t="n">
        <f aca="false">(47/53)*K47</f>
        <v>3111349.01694915</v>
      </c>
      <c r="L72" s="0" t="n">
        <f aca="false">(47/53)*L47</f>
        <v>3151650.3220339</v>
      </c>
      <c r="M72" s="0" t="n">
        <f aca="false">(47/53)*M47</f>
        <v>3191331.06779661</v>
      </c>
      <c r="N72" s="0" t="s">
        <v>262</v>
      </c>
    </row>
    <row r="73" customFormat="false" ht="15" hidden="false" customHeight="false" outlineLevel="0" collapsed="false">
      <c r="B73" s="0" t="s">
        <v>25</v>
      </c>
      <c r="C73" s="0" t="n">
        <f aca="false">(47/53)*C48</f>
        <v>590105.972770646</v>
      </c>
      <c r="D73" s="0" t="n">
        <f aca="false">(47/53)*D48</f>
        <v>603227.148098648</v>
      </c>
      <c r="E73" s="0" t="n">
        <f aca="false">(47/53)*E48</f>
        <v>615693.055082033</v>
      </c>
      <c r="F73" s="0" t="n">
        <f aca="false">(47/53)*F48</f>
        <v>627622.517566963</v>
      </c>
      <c r="G73" s="0" t="n">
        <f aca="false">(47/53)*G48</f>
        <v>638866.310869443</v>
      </c>
      <c r="H73" s="0" t="n">
        <f aca="false">(47/53)*H48</f>
        <v>649582.519346207</v>
      </c>
      <c r="I73" s="0" t="n">
        <f aca="false">(47/53)*I48</f>
        <v>659760.893571928</v>
      </c>
      <c r="J73" s="0" t="n">
        <f aca="false">(47/53)*J48</f>
        <v>669368.600641747</v>
      </c>
      <c r="K73" s="0" t="n">
        <f aca="false">(47/53)*K48</f>
        <v>678500.83860785</v>
      </c>
      <c r="L73" s="0" t="n">
        <f aca="false">(47/53)*L48</f>
        <v>687289.460246899</v>
      </c>
      <c r="M73" s="0" t="n">
        <f aca="false">(47/53)*M48</f>
        <v>695942.75472782</v>
      </c>
      <c r="N73" s="0" t="s">
        <v>262</v>
      </c>
    </row>
    <row r="74" customFormat="false" ht="15" hidden="false" customHeight="false" outlineLevel="0" collapsed="false">
      <c r="B74" s="0" t="s">
        <v>26</v>
      </c>
      <c r="C74" s="0" t="n">
        <f aca="false">(47/53)*C49</f>
        <v>880736.173081914</v>
      </c>
      <c r="D74" s="0" t="n">
        <f aca="false">(47/53)*D49</f>
        <v>900319.594158747</v>
      </c>
      <c r="E74" s="0" t="n">
        <f aca="false">(47/53)*E49</f>
        <v>918925.02389028</v>
      </c>
      <c r="F74" s="0" t="n">
        <f aca="false">(47/53)*F49</f>
        <v>936729.807472745</v>
      </c>
      <c r="G74" s="0" t="n">
        <f aca="false">(47/53)*G49</f>
        <v>953511.226304442</v>
      </c>
      <c r="H74" s="0" t="n">
        <f aca="false">(47/53)*H49</f>
        <v>969505.222093808</v>
      </c>
      <c r="I74" s="0" t="n">
        <f aca="false">(47/53)*I49</f>
        <v>984696.497521284</v>
      </c>
      <c r="J74" s="0" t="n">
        <f aca="false">(47/53)*J49</f>
        <v>999036.049308964</v>
      </c>
      <c r="K74" s="0" t="n">
        <f aca="false">(47/53)*K49</f>
        <v>1012665.96103512</v>
      </c>
      <c r="L74" s="0" t="n">
        <f aca="false">(47/53)*L49</f>
        <v>1025783.02364117</v>
      </c>
      <c r="M74" s="0" t="n">
        <f aca="false">(47/53)*M49</f>
        <v>1038698.10977374</v>
      </c>
      <c r="N74" s="0" t="s">
        <v>262</v>
      </c>
    </row>
    <row r="75" customFormat="false" ht="15" hidden="false" customHeight="false" outlineLevel="0" collapsed="false">
      <c r="B75" s="0" t="s">
        <v>27</v>
      </c>
      <c r="C75" s="0" t="n">
        <f aca="false">(47/53)*C50</f>
        <v>1235161.34567286</v>
      </c>
      <c r="D75" s="0" t="n">
        <f aca="false">(47/53)*D50</f>
        <v>1262625.51197989</v>
      </c>
      <c r="E75" s="0" t="n">
        <f aca="false">(47/53)*E50</f>
        <v>1288718.12441752</v>
      </c>
      <c r="F75" s="0" t="n">
        <f aca="false">(47/53)*F50</f>
        <v>1313687.89529928</v>
      </c>
      <c r="G75" s="0" t="n">
        <f aca="false">(47/53)*G50</f>
        <v>1337222.47977527</v>
      </c>
      <c r="H75" s="0" t="n">
        <f aca="false">(47/53)*H50</f>
        <v>1359652.76703456</v>
      </c>
      <c r="I75" s="0" t="n">
        <f aca="false">(47/53)*I50</f>
        <v>1380957.30382204</v>
      </c>
      <c r="J75" s="0" t="n">
        <f aca="false">(47/53)*J50</f>
        <v>1401067.36699844</v>
      </c>
      <c r="K75" s="0" t="n">
        <f aca="false">(47/53)*K50</f>
        <v>1420182.21730619</v>
      </c>
      <c r="L75" s="0" t="n">
        <f aca="false">(47/53)*L50</f>
        <v>1438577.83814583</v>
      </c>
      <c r="M75" s="0" t="n">
        <f aca="false">(47/53)*M50</f>
        <v>1456690.20329505</v>
      </c>
      <c r="N75" s="0" t="s">
        <v>262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F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4" activeCellId="0" sqref="A14"/>
    </sheetView>
  </sheetViews>
  <sheetFormatPr defaultColWidth="8.83984375" defaultRowHeight="15" zeroHeight="false" outlineLevelRow="0" outlineLevelCol="0"/>
  <cols>
    <col collapsed="false" customWidth="true" hidden="false" outlineLevel="0" max="1" min="1" style="0" width="44.66"/>
    <col collapsed="false" customWidth="true" hidden="false" outlineLevel="0" max="2" min="2" style="0" width="24.16"/>
    <col collapsed="false" customWidth="true" hidden="false" outlineLevel="0" max="3" min="3" style="0" width="31.5"/>
    <col collapsed="false" customWidth="true" hidden="false" outlineLevel="0" max="4" min="4" style="0" width="27.83"/>
    <col collapsed="false" customWidth="true" hidden="false" outlineLevel="0" max="5" min="5" style="0" width="18.83"/>
  </cols>
  <sheetData>
    <row r="1" customFormat="false" ht="15" hidden="false" customHeight="false" outlineLevel="0" collapsed="false">
      <c r="A1" s="53" t="s">
        <v>265</v>
      </c>
      <c r="C1" s="0" t="s">
        <v>235</v>
      </c>
    </row>
    <row r="2" customFormat="false" ht="15" hidden="false" customHeight="false" outlineLevel="0" collapsed="false">
      <c r="A2" s="58" t="s">
        <v>266</v>
      </c>
      <c r="B2" s="59" t="n">
        <v>1309.12220801948</v>
      </c>
      <c r="C2" s="0" t="s">
        <v>267</v>
      </c>
    </row>
    <row r="3" customFormat="false" ht="15" hidden="false" customHeight="false" outlineLevel="0" collapsed="false">
      <c r="A3" s="0" t="s">
        <v>268</v>
      </c>
      <c r="B3" s="24" t="n">
        <v>0.03</v>
      </c>
    </row>
    <row r="4" customFormat="false" ht="15" hidden="false" customHeight="false" outlineLevel="0" collapsed="false">
      <c r="A4" s="0" t="s">
        <v>269</v>
      </c>
      <c r="B4" s="24" t="n">
        <v>0.03</v>
      </c>
    </row>
    <row r="5" customFormat="false" ht="15" hidden="false" customHeight="false" outlineLevel="0" collapsed="false">
      <c r="B5" s="60"/>
    </row>
    <row r="6" customFormat="false" ht="15" hidden="false" customHeight="false" outlineLevel="0" collapsed="false">
      <c r="B6" s="0" t="s">
        <v>270</v>
      </c>
      <c r="C6" s="0" t="s">
        <v>271</v>
      </c>
      <c r="D6" s="0" t="s">
        <v>272</v>
      </c>
      <c r="E6" s="0" t="s">
        <v>273</v>
      </c>
      <c r="F6" s="0" t="s">
        <v>235</v>
      </c>
    </row>
    <row r="7" customFormat="false" ht="15" hidden="false" customHeight="false" outlineLevel="0" collapsed="false">
      <c r="A7" s="53" t="s">
        <v>274</v>
      </c>
    </row>
    <row r="8" customFormat="false" ht="15" hidden="false" customHeight="false" outlineLevel="0" collapsed="false">
      <c r="A8" s="0" t="s">
        <v>275</v>
      </c>
      <c r="B8" s="61" t="n">
        <v>7956.25482</v>
      </c>
      <c r="C8" s="0" t="n">
        <v>3.1</v>
      </c>
      <c r="D8" s="0" t="n">
        <v>240</v>
      </c>
      <c r="E8" s="0" t="n">
        <v>6</v>
      </c>
      <c r="F8" s="0" t="s">
        <v>276</v>
      </c>
    </row>
    <row r="9" customFormat="false" ht="15" hidden="false" customHeight="false" outlineLevel="0" collapsed="false">
      <c r="A9" s="0" t="s">
        <v>277</v>
      </c>
      <c r="B9" s="61" t="n">
        <v>11943.15594</v>
      </c>
      <c r="C9" s="0" t="n">
        <v>3.1</v>
      </c>
      <c r="D9" s="0" t="n">
        <v>240</v>
      </c>
      <c r="E9" s="0" t="n">
        <v>6</v>
      </c>
      <c r="F9" s="0" t="s">
        <v>276</v>
      </c>
    </row>
    <row r="10" customFormat="false" ht="15" hidden="false" customHeight="false" outlineLevel="0" collapsed="false">
      <c r="A10" s="0" t="s">
        <v>278</v>
      </c>
      <c r="B10" s="61" t="n">
        <v>11943.15594</v>
      </c>
      <c r="C10" s="0" t="n">
        <v>3.1</v>
      </c>
      <c r="D10" s="0" t="n">
        <v>240</v>
      </c>
      <c r="E10" s="0" t="n">
        <v>6</v>
      </c>
      <c r="F10" s="0" t="s">
        <v>276</v>
      </c>
    </row>
    <row r="11" customFormat="false" ht="15" hidden="false" customHeight="false" outlineLevel="0" collapsed="false">
      <c r="A11" s="0" t="s">
        <v>279</v>
      </c>
      <c r="B11" s="61" t="n">
        <v>11943.15594</v>
      </c>
      <c r="C11" s="0" t="n">
        <v>3.1</v>
      </c>
      <c r="D11" s="0" t="n">
        <v>240</v>
      </c>
      <c r="E11" s="0" t="n">
        <v>6</v>
      </c>
      <c r="F11" s="0" t="s">
        <v>276</v>
      </c>
    </row>
    <row r="12" customFormat="false" ht="15" hidden="false" customHeight="false" outlineLevel="0" collapsed="false">
      <c r="A12" s="0" t="s">
        <v>280</v>
      </c>
      <c r="B12" s="61" t="n">
        <v>4913.85315</v>
      </c>
      <c r="C12" s="0" t="n">
        <v>3.1</v>
      </c>
      <c r="D12" s="0" t="n">
        <v>240</v>
      </c>
      <c r="E12" s="0" t="n">
        <v>6</v>
      </c>
      <c r="F12" s="0" t="s">
        <v>276</v>
      </c>
    </row>
    <row r="13" customFormat="false" ht="15" hidden="false" customHeight="false" outlineLevel="0" collapsed="false">
      <c r="A13" s="0" t="s">
        <v>281</v>
      </c>
      <c r="B13" s="61" t="n">
        <v>4913.85315</v>
      </c>
      <c r="C13" s="0" t="n">
        <v>3.1</v>
      </c>
      <c r="D13" s="0" t="n">
        <v>240</v>
      </c>
      <c r="E13" s="0" t="n">
        <v>6</v>
      </c>
      <c r="F13" s="0" t="s">
        <v>276</v>
      </c>
    </row>
    <row r="14" customFormat="false" ht="15" hidden="false" customHeight="false" outlineLevel="0" collapsed="false">
      <c r="A14" s="0" t="s">
        <v>282</v>
      </c>
      <c r="B14" s="61" t="n">
        <v>4913.85315</v>
      </c>
      <c r="C14" s="0" t="n">
        <v>3.1</v>
      </c>
      <c r="D14" s="0" t="n">
        <v>240</v>
      </c>
      <c r="E14" s="0" t="n">
        <v>6</v>
      </c>
      <c r="F14" s="0" t="s">
        <v>276</v>
      </c>
    </row>
    <row r="15" customFormat="false" ht="15" hidden="false" customHeight="false" outlineLevel="0" collapsed="false">
      <c r="A15" s="0" t="s">
        <v>283</v>
      </c>
      <c r="B15" s="61" t="n">
        <v>3721.98969</v>
      </c>
      <c r="C15" s="0" t="n">
        <v>3.1</v>
      </c>
      <c r="D15" s="0" t="n">
        <v>240</v>
      </c>
      <c r="E15" s="0" t="n">
        <v>6</v>
      </c>
      <c r="F15" s="0" t="s">
        <v>276</v>
      </c>
    </row>
    <row r="16" customFormat="false" ht="15" hidden="false" customHeight="false" outlineLevel="0" collapsed="false">
      <c r="A16" s="0" t="s">
        <v>284</v>
      </c>
      <c r="B16" s="61" t="n">
        <v>3721.98969</v>
      </c>
      <c r="C16" s="0" t="n">
        <v>3.1</v>
      </c>
      <c r="D16" s="0" t="n">
        <v>240</v>
      </c>
      <c r="E16" s="0" t="n">
        <v>6</v>
      </c>
      <c r="F16" s="0" t="s">
        <v>276</v>
      </c>
    </row>
    <row r="17" customFormat="false" ht="15" hidden="false" customHeight="false" outlineLevel="0" collapsed="false">
      <c r="A17" s="0" t="s">
        <v>285</v>
      </c>
      <c r="B17" s="61" t="n">
        <v>4913.85315</v>
      </c>
      <c r="C17" s="0" t="n">
        <v>3.1</v>
      </c>
      <c r="D17" s="0" t="n">
        <v>240</v>
      </c>
      <c r="E17" s="0" t="n">
        <v>6</v>
      </c>
      <c r="F17" s="0" t="s">
        <v>276</v>
      </c>
    </row>
    <row r="18" customFormat="false" ht="15" hidden="false" customHeight="false" outlineLevel="0" collapsed="false">
      <c r="A18" s="0" t="s">
        <v>286</v>
      </c>
      <c r="B18" s="61" t="n">
        <v>4913.85315</v>
      </c>
      <c r="C18" s="0" t="n">
        <v>3.1</v>
      </c>
      <c r="D18" s="0" t="n">
        <v>240</v>
      </c>
      <c r="E18" s="0" t="n">
        <v>6</v>
      </c>
      <c r="F18" s="0" t="s">
        <v>276</v>
      </c>
    </row>
    <row r="19" customFormat="false" ht="15" hidden="false" customHeight="false" outlineLevel="0" collapsed="false">
      <c r="A19" s="0" t="s">
        <v>287</v>
      </c>
      <c r="B19" s="61" t="n">
        <v>4913.85315</v>
      </c>
      <c r="C19" s="0" t="n">
        <v>3.1</v>
      </c>
      <c r="D19" s="0" t="n">
        <v>240</v>
      </c>
      <c r="E19" s="0" t="n">
        <v>6</v>
      </c>
      <c r="F19" s="0" t="s">
        <v>276</v>
      </c>
    </row>
    <row r="20" customFormat="false" ht="15" hidden="false" customHeight="false" outlineLevel="0" collapsed="false">
      <c r="A20" s="0" t="s">
        <v>288</v>
      </c>
      <c r="B20" s="61" t="n">
        <v>4913.85315</v>
      </c>
      <c r="C20" s="0" t="n">
        <v>3.1</v>
      </c>
      <c r="D20" s="0" t="n">
        <v>240</v>
      </c>
      <c r="E20" s="0" t="n">
        <v>6</v>
      </c>
      <c r="F20" s="0" t="s">
        <v>276</v>
      </c>
    </row>
    <row r="21" customFormat="false" ht="15" hidden="false" customHeight="false" outlineLevel="0" collapsed="false">
      <c r="A21" s="0" t="s">
        <v>289</v>
      </c>
      <c r="B21" s="61" t="n">
        <v>2854.39065</v>
      </c>
      <c r="C21" s="0" t="n">
        <v>3.1</v>
      </c>
      <c r="D21" s="0" t="n">
        <v>240</v>
      </c>
      <c r="E21" s="0" t="n">
        <v>6</v>
      </c>
      <c r="F21" s="0" t="s">
        <v>276</v>
      </c>
    </row>
    <row r="22" customFormat="false" ht="15" hidden="false" customHeight="false" outlineLevel="0" collapsed="false">
      <c r="A22" s="0" t="s">
        <v>290</v>
      </c>
      <c r="B22" s="61" t="n">
        <v>3721.98969</v>
      </c>
      <c r="C22" s="0" t="n">
        <v>3.1</v>
      </c>
      <c r="D22" s="0" t="n">
        <v>240</v>
      </c>
      <c r="E22" s="0" t="n">
        <v>6</v>
      </c>
      <c r="F22" s="0" t="s">
        <v>276</v>
      </c>
    </row>
    <row r="23" customFormat="false" ht="15" hidden="false" customHeight="false" outlineLevel="0" collapsed="false">
      <c r="B23" s="61"/>
    </row>
    <row r="24" customFormat="false" ht="17" hidden="false" customHeight="false" outlineLevel="0" collapsed="false">
      <c r="A24" s="0" t="s">
        <v>291</v>
      </c>
      <c r="B24" s="0" t="s">
        <v>292</v>
      </c>
      <c r="C24" s="0" t="s">
        <v>293</v>
      </c>
      <c r="D24" s="0" t="s">
        <v>294</v>
      </c>
      <c r="E24" s="0" t="s">
        <v>295</v>
      </c>
    </row>
    <row r="25" customFormat="false" ht="15" hidden="false" customHeight="false" outlineLevel="0" collapsed="false">
      <c r="A25" s="58" t="s">
        <v>296</v>
      </c>
      <c r="B25" s="61" t="n">
        <v>5.1</v>
      </c>
      <c r="C25" s="60" t="n">
        <f aca="false">B$2*B25</f>
        <v>6676.52326089935</v>
      </c>
      <c r="D25" s="0" t="n">
        <v>240</v>
      </c>
      <c r="E25" s="0" t="n">
        <v>6</v>
      </c>
    </row>
    <row r="26" customFormat="false" ht="15" hidden="false" customHeight="false" outlineLevel="0" collapsed="false">
      <c r="A26" s="58" t="s">
        <v>297</v>
      </c>
      <c r="B26" s="61" t="n">
        <v>4.2</v>
      </c>
      <c r="C26" s="60" t="n">
        <f aca="false">B$2*B26</f>
        <v>5498.31327368182</v>
      </c>
      <c r="D26" s="0" t="n">
        <v>240</v>
      </c>
      <c r="E26" s="0" t="n">
        <v>6</v>
      </c>
    </row>
    <row r="27" customFormat="false" ht="15" hidden="false" customHeight="false" outlineLevel="0" collapsed="false">
      <c r="A27" s="58" t="s">
        <v>298</v>
      </c>
      <c r="B27" s="61" t="n">
        <v>2.4</v>
      </c>
      <c r="C27" s="60" t="n">
        <f aca="false">B$2*B27</f>
        <v>3141.89329924675</v>
      </c>
      <c r="D27" s="0" t="n">
        <v>240</v>
      </c>
      <c r="E27" s="0" t="n">
        <v>6</v>
      </c>
    </row>
    <row r="28" customFormat="false" ht="17" hidden="false" customHeight="false" outlineLevel="0" collapsed="false">
      <c r="A28" s="50" t="s">
        <v>299</v>
      </c>
    </row>
    <row r="29" customFormat="false" ht="17" hidden="false" customHeight="false" outlineLevel="0" collapsed="false">
      <c r="A29" s="50" t="s">
        <v>300</v>
      </c>
    </row>
    <row r="30" customFormat="false" ht="17" hidden="false" customHeight="false" outlineLevel="0" collapsed="false">
      <c r="A30" s="50" t="s">
        <v>301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AP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0" topLeftCell="M1" activePane="topRight" state="frozen"/>
      <selection pane="topLeft" activeCell="A1" activeCellId="0" sqref="A1"/>
      <selection pane="topRight" activeCell="M1" activeCellId="0" sqref="M1"/>
    </sheetView>
  </sheetViews>
  <sheetFormatPr defaultColWidth="8.83984375" defaultRowHeight="15" zeroHeight="false" outlineLevelRow="0" outlineLevelCol="0"/>
  <cols>
    <col collapsed="false" customWidth="true" hidden="false" outlineLevel="0" max="1" min="1" style="0" width="25.16"/>
    <col collapsed="false" customWidth="true" hidden="false" outlineLevel="0" max="2" min="2" style="0" width="8.34"/>
    <col collapsed="false" customWidth="true" hidden="false" outlineLevel="0" max="3" min="3" style="0" width="14.17"/>
    <col collapsed="false" customWidth="true" hidden="false" outlineLevel="0" max="4" min="4" style="0" width="11.83"/>
    <col collapsed="false" customWidth="true" hidden="false" outlineLevel="0" max="5" min="5" style="0" width="12.16"/>
    <col collapsed="false" customWidth="true" hidden="false" outlineLevel="0" max="6" min="6" style="0" width="13.83"/>
    <col collapsed="false" customWidth="true" hidden="false" outlineLevel="0" max="7" min="7" style="0" width="17.5"/>
    <col collapsed="false" customWidth="true" hidden="false" outlineLevel="0" max="8" min="8" style="0" width="13.66"/>
    <col collapsed="false" customWidth="true" hidden="false" outlineLevel="0" max="9" min="9" style="0" width="17.5"/>
    <col collapsed="false" customWidth="true" hidden="false" outlineLevel="0" max="10" min="10" style="0" width="12.16"/>
    <col collapsed="false" customWidth="true" hidden="false" outlineLevel="0" max="11" min="11" style="0" width="18.5"/>
    <col collapsed="false" customWidth="true" hidden="false" outlineLevel="0" max="13" min="12" style="0" width="11.66"/>
    <col collapsed="false" customWidth="true" hidden="false" outlineLevel="0" max="14" min="14" style="0" width="17.33"/>
    <col collapsed="false" customWidth="true" hidden="false" outlineLevel="0" max="15" min="15" style="0" width="18.5"/>
    <col collapsed="false" customWidth="true" hidden="false" outlineLevel="0" max="16" min="16" style="0" width="8"/>
    <col collapsed="false" customWidth="true" hidden="false" outlineLevel="0" max="20" min="20" style="0" width="10.66"/>
    <col collapsed="false" customWidth="true" hidden="false" outlineLevel="0" max="21" min="21" style="0" width="11.16"/>
    <col collapsed="false" customWidth="true" hidden="false" outlineLevel="0" max="22" min="22" style="0" width="10.33"/>
    <col collapsed="false" customWidth="true" hidden="false" outlineLevel="0" max="23" min="23" style="0" width="13.5"/>
    <col collapsed="false" customWidth="true" hidden="false" outlineLevel="0" max="24" min="24" style="0" width="12.5"/>
    <col collapsed="false" customWidth="true" hidden="false" outlineLevel="0" max="25" min="25" style="0" width="13.66"/>
  </cols>
  <sheetData>
    <row r="1" customFormat="false" ht="45" hidden="false" customHeight="true" outlineLevel="0" collapsed="false">
      <c r="C1" s="62" t="s">
        <v>302</v>
      </c>
      <c r="D1" s="62"/>
      <c r="E1" s="63" t="s">
        <v>303</v>
      </c>
      <c r="F1" s="63"/>
      <c r="G1" s="63"/>
      <c r="H1" s="63"/>
      <c r="I1" s="64" t="s">
        <v>304</v>
      </c>
      <c r="J1" s="64"/>
      <c r="K1" s="64"/>
      <c r="L1" s="64"/>
      <c r="M1" s="63" t="s">
        <v>305</v>
      </c>
      <c r="N1" s="63"/>
      <c r="O1" s="63"/>
      <c r="P1" s="35"/>
      <c r="Q1" s="65" t="s">
        <v>306</v>
      </c>
      <c r="R1" s="65"/>
      <c r="S1" s="65"/>
      <c r="T1" s="65"/>
      <c r="U1" s="65"/>
      <c r="V1" s="66" t="s">
        <v>307</v>
      </c>
      <c r="W1" s="66"/>
      <c r="X1" s="65" t="s">
        <v>308</v>
      </c>
      <c r="Y1" s="65"/>
      <c r="Z1" s="67" t="s">
        <v>309</v>
      </c>
      <c r="AA1" s="67"/>
      <c r="AB1" s="67" t="s">
        <v>310</v>
      </c>
      <c r="AC1" s="67"/>
      <c r="AD1" s="67" t="s">
        <v>311</v>
      </c>
      <c r="AE1" s="67"/>
      <c r="AF1" s="67" t="s">
        <v>312</v>
      </c>
      <c r="AG1" s="67"/>
      <c r="AH1" s="67" t="s">
        <v>313</v>
      </c>
      <c r="AI1" s="67"/>
      <c r="AJ1" s="67" t="s">
        <v>314</v>
      </c>
      <c r="AK1" s="67"/>
    </row>
    <row r="2" customFormat="false" ht="16" hidden="false" customHeight="false" outlineLevel="0" collapsed="false">
      <c r="A2" s="41"/>
      <c r="B2" s="41" t="s">
        <v>315</v>
      </c>
      <c r="C2" s="68" t="s">
        <v>316</v>
      </c>
      <c r="D2" s="0" t="s">
        <v>235</v>
      </c>
      <c r="E2" s="0" t="s">
        <v>317</v>
      </c>
      <c r="F2" s="0" t="s">
        <v>318</v>
      </c>
      <c r="G2" s="0" t="s">
        <v>319</v>
      </c>
      <c r="H2" s="0" t="s">
        <v>235</v>
      </c>
      <c r="I2" s="0" t="s">
        <v>317</v>
      </c>
      <c r="J2" s="0" t="s">
        <v>318</v>
      </c>
      <c r="K2" s="0" t="s">
        <v>319</v>
      </c>
      <c r="L2" s="0" t="s">
        <v>235</v>
      </c>
      <c r="M2" s="0" t="s">
        <v>317</v>
      </c>
      <c r="N2" s="0" t="s">
        <v>318</v>
      </c>
      <c r="O2" s="0" t="s">
        <v>319</v>
      </c>
      <c r="P2" s="0" t="s">
        <v>235</v>
      </c>
      <c r="Q2" s="69" t="s">
        <v>320</v>
      </c>
      <c r="R2" s="69" t="s">
        <v>321</v>
      </c>
      <c r="S2" s="69" t="s">
        <v>322</v>
      </c>
      <c r="T2" s="69" t="s">
        <v>323</v>
      </c>
      <c r="U2" s="0" t="s">
        <v>235</v>
      </c>
      <c r="V2" s="0" t="s">
        <v>316</v>
      </c>
      <c r="W2" s="0" t="s">
        <v>235</v>
      </c>
      <c r="X2" s="0" t="s">
        <v>316</v>
      </c>
      <c r="Y2" s="0" t="s">
        <v>235</v>
      </c>
    </row>
    <row r="3" customFormat="false" ht="15" hidden="false" customHeight="false" outlineLevel="0" collapsed="false">
      <c r="A3" s="70" t="s">
        <v>238</v>
      </c>
      <c r="B3" s="41"/>
      <c r="C3" s="71" t="n">
        <v>0.098</v>
      </c>
      <c r="D3" s="0" t="s">
        <v>324</v>
      </c>
      <c r="E3" s="71" t="n">
        <v>0.395</v>
      </c>
      <c r="F3" s="71" t="n">
        <v>0.499</v>
      </c>
      <c r="G3" s="71" t="n">
        <v>0.397</v>
      </c>
      <c r="H3" s="0" t="s">
        <v>324</v>
      </c>
      <c r="I3" s="71" t="n">
        <v>0.19367</v>
      </c>
      <c r="J3" s="71" t="n">
        <v>0.22375</v>
      </c>
      <c r="K3" s="71" t="n">
        <v>0.188</v>
      </c>
      <c r="L3" s="0" t="s">
        <v>325</v>
      </c>
      <c r="M3" s="72" t="n">
        <f aca="false">I3/E3</f>
        <v>0.490303797468355</v>
      </c>
      <c r="N3" s="72" t="n">
        <f aca="false">J3/F3</f>
        <v>0.448396793587174</v>
      </c>
      <c r="O3" s="72" t="n">
        <f aca="false">K3/G3</f>
        <v>0.473551637279597</v>
      </c>
      <c r="P3" s="0" t="s">
        <v>250</v>
      </c>
      <c r="Q3" s="71" t="n">
        <v>0.193</v>
      </c>
      <c r="R3" s="71" t="n">
        <v>0.153</v>
      </c>
      <c r="S3" s="71" t="n">
        <v>0.092</v>
      </c>
      <c r="T3" s="73" t="n">
        <v>0.542</v>
      </c>
      <c r="U3" s="0" t="s">
        <v>324</v>
      </c>
      <c r="V3" s="71" t="n">
        <v>0.807</v>
      </c>
      <c r="W3" s="0" t="s">
        <v>324</v>
      </c>
      <c r="X3" s="74" t="n">
        <v>0.145</v>
      </c>
      <c r="Y3" s="0" t="s">
        <v>324</v>
      </c>
      <c r="Z3" s="74" t="n">
        <v>0.3</v>
      </c>
      <c r="AA3" s="0" t="s">
        <v>324</v>
      </c>
      <c r="AB3" s="74" t="n">
        <v>0.708</v>
      </c>
      <c r="AC3" s="0" t="s">
        <v>324</v>
      </c>
      <c r="AD3" s="74" t="n">
        <v>0.591</v>
      </c>
      <c r="AE3" s="0" t="s">
        <v>324</v>
      </c>
      <c r="AF3" s="74" t="n">
        <v>0.107</v>
      </c>
      <c r="AG3" s="0" t="s">
        <v>324</v>
      </c>
      <c r="AH3" s="74" t="n">
        <v>0.056</v>
      </c>
      <c r="AI3" s="0" t="s">
        <v>324</v>
      </c>
      <c r="AJ3" s="74"/>
    </row>
    <row r="4" customFormat="false" ht="15" hidden="false" customHeight="false" outlineLevel="0" collapsed="false">
      <c r="A4" s="41" t="s">
        <v>205</v>
      </c>
      <c r="B4" s="44" t="n">
        <f aca="false">'Macro-Regions'!$D$5</f>
        <v>0.505860351975599</v>
      </c>
      <c r="C4" s="71" t="n">
        <v>0.081</v>
      </c>
      <c r="D4" s="0" t="s">
        <v>324</v>
      </c>
      <c r="E4" s="71" t="n">
        <v>0.532</v>
      </c>
      <c r="F4" s="75"/>
      <c r="G4" s="75"/>
      <c r="H4" s="0" t="s">
        <v>324</v>
      </c>
      <c r="I4" s="71" t="n">
        <f aca="false">M$3*E4</f>
        <v>0.260841620253165</v>
      </c>
      <c r="J4" s="75"/>
      <c r="K4" s="75"/>
      <c r="M4" s="75"/>
      <c r="Q4" s="71" t="n">
        <v>0.02</v>
      </c>
      <c r="R4" s="75" t="n">
        <v>0.1</v>
      </c>
      <c r="S4" s="75" t="n">
        <v>0.04</v>
      </c>
      <c r="T4" s="75" t="n">
        <v>0.828</v>
      </c>
      <c r="U4" s="0" t="s">
        <v>324</v>
      </c>
      <c r="V4" s="75" t="n">
        <v>0.98</v>
      </c>
      <c r="W4" s="0" t="s">
        <v>324</v>
      </c>
      <c r="X4" s="74" t="n">
        <v>0.006</v>
      </c>
      <c r="Y4" s="0" t="s">
        <v>324</v>
      </c>
      <c r="Z4" s="74" t="n">
        <v>0.121</v>
      </c>
      <c r="AA4" s="0" t="s">
        <v>324</v>
      </c>
      <c r="AB4" s="74" t="n">
        <v>0.99</v>
      </c>
      <c r="AC4" s="0" t="s">
        <v>324</v>
      </c>
      <c r="AD4" s="74" t="n">
        <v>0.963</v>
      </c>
      <c r="AE4" s="0" t="s">
        <v>324</v>
      </c>
      <c r="AF4" s="74" t="n">
        <v>0.216</v>
      </c>
      <c r="AG4" s="0" t="s">
        <v>324</v>
      </c>
      <c r="AH4" s="74" t="n">
        <v>0.064</v>
      </c>
      <c r="AI4" s="0" t="s">
        <v>324</v>
      </c>
      <c r="AJ4" s="74"/>
    </row>
    <row r="5" customFormat="false" ht="15" hidden="false" customHeight="false" outlineLevel="0" collapsed="false">
      <c r="A5" s="41" t="s">
        <v>206</v>
      </c>
      <c r="B5" s="44" t="n">
        <f aca="false">'Macro-Regions'!$D$6</f>
        <v>0.494139648024401</v>
      </c>
      <c r="C5" s="71" t="n">
        <v>0.065</v>
      </c>
      <c r="D5" s="0" t="s">
        <v>324</v>
      </c>
      <c r="E5" s="71" t="n">
        <v>0.356</v>
      </c>
      <c r="F5" s="75"/>
      <c r="G5" s="75"/>
      <c r="H5" s="0" t="s">
        <v>324</v>
      </c>
      <c r="I5" s="71" t="n">
        <f aca="false">M$3*E5</f>
        <v>0.174548151898734</v>
      </c>
      <c r="J5" s="75"/>
      <c r="K5" s="75"/>
      <c r="Q5" s="71" t="n">
        <v>0.031</v>
      </c>
      <c r="R5" s="75" t="n">
        <v>0.098</v>
      </c>
      <c r="S5" s="75" t="n">
        <v>0.058</v>
      </c>
      <c r="T5" s="75" t="n">
        <v>0.758</v>
      </c>
      <c r="U5" s="0" t="s">
        <v>324</v>
      </c>
      <c r="V5" s="75" t="n">
        <v>0.96</v>
      </c>
      <c r="W5" s="0" t="s">
        <v>324</v>
      </c>
      <c r="X5" s="74" t="n">
        <v>0.017</v>
      </c>
      <c r="Y5" s="0" t="s">
        <v>324</v>
      </c>
      <c r="Z5" s="74" t="n">
        <v>0.13</v>
      </c>
      <c r="AA5" s="0" t="s">
        <v>324</v>
      </c>
      <c r="AB5" s="74" t="n">
        <v>0.983</v>
      </c>
      <c r="AC5" s="0" t="s">
        <v>324</v>
      </c>
      <c r="AD5" s="74" t="n">
        <v>0.91</v>
      </c>
      <c r="AE5" s="0" t="s">
        <v>324</v>
      </c>
      <c r="AF5" s="74" t="n">
        <v>0.173</v>
      </c>
      <c r="AG5" s="0" t="s">
        <v>324</v>
      </c>
      <c r="AH5" s="74" t="n">
        <v>0.088</v>
      </c>
      <c r="AI5" s="0" t="s">
        <v>324</v>
      </c>
      <c r="AJ5" s="74"/>
    </row>
    <row r="6" customFormat="false" ht="15" hidden="false" customHeight="false" outlineLevel="0" collapsed="false">
      <c r="A6" s="41" t="s">
        <v>207</v>
      </c>
      <c r="B6" s="44" t="n">
        <f aca="false">'Macro-Regions'!$D$7</f>
        <v>0.155574028331961</v>
      </c>
      <c r="C6" s="71" t="n">
        <v>0.086</v>
      </c>
      <c r="D6" s="0" t="s">
        <v>324</v>
      </c>
      <c r="E6" s="71" t="n">
        <v>0.358</v>
      </c>
      <c r="F6" s="75"/>
      <c r="G6" s="75"/>
      <c r="H6" s="0" t="s">
        <v>324</v>
      </c>
      <c r="I6" s="71" t="n">
        <f aca="false">M$3*E6</f>
        <v>0.175528759493671</v>
      </c>
      <c r="J6" s="75"/>
      <c r="K6" s="75"/>
      <c r="Q6" s="71" t="n">
        <v>0.158</v>
      </c>
      <c r="R6" s="75" t="n">
        <v>0.129</v>
      </c>
      <c r="S6" s="75" t="n">
        <v>0.128</v>
      </c>
      <c r="T6" s="75" t="n">
        <v>0.559</v>
      </c>
      <c r="U6" s="0" t="s">
        <v>324</v>
      </c>
      <c r="V6" s="71" t="n">
        <v>0.825</v>
      </c>
      <c r="W6" s="0" t="s">
        <v>324</v>
      </c>
      <c r="X6" s="74" t="n">
        <v>0.114</v>
      </c>
      <c r="Y6" s="0" t="s">
        <v>324</v>
      </c>
      <c r="Z6" s="74" t="n">
        <v>0.474</v>
      </c>
      <c r="AA6" s="0" t="s">
        <v>324</v>
      </c>
      <c r="AB6" s="74" t="n">
        <v>0.698</v>
      </c>
      <c r="AC6" s="0" t="s">
        <v>324</v>
      </c>
      <c r="AD6" s="74" t="n">
        <v>0.783</v>
      </c>
      <c r="AE6" s="0" t="s">
        <v>324</v>
      </c>
      <c r="AF6" s="74" t="n">
        <v>0.077</v>
      </c>
      <c r="AG6" s="0" t="s">
        <v>324</v>
      </c>
      <c r="AH6" s="74" t="n">
        <v>0.071</v>
      </c>
      <c r="AI6" s="0" t="s">
        <v>324</v>
      </c>
      <c r="AJ6" s="74"/>
      <c r="AK6" s="0" t="s">
        <v>326</v>
      </c>
    </row>
    <row r="7" customFormat="false" ht="15" hidden="false" customHeight="false" outlineLevel="0" collapsed="false">
      <c r="A7" s="41" t="s">
        <v>208</v>
      </c>
      <c r="B7" s="44" t="n">
        <f aca="false">'Macro-Regions'!$D$8</f>
        <v>0.296964658939768</v>
      </c>
      <c r="C7" s="71" t="n">
        <v>0.124</v>
      </c>
      <c r="D7" s="0" t="s">
        <v>324</v>
      </c>
      <c r="E7" s="71" t="n">
        <v>0.407</v>
      </c>
      <c r="F7" s="75"/>
      <c r="G7" s="75"/>
      <c r="H7" s="0" t="s">
        <v>324</v>
      </c>
      <c r="I7" s="71" t="n">
        <f aca="false">M$3*E7</f>
        <v>0.19955364556962</v>
      </c>
      <c r="J7" s="75"/>
      <c r="K7" s="75"/>
      <c r="Q7" s="71" t="n">
        <v>0.419</v>
      </c>
      <c r="R7" s="75" t="n">
        <v>0.169</v>
      </c>
      <c r="S7" s="75" t="n">
        <v>0.092</v>
      </c>
      <c r="T7" s="75" t="n">
        <v>0.286</v>
      </c>
      <c r="U7" s="0" t="s">
        <v>324</v>
      </c>
      <c r="V7" s="71" t="n">
        <v>0.578</v>
      </c>
      <c r="W7" s="0" t="s">
        <v>324</v>
      </c>
      <c r="X7" s="74" t="n">
        <v>0.268</v>
      </c>
      <c r="Y7" s="0" t="s">
        <v>324</v>
      </c>
      <c r="Z7" s="74" t="n">
        <v>0.343</v>
      </c>
      <c r="AA7" s="0" t="s">
        <v>324</v>
      </c>
      <c r="AB7" s="74" t="n">
        <v>0.531</v>
      </c>
      <c r="AC7" s="0" t="s">
        <v>324</v>
      </c>
      <c r="AD7" s="74" t="n">
        <v>0.356</v>
      </c>
      <c r="AE7" s="0" t="s">
        <v>324</v>
      </c>
      <c r="AF7" s="74" t="n">
        <v>0.049</v>
      </c>
      <c r="AG7" s="0" t="s">
        <v>324</v>
      </c>
      <c r="AH7" s="74" t="n">
        <v>0.032</v>
      </c>
      <c r="AI7" s="0" t="s">
        <v>324</v>
      </c>
      <c r="AJ7" s="74"/>
      <c r="AK7" s="0" t="s">
        <v>326</v>
      </c>
    </row>
    <row r="8" customFormat="false" ht="15" hidden="false" customHeight="false" outlineLevel="0" collapsed="false">
      <c r="A8" s="41" t="s">
        <v>209</v>
      </c>
      <c r="B8" s="44" t="n">
        <f aca="false">'Macro-Regions'!$D$9</f>
        <v>0.547461312728271</v>
      </c>
      <c r="C8" s="71" t="n">
        <v>0.148</v>
      </c>
      <c r="D8" s="0" t="s">
        <v>324</v>
      </c>
      <c r="E8" s="71" t="n">
        <v>0.365</v>
      </c>
      <c r="F8" s="75"/>
      <c r="G8" s="75"/>
      <c r="H8" s="0" t="s">
        <v>324</v>
      </c>
      <c r="I8" s="71" t="n">
        <f aca="false">M$3*E8</f>
        <v>0.178960886075949</v>
      </c>
      <c r="J8" s="75"/>
      <c r="K8" s="75"/>
      <c r="Q8" s="71" t="n">
        <v>0.447</v>
      </c>
      <c r="R8" s="75" t="n">
        <v>0.185</v>
      </c>
      <c r="S8" s="75" t="n">
        <v>0.071</v>
      </c>
      <c r="T8" s="75" t="n">
        <v>0.281</v>
      </c>
      <c r="U8" s="0" t="s">
        <v>324</v>
      </c>
      <c r="V8" s="71" t="n">
        <v>0.542</v>
      </c>
      <c r="W8" s="0" t="s">
        <v>324</v>
      </c>
      <c r="X8" s="74" t="n">
        <v>0.401</v>
      </c>
      <c r="Y8" s="0" t="s">
        <v>324</v>
      </c>
      <c r="Z8" s="74" t="n">
        <v>0.271</v>
      </c>
      <c r="AA8" s="0" t="s">
        <v>324</v>
      </c>
      <c r="AB8" s="74" t="n">
        <v>0.549</v>
      </c>
      <c r="AC8" s="0" t="s">
        <v>324</v>
      </c>
      <c r="AD8" s="74" t="n">
        <v>0.415</v>
      </c>
      <c r="AE8" s="0" t="s">
        <v>324</v>
      </c>
      <c r="AF8" s="74" t="n">
        <v>0.008</v>
      </c>
      <c r="AG8" s="0" t="s">
        <v>324</v>
      </c>
      <c r="AH8" s="74" t="n">
        <v>0.015</v>
      </c>
      <c r="AI8" s="0" t="s">
        <v>324</v>
      </c>
      <c r="AJ8" s="74"/>
      <c r="AK8" s="0" t="s">
        <v>326</v>
      </c>
    </row>
    <row r="9" customFormat="false" ht="15" hidden="false" customHeight="false" outlineLevel="0" collapsed="false">
      <c r="A9" s="41" t="s">
        <v>210</v>
      </c>
      <c r="B9" s="44" t="n">
        <f aca="false">'Macro-Regions'!$D$10</f>
        <v>0.152566290994802</v>
      </c>
      <c r="C9" s="71" t="n">
        <v>0.088</v>
      </c>
      <c r="D9" s="0" t="s">
        <v>324</v>
      </c>
      <c r="E9" s="71" t="n">
        <v>0.481</v>
      </c>
      <c r="F9" s="75"/>
      <c r="G9" s="75"/>
      <c r="H9" s="0" t="s">
        <v>324</v>
      </c>
      <c r="I9" s="71" t="n">
        <f aca="false">M$3*E9</f>
        <v>0.235836126582278</v>
      </c>
      <c r="J9" s="75"/>
      <c r="K9" s="75"/>
      <c r="Q9" s="71" t="n">
        <v>0.098</v>
      </c>
      <c r="R9" s="75" t="n">
        <v>0.18</v>
      </c>
      <c r="S9" s="75" t="n">
        <v>0.126</v>
      </c>
      <c r="T9" s="75" t="n">
        <v>0.585</v>
      </c>
      <c r="U9" s="0" t="s">
        <v>324</v>
      </c>
      <c r="V9" s="75" t="n">
        <v>0.9</v>
      </c>
      <c r="W9" s="0" t="s">
        <v>324</v>
      </c>
      <c r="X9" s="74" t="n">
        <v>0.064</v>
      </c>
      <c r="Y9" s="0" t="s">
        <v>324</v>
      </c>
      <c r="Z9" s="74" t="n">
        <v>0.524</v>
      </c>
      <c r="AA9" s="0" t="s">
        <v>324</v>
      </c>
      <c r="AB9" s="74" t="n">
        <v>0.741</v>
      </c>
      <c r="AC9" s="0" t="s">
        <v>324</v>
      </c>
      <c r="AD9" s="74" t="n">
        <v>0.567</v>
      </c>
      <c r="AE9" s="0" t="s">
        <v>324</v>
      </c>
      <c r="AF9" s="74" t="n">
        <v>0.076</v>
      </c>
      <c r="AG9" s="0" t="s">
        <v>324</v>
      </c>
      <c r="AH9" s="74" t="n">
        <v>0.069</v>
      </c>
      <c r="AI9" s="0" t="s">
        <v>324</v>
      </c>
      <c r="AJ9" s="74" t="n">
        <v>0.2512</v>
      </c>
      <c r="AK9" s="18" t="s">
        <v>327</v>
      </c>
    </row>
    <row r="10" customFormat="false" ht="15" hidden="false" customHeight="false" outlineLevel="0" collapsed="false">
      <c r="A10" s="41" t="s">
        <v>211</v>
      </c>
      <c r="B10" s="44" t="n">
        <f aca="false">'Macro-Regions'!$D$11</f>
        <v>0.0796164340874829</v>
      </c>
      <c r="C10" s="71" t="n">
        <v>0.096</v>
      </c>
      <c r="D10" s="0" t="s">
        <v>324</v>
      </c>
      <c r="E10" s="71" t="n">
        <v>0.526</v>
      </c>
      <c r="F10" s="75"/>
      <c r="G10" s="75"/>
      <c r="H10" s="0" t="s">
        <v>324</v>
      </c>
      <c r="I10" s="71" t="n">
        <f aca="false">M$3*E10</f>
        <v>0.257899797468354</v>
      </c>
      <c r="J10" s="75"/>
      <c r="K10" s="75"/>
      <c r="Q10" s="71" t="n">
        <v>0.097</v>
      </c>
      <c r="R10" s="75" t="n">
        <v>0.279</v>
      </c>
      <c r="S10" s="75" t="n">
        <v>0.068</v>
      </c>
      <c r="T10" s="75" t="n">
        <v>0.551</v>
      </c>
      <c r="U10" s="0" t="s">
        <v>324</v>
      </c>
      <c r="V10" s="75" t="n">
        <v>0.901</v>
      </c>
      <c r="W10" s="0" t="s">
        <v>324</v>
      </c>
      <c r="X10" s="74" t="n">
        <v>0.056</v>
      </c>
      <c r="Y10" s="0" t="s">
        <v>324</v>
      </c>
      <c r="Z10" s="74" t="n">
        <v>0.431</v>
      </c>
      <c r="AA10" s="0" t="s">
        <v>324</v>
      </c>
      <c r="AB10" s="74" t="n">
        <v>0.721</v>
      </c>
      <c r="AC10" s="0" t="s">
        <v>324</v>
      </c>
      <c r="AD10" s="74" t="n">
        <v>0.427</v>
      </c>
      <c r="AE10" s="0" t="s">
        <v>324</v>
      </c>
      <c r="AF10" s="74" t="n">
        <v>0.08</v>
      </c>
      <c r="AG10" s="0" t="s">
        <v>324</v>
      </c>
      <c r="AH10" s="74" t="n">
        <v>0.106</v>
      </c>
      <c r="AI10" s="0" t="s">
        <v>324</v>
      </c>
      <c r="AJ10" s="74" t="n">
        <v>0.528</v>
      </c>
      <c r="AK10" s="76" t="s">
        <v>328</v>
      </c>
    </row>
    <row r="11" customFormat="false" ht="15" hidden="false" customHeight="false" outlineLevel="0" collapsed="false">
      <c r="A11" s="41" t="s">
        <v>212</v>
      </c>
      <c r="B11" s="44" t="n">
        <f aca="false">'Macro-Regions'!$D$12</f>
        <v>0.0968154053606848</v>
      </c>
      <c r="C11" s="71" t="n">
        <v>0.12</v>
      </c>
      <c r="D11" s="0" t="s">
        <v>324</v>
      </c>
      <c r="E11" s="71" t="n">
        <v>0.435</v>
      </c>
      <c r="F11" s="75"/>
      <c r="G11" s="75"/>
      <c r="H11" s="0" t="s">
        <v>324</v>
      </c>
      <c r="I11" s="71" t="n">
        <f aca="false">M$3*E11</f>
        <v>0.213282151898734</v>
      </c>
      <c r="J11" s="75"/>
      <c r="K11" s="75"/>
      <c r="Q11" s="71" t="n">
        <v>0.214</v>
      </c>
      <c r="R11" s="75" t="n">
        <v>0.248</v>
      </c>
      <c r="S11" s="75" t="n">
        <v>0.168</v>
      </c>
      <c r="T11" s="75" t="n">
        <v>0.362</v>
      </c>
      <c r="U11" s="0" t="s">
        <v>324</v>
      </c>
      <c r="V11" s="75" t="n">
        <v>0.782</v>
      </c>
      <c r="W11" s="0" t="s">
        <v>324</v>
      </c>
      <c r="X11" s="74" t="n">
        <v>0.142</v>
      </c>
      <c r="Y11" s="0" t="s">
        <v>324</v>
      </c>
      <c r="Z11" s="74" t="n">
        <v>0.482</v>
      </c>
      <c r="AA11" s="0" t="s">
        <v>324</v>
      </c>
      <c r="AB11" s="74" t="n">
        <v>0.544</v>
      </c>
      <c r="AC11" s="0" t="s">
        <v>324</v>
      </c>
      <c r="AD11" s="74" t="n">
        <v>0.37</v>
      </c>
      <c r="AE11" s="0" t="s">
        <v>324</v>
      </c>
      <c r="AF11" s="74" t="n">
        <v>0.082</v>
      </c>
      <c r="AG11" s="0" t="s">
        <v>324</v>
      </c>
      <c r="AH11" s="74" t="n">
        <v>0.088</v>
      </c>
      <c r="AI11" s="0" t="s">
        <v>324</v>
      </c>
      <c r="AJ11" s="74" t="n">
        <v>0.4657</v>
      </c>
      <c r="AK11" s="18" t="s">
        <v>327</v>
      </c>
    </row>
    <row r="12" customFormat="false" ht="15" hidden="false" customHeight="false" outlineLevel="0" collapsed="false">
      <c r="A12" s="41" t="s">
        <v>213</v>
      </c>
      <c r="B12" s="44" t="n">
        <f aca="false">'Macro-Regions'!$D$13</f>
        <v>0.215777089289256</v>
      </c>
      <c r="C12" s="71" t="n">
        <v>0.101</v>
      </c>
      <c r="D12" s="0" t="s">
        <v>324</v>
      </c>
      <c r="E12" s="71" t="n">
        <v>0.231</v>
      </c>
      <c r="F12" s="75"/>
      <c r="G12" s="75"/>
      <c r="H12" s="0" t="s">
        <v>324</v>
      </c>
      <c r="I12" s="71" t="n">
        <f aca="false">M$3*E12</f>
        <v>0.11326017721519</v>
      </c>
      <c r="J12" s="75"/>
      <c r="K12" s="75"/>
      <c r="Q12" s="71" t="n">
        <v>0.031</v>
      </c>
      <c r="R12" s="75" t="n">
        <v>0.121</v>
      </c>
      <c r="S12" s="75" t="n">
        <v>0.124</v>
      </c>
      <c r="T12" s="75" t="n">
        <v>0.72</v>
      </c>
      <c r="U12" s="0" t="s">
        <v>324</v>
      </c>
      <c r="V12" s="75" t="n">
        <v>0.969</v>
      </c>
      <c r="W12" s="0" t="s">
        <v>324</v>
      </c>
      <c r="X12" s="74" t="n">
        <v>0.009</v>
      </c>
      <c r="Y12" s="0" t="s">
        <v>324</v>
      </c>
      <c r="Z12" s="74" t="n">
        <v>0.268</v>
      </c>
      <c r="AA12" s="0" t="s">
        <v>324</v>
      </c>
      <c r="AB12" s="74" t="n">
        <v>0.674</v>
      </c>
      <c r="AC12" s="0" t="s">
        <v>324</v>
      </c>
      <c r="AD12" s="74" t="n">
        <v>0.6</v>
      </c>
      <c r="AE12" s="0" t="s">
        <v>324</v>
      </c>
      <c r="AF12" s="74" t="n">
        <v>0.14</v>
      </c>
      <c r="AG12" s="0" t="s">
        <v>324</v>
      </c>
      <c r="AH12" s="74" t="n">
        <v>0.028</v>
      </c>
      <c r="AI12" s="0" t="s">
        <v>324</v>
      </c>
      <c r="AJ12" s="74" t="n">
        <v>0.1049</v>
      </c>
      <c r="AK12" s="18" t="s">
        <v>327</v>
      </c>
    </row>
    <row r="13" customFormat="false" ht="15" hidden="false" customHeight="false" outlineLevel="0" collapsed="false">
      <c r="A13" s="41" t="s">
        <v>214</v>
      </c>
      <c r="B13" s="44" t="n">
        <f aca="false">'Macro-Regions'!$D$14</f>
        <v>0.0732304849068678</v>
      </c>
      <c r="C13" s="71" t="n">
        <v>0.084</v>
      </c>
      <c r="D13" s="0" t="s">
        <v>324</v>
      </c>
      <c r="E13" s="71" t="n">
        <v>0.376</v>
      </c>
      <c r="F13" s="75"/>
      <c r="G13" s="75"/>
      <c r="H13" s="0" t="s">
        <v>324</v>
      </c>
      <c r="I13" s="71" t="n">
        <f aca="false">M$3*E13</f>
        <v>0.184354227848101</v>
      </c>
      <c r="J13" s="77"/>
      <c r="K13" s="77"/>
      <c r="L13" s="20"/>
      <c r="M13" s="20"/>
      <c r="Q13" s="71" t="n">
        <v>0.044</v>
      </c>
      <c r="R13" s="75" t="n">
        <v>0.12</v>
      </c>
      <c r="S13" s="75" t="n">
        <v>0.088</v>
      </c>
      <c r="T13" s="75" t="n">
        <v>0.74</v>
      </c>
      <c r="U13" s="0" t="s">
        <v>324</v>
      </c>
      <c r="V13" s="75" t="n">
        <v>0.954</v>
      </c>
      <c r="W13" s="0" t="s">
        <v>324</v>
      </c>
      <c r="X13" s="74" t="n">
        <v>0.019</v>
      </c>
      <c r="Y13" s="0" t="s">
        <v>324</v>
      </c>
      <c r="Z13" s="74" t="n">
        <v>0.273</v>
      </c>
      <c r="AA13" s="0" t="s">
        <v>324</v>
      </c>
      <c r="AB13" s="74" t="n">
        <v>0.74</v>
      </c>
      <c r="AC13" s="0" t="s">
        <v>324</v>
      </c>
      <c r="AD13" s="74" t="n">
        <v>0.692</v>
      </c>
      <c r="AE13" s="0" t="s">
        <v>324</v>
      </c>
      <c r="AF13" s="74" t="n">
        <v>0.144</v>
      </c>
      <c r="AG13" s="0" t="s">
        <v>324</v>
      </c>
      <c r="AH13" s="74" t="n">
        <v>0.051</v>
      </c>
      <c r="AI13" s="0" t="s">
        <v>324</v>
      </c>
      <c r="AJ13" s="74" t="n">
        <v>0.13</v>
      </c>
      <c r="AK13" s="76" t="s">
        <v>328</v>
      </c>
    </row>
    <row r="14" customFormat="false" ht="15" hidden="false" customHeight="false" outlineLevel="0" collapsed="false">
      <c r="A14" s="41" t="s">
        <v>215</v>
      </c>
      <c r="B14" s="44" t="n">
        <f aca="false">'Macro-Regions'!$D$15</f>
        <v>0.216894332455989</v>
      </c>
      <c r="C14" s="71" t="n">
        <v>0.069</v>
      </c>
      <c r="D14" s="0" t="s">
        <v>324</v>
      </c>
      <c r="E14" s="71" t="n">
        <v>0.303</v>
      </c>
      <c r="F14" s="75"/>
      <c r="G14" s="75"/>
      <c r="H14" s="0" t="s">
        <v>324</v>
      </c>
      <c r="I14" s="71" t="n">
        <f aca="false">M$3*E14</f>
        <v>0.148562050632911</v>
      </c>
      <c r="J14" s="77"/>
      <c r="K14" s="77"/>
      <c r="L14" s="20"/>
      <c r="M14" s="20"/>
      <c r="Q14" s="71" t="n">
        <v>0.028</v>
      </c>
      <c r="R14" s="75" t="n">
        <v>0.112</v>
      </c>
      <c r="S14" s="75" t="n">
        <v>0.116</v>
      </c>
      <c r="T14" s="75" t="n">
        <v>0.719</v>
      </c>
      <c r="U14" s="0" t="s">
        <v>324</v>
      </c>
      <c r="V14" s="75" t="n">
        <v>0.959</v>
      </c>
      <c r="W14" s="0" t="s">
        <v>324</v>
      </c>
      <c r="X14" s="74" t="n">
        <v>0.009</v>
      </c>
      <c r="Y14" s="0" t="s">
        <v>324</v>
      </c>
      <c r="Z14" s="74" t="n">
        <v>0.15</v>
      </c>
      <c r="AA14" s="0" t="s">
        <v>324</v>
      </c>
      <c r="AB14" s="74" t="n">
        <v>0.658</v>
      </c>
      <c r="AC14" s="0" t="s">
        <v>324</v>
      </c>
      <c r="AD14" s="74" t="n">
        <v>0.442</v>
      </c>
      <c r="AE14" s="0" t="s">
        <v>324</v>
      </c>
      <c r="AF14" s="74" t="n">
        <v>0.093</v>
      </c>
      <c r="AG14" s="0" t="s">
        <v>324</v>
      </c>
      <c r="AH14" s="74" t="n">
        <v>0.072</v>
      </c>
      <c r="AI14" s="0" t="s">
        <v>324</v>
      </c>
      <c r="AJ14" s="74" t="n">
        <v>0.359</v>
      </c>
      <c r="AK14" s="76" t="s">
        <v>328</v>
      </c>
    </row>
    <row r="15" customFormat="false" ht="15" hidden="false" customHeight="false" outlineLevel="0" collapsed="false">
      <c r="A15" s="41" t="s">
        <v>216</v>
      </c>
      <c r="B15" s="44" t="n">
        <f aca="false">'Macro-Regions'!$D$16</f>
        <v>0.165099962904918</v>
      </c>
      <c r="C15" s="71" t="n">
        <v>0.076</v>
      </c>
      <c r="D15" s="0" t="s">
        <v>324</v>
      </c>
      <c r="E15" s="71" t="n">
        <v>0.536</v>
      </c>
      <c r="F15" s="75"/>
      <c r="G15" s="75"/>
      <c r="H15" s="0" t="s">
        <v>324</v>
      </c>
      <c r="I15" s="71" t="n">
        <f aca="false">M$3*E15</f>
        <v>0.262802835443038</v>
      </c>
      <c r="J15" s="77"/>
      <c r="K15" s="77"/>
      <c r="L15" s="20"/>
      <c r="M15" s="20"/>
      <c r="P15" s="75"/>
      <c r="Q15" s="71" t="n">
        <v>0.13</v>
      </c>
      <c r="R15" s="75" t="n">
        <v>0.165</v>
      </c>
      <c r="S15" s="75" t="n">
        <v>0.082</v>
      </c>
      <c r="T15" s="75" t="n">
        <v>0.607</v>
      </c>
      <c r="U15" s="0" t="s">
        <v>324</v>
      </c>
      <c r="V15" s="75" t="n">
        <v>0.863</v>
      </c>
      <c r="W15" s="0" t="s">
        <v>324</v>
      </c>
      <c r="X15" s="74" t="n">
        <v>0.071</v>
      </c>
      <c r="Y15" s="0" t="s">
        <v>324</v>
      </c>
      <c r="Z15" s="74" t="n">
        <v>0.461</v>
      </c>
      <c r="AA15" s="0" t="s">
        <v>324</v>
      </c>
      <c r="AB15" s="74" t="n">
        <v>0.672</v>
      </c>
      <c r="AC15" s="0" t="s">
        <v>324</v>
      </c>
      <c r="AD15" s="74" t="n">
        <v>0.543</v>
      </c>
      <c r="AE15" s="0" t="s">
        <v>324</v>
      </c>
      <c r="AF15" s="74" t="n">
        <v>0.128</v>
      </c>
      <c r="AG15" s="0" t="s">
        <v>324</v>
      </c>
      <c r="AH15" s="74" t="n">
        <v>0.079</v>
      </c>
      <c r="AI15" s="0" t="s">
        <v>324</v>
      </c>
      <c r="AJ15" s="74" t="n">
        <v>0.462</v>
      </c>
      <c r="AK15" s="76" t="s">
        <v>328</v>
      </c>
    </row>
    <row r="16" customFormat="false" ht="15" hidden="false" customHeight="false" outlineLevel="0" collapsed="false">
      <c r="A16" s="78" t="s">
        <v>25</v>
      </c>
      <c r="B16" s="78"/>
      <c r="C16" s="71" t="n">
        <f aca="false">SUMPRODUCT($B4:$B5,C4:C5)</f>
        <v>0.0730937656316096</v>
      </c>
      <c r="D16" s="0" t="s">
        <v>329</v>
      </c>
      <c r="E16" s="71" t="n">
        <f aca="false">SUMPRODUCT($B4:$B5,E4:E5)</f>
        <v>0.445031421947706</v>
      </c>
      <c r="F16" s="71" t="n">
        <f aca="false">F3*($E$16/$E$3)</f>
        <v>0.562204252030139</v>
      </c>
      <c r="G16" s="71" t="n">
        <f aca="false">G3*($E$16/$E$3)</f>
        <v>0.447284745603137</v>
      </c>
      <c r="H16" s="0" t="s">
        <v>329</v>
      </c>
      <c r="I16" s="71" t="n">
        <f aca="false">SUMPRODUCT($B4:$B5,I4:I5)</f>
        <v>0.218200596173702</v>
      </c>
      <c r="J16" s="71" t="n">
        <f aca="false">J3*(I16/I3)</f>
        <v>0.25209058395139</v>
      </c>
      <c r="K16" s="71" t="n">
        <f aca="false">K3*(I16/I3)</f>
        <v>0.211812423610553</v>
      </c>
      <c r="L16" s="0" t="s">
        <v>330</v>
      </c>
      <c r="M16" s="20"/>
      <c r="N16" s="71"/>
      <c r="O16" s="71"/>
      <c r="P16" s="75"/>
      <c r="Q16" s="71" t="n">
        <f aca="false">SUMPRODUCT($B4:$B5,Q4:Q5)</f>
        <v>0.0254355361282684</v>
      </c>
      <c r="R16" s="71" t="n">
        <f aca="false">SUMPRODUCT($B4:$B5,R4:R5)</f>
        <v>0.0990117207039512</v>
      </c>
      <c r="S16" s="71" t="n">
        <f aca="false">SUMPRODUCT($B4:$B5,S4:S5)</f>
        <v>0.0488945136644392</v>
      </c>
      <c r="T16" s="71" t="n">
        <f aca="false">SUMPRODUCT($B4:$B5,T4:T5)</f>
        <v>0.793410224638292</v>
      </c>
      <c r="U16" s="0" t="s">
        <v>330</v>
      </c>
      <c r="V16" s="71" t="n">
        <f aca="false">SUMPRODUCT($B4:$B5,V4:V5)</f>
        <v>0.970117207039512</v>
      </c>
      <c r="W16" s="0" t="s">
        <v>330</v>
      </c>
      <c r="X16" s="71" t="n">
        <f aca="false">SUMPRODUCT($B4:$B5,X4:X5)</f>
        <v>0.0114355361282684</v>
      </c>
      <c r="Y16" s="0" t="s">
        <v>330</v>
      </c>
      <c r="Z16" s="71" t="n">
        <f aca="false">SUMPRODUCT($B4:$B5,Z4:Z5)</f>
        <v>0.12544725683222</v>
      </c>
      <c r="AA16" s="0" t="s">
        <v>330</v>
      </c>
      <c r="AB16" s="71" t="n">
        <f aca="false">SUMPRODUCT($B4:$B5,AB4:AB5)</f>
        <v>0.986541022463829</v>
      </c>
      <c r="AC16" s="0" t="s">
        <v>330</v>
      </c>
      <c r="AD16" s="71" t="n">
        <f aca="false">SUMPRODUCT($B4:$B5,AD4:AD5)</f>
        <v>0.936810598654707</v>
      </c>
      <c r="AE16" s="0" t="s">
        <v>330</v>
      </c>
      <c r="AF16" s="71" t="n">
        <f aca="false">SUMPRODUCT($B4:$B5,AF4:AF5)</f>
        <v>0.194751995134951</v>
      </c>
      <c r="AG16" s="0" t="s">
        <v>330</v>
      </c>
      <c r="AH16" s="71" t="n">
        <f aca="false">SUMPRODUCT($B4:$B5,AH4:AH5)</f>
        <v>0.0758593515525856</v>
      </c>
      <c r="AI16" s="0" t="s">
        <v>330</v>
      </c>
      <c r="AJ16" s="71" t="n">
        <f aca="false">SUMPRODUCT($B4:$B5,AJ4:AJ5)</f>
        <v>0</v>
      </c>
      <c r="AK16" s="0" t="s">
        <v>330</v>
      </c>
    </row>
    <row r="17" customFormat="false" ht="15" hidden="false" customHeight="false" outlineLevel="0" collapsed="false">
      <c r="A17" s="78" t="s">
        <v>26</v>
      </c>
      <c r="B17" s="78"/>
      <c r="C17" s="71" t="n">
        <f aca="false">SUMPRODUCT($B6:$B8,C6:C8)</f>
        <v>0.131227258428864</v>
      </c>
      <c r="D17" s="0" t="s">
        <v>329</v>
      </c>
      <c r="E17" s="71" t="n">
        <f aca="false">SUMPRODUCT($B6:$B8,E6:E8)</f>
        <v>0.376383497477146</v>
      </c>
      <c r="F17" s="71" t="n">
        <f aca="false">F3*($E$17/$E$3)</f>
        <v>0.475481937319231</v>
      </c>
      <c r="G17" s="71" t="n">
        <f aca="false">G3*($E$17/$E$3)</f>
        <v>0.378289236704879</v>
      </c>
      <c r="H17" s="0" t="s">
        <v>329</v>
      </c>
      <c r="I17" s="71" t="n">
        <f aca="false">SUMPRODUCT($B6:$B8,I6:I8)</f>
        <v>0.184542258117466</v>
      </c>
      <c r="J17" s="71" t="n">
        <f aca="false">J3*(I17/I3)</f>
        <v>0.213204576102561</v>
      </c>
      <c r="K17" s="71" t="n">
        <f aca="false">K3*(I17/I3)</f>
        <v>0.179139487406844</v>
      </c>
      <c r="L17" s="0" t="s">
        <v>330</v>
      </c>
      <c r="M17" s="20"/>
      <c r="N17" s="71"/>
      <c r="O17" s="71"/>
      <c r="P17" s="75"/>
      <c r="Q17" s="71" t="n">
        <f aca="false">SUMPRODUCT($B6:$B8,Q6:Q8)</f>
        <v>0.39372409536175</v>
      </c>
      <c r="R17" s="71" t="n">
        <f aca="false">SUMPRODUCT($B6:$B8,R6:R8)</f>
        <v>0.171536419870374</v>
      </c>
      <c r="S17" s="71" t="n">
        <f aca="false">SUMPRODUCT($B6:$B8,S6:S8)</f>
        <v>0.0861039774526569</v>
      </c>
      <c r="T17" s="71" t="n">
        <f aca="false">SUMPRODUCT($B6:$B8,T6:T8)</f>
        <v>0.325734403170984</v>
      </c>
      <c r="U17" s="0" t="s">
        <v>330</v>
      </c>
      <c r="V17" s="71" t="n">
        <f aca="false">SUMPRODUCT($B6:$B8,V6:V8)</f>
        <v>0.596718177739777</v>
      </c>
      <c r="W17" s="0" t="s">
        <v>330</v>
      </c>
      <c r="X17" s="71" t="n">
        <f aca="false">SUMPRODUCT($B6:$B8,X6:X8)</f>
        <v>0.316853954229738</v>
      </c>
      <c r="Y17" s="0" t="s">
        <v>330</v>
      </c>
      <c r="Z17" s="71" t="n">
        <f aca="false">SUMPRODUCT($B6:$B8,Z6:Z8)</f>
        <v>0.323962983195051</v>
      </c>
      <c r="AA17" s="0" t="s">
        <v>330</v>
      </c>
      <c r="AB17" s="71" t="n">
        <f aca="false">SUMPRODUCT($B6:$B8,AB6:AB8)</f>
        <v>0.566835166360546</v>
      </c>
      <c r="AC17" s="0" t="s">
        <v>330</v>
      </c>
      <c r="AD17" s="71" t="n">
        <f aca="false">SUMPRODUCT($B6:$B8,AD6:AD8)</f>
        <v>0.454730327548715</v>
      </c>
      <c r="AE17" s="0" t="s">
        <v>330</v>
      </c>
      <c r="AF17" s="71" t="n">
        <f aca="false">SUMPRODUCT($B6:$B8,AF6:AF8)</f>
        <v>0.0309101589714358</v>
      </c>
      <c r="AG17" s="0" t="s">
        <v>330</v>
      </c>
      <c r="AH17" s="71" t="n">
        <f aca="false">SUMPRODUCT($B6:$B8,AH6:AH8)</f>
        <v>0.0287605447885659</v>
      </c>
      <c r="AI17" s="0" t="s">
        <v>330</v>
      </c>
      <c r="AJ17" s="71" t="n">
        <f aca="false">SUMPRODUCT($B6:$B8,AJ6:AJ8)</f>
        <v>0</v>
      </c>
      <c r="AK17" s="0" t="s">
        <v>330</v>
      </c>
    </row>
    <row r="18" customFormat="false" ht="15" hidden="false" customHeight="false" outlineLevel="0" collapsed="false">
      <c r="A18" s="78" t="s">
        <v>27</v>
      </c>
      <c r="B18" s="78"/>
      <c r="C18" s="71" t="n">
        <f aca="false">SUMPRODUCT($B9:$B15,C9:C15)</f>
        <v>0.0881450127938518</v>
      </c>
      <c r="D18" s="0" t="s">
        <v>329</v>
      </c>
      <c r="E18" s="71" t="n">
        <f aca="false">SUMPRODUCT($B9:$B15,E9:E15)</f>
        <v>0.388969064432414</v>
      </c>
      <c r="F18" s="71" t="n">
        <f aca="false">F3*($E$18/$E$3)</f>
        <v>0.491381172536139</v>
      </c>
      <c r="G18" s="71" t="n">
        <f aca="false">G3*($E$18/$E$3)</f>
        <v>0.390938528049794</v>
      </c>
      <c r="H18" s="0" t="s">
        <v>329</v>
      </c>
      <c r="I18" s="71" t="n">
        <f aca="false">SUMPRODUCT($B9:$B15,I9:I15)</f>
        <v>0.190713009388926</v>
      </c>
      <c r="J18" s="71" t="n">
        <f aca="false">J3*(I18/I3)</f>
        <v>0.220333742194311</v>
      </c>
      <c r="K18" s="71" t="n">
        <f aca="false">K3*(I18/I3)</f>
        <v>0.185129580033656</v>
      </c>
      <c r="L18" s="0" t="s">
        <v>330</v>
      </c>
      <c r="M18" s="20"/>
      <c r="N18" s="71"/>
      <c r="O18" s="71"/>
      <c r="P18" s="75"/>
      <c r="Q18" s="71" t="n">
        <f aca="false">SUMPRODUCT($B9:$B15,Q9:Q15)</f>
        <v>0.080840054961439</v>
      </c>
      <c r="R18" s="71" t="n">
        <f aca="false">SUMPRODUCT($B9:$B15,R9:R15)</f>
        <v>0.160115483126128</v>
      </c>
      <c r="S18" s="71" t="n">
        <f aca="false">SUMPRODUCT($B9:$B15,S9:S15)</f>
        <v>0.112800839550659</v>
      </c>
      <c r="T18" s="71" t="n">
        <f aca="false">SUMPRODUCT($B9:$B15,T9:T15)</f>
        <v>0.633879877793218</v>
      </c>
      <c r="U18" s="0" t="s">
        <v>330</v>
      </c>
      <c r="V18" s="71" t="n">
        <f aca="false">SUMPRODUCT($B9:$B15,V9:V15)</f>
        <v>0.914186530934878</v>
      </c>
      <c r="W18" s="0" t="s">
        <v>330</v>
      </c>
      <c r="X18" s="71" t="n">
        <f aca="false">SUMPRODUCT($B9:$B15,X9:X15)</f>
        <v>0.0449780698689704</v>
      </c>
      <c r="Y18" s="0" t="s">
        <v>330</v>
      </c>
      <c r="Z18" s="71" t="n">
        <f aca="false">SUMPRODUCT($B9:$B15,Z9:Z15)</f>
        <v>0.347389860033492</v>
      </c>
      <c r="AA18" s="0" t="s">
        <v>330</v>
      </c>
      <c r="AB18" s="71" t="n">
        <f aca="false">SUMPRODUCT($B9:$B15,AB9:AB15)</f>
        <v>0.676410613960622</v>
      </c>
      <c r="AC18" s="0" t="s">
        <v>330</v>
      </c>
      <c r="AD18" s="71" t="n">
        <f aca="false">SUMPRODUCT($B9:$B15,AD9:AD15)</f>
        <v>0.521981328264885</v>
      </c>
      <c r="AE18" s="0" t="s">
        <v>330</v>
      </c>
      <c r="AF18" s="71" t="n">
        <f aca="false">SUMPRODUCT($B9:$B15,AF9:AF15)</f>
        <v>0.107961166579501</v>
      </c>
      <c r="AG18" s="0" t="s">
        <v>330</v>
      </c>
      <c r="AH18" s="71" t="n">
        <f aca="false">SUMPRODUCT($B9:$B15,AH9:AH15)</f>
        <v>0.0659219740003239</v>
      </c>
      <c r="AI18" s="0" t="s">
        <v>330</v>
      </c>
      <c r="AJ18" s="71" t="n">
        <f aca="false">SUMPRODUCT($B9:$B15,AJ9:AJ15)</f>
        <v>0.311745291690664</v>
      </c>
      <c r="AK18" s="0" t="s">
        <v>330</v>
      </c>
    </row>
    <row r="19" customFormat="false" ht="15" hidden="false" customHeight="false" outlineLevel="0" collapsed="false">
      <c r="B19" s="25"/>
      <c r="C19" s="25"/>
      <c r="D19" s="25"/>
      <c r="T19" s="19" t="s">
        <v>331</v>
      </c>
    </row>
    <row r="22" customFormat="false" ht="15" hidden="false" customHeight="true" outlineLevel="0" collapsed="false">
      <c r="C22" s="62" t="s">
        <v>332</v>
      </c>
      <c r="D22" s="62"/>
      <c r="E22" s="62"/>
      <c r="F22" s="62"/>
      <c r="G22" s="62"/>
      <c r="H22" s="62"/>
      <c r="I22" s="62"/>
      <c r="J22" s="62"/>
      <c r="K22" s="62"/>
      <c r="L22" s="62"/>
      <c r="M22" s="62"/>
      <c r="N22" s="79" t="s">
        <v>333</v>
      </c>
      <c r="O22" s="79"/>
      <c r="P22" s="79"/>
      <c r="Q22" s="79"/>
      <c r="R22" s="79"/>
      <c r="S22" s="79"/>
      <c r="T22" s="79"/>
      <c r="U22" s="62" t="s">
        <v>334</v>
      </c>
      <c r="V22" s="62"/>
      <c r="W22" s="62"/>
      <c r="X22" s="62"/>
      <c r="Y22" s="62"/>
      <c r="Z22" s="62"/>
      <c r="AA22" s="62"/>
      <c r="AB22" s="62"/>
      <c r="AC22" s="62"/>
      <c r="AD22" s="62"/>
      <c r="AE22" s="62"/>
      <c r="AF22" s="79" t="s">
        <v>335</v>
      </c>
      <c r="AG22" s="79"/>
      <c r="AH22" s="79"/>
      <c r="AI22" s="79"/>
      <c r="AJ22" s="79"/>
      <c r="AK22" s="79"/>
      <c r="AL22" s="79"/>
      <c r="AM22" s="79"/>
      <c r="AN22" s="79"/>
      <c r="AO22" s="79"/>
      <c r="AP22" s="79"/>
    </row>
    <row r="23" s="20" customFormat="true" ht="15" hidden="false" customHeight="true" outlineLevel="0" collapsed="false">
      <c r="C23" s="80" t="s">
        <v>318</v>
      </c>
      <c r="D23" s="80"/>
      <c r="E23" s="80"/>
      <c r="F23" s="80"/>
      <c r="G23" s="80"/>
      <c r="H23" s="80" t="s">
        <v>336</v>
      </c>
      <c r="I23" s="80"/>
      <c r="J23" s="80"/>
      <c r="K23" s="80"/>
      <c r="L23" s="80"/>
      <c r="N23" s="81" t="s">
        <v>318</v>
      </c>
      <c r="O23" s="81"/>
      <c r="P23" s="81"/>
      <c r="Q23" s="81" t="s">
        <v>336</v>
      </c>
      <c r="R23" s="81"/>
      <c r="S23" s="81"/>
      <c r="T23" s="82"/>
      <c r="U23" s="81" t="s">
        <v>318</v>
      </c>
      <c r="V23" s="81"/>
      <c r="W23" s="81"/>
      <c r="X23" s="81"/>
      <c r="Y23" s="81"/>
      <c r="Z23" s="81" t="s">
        <v>336</v>
      </c>
      <c r="AA23" s="81"/>
      <c r="AB23" s="81"/>
      <c r="AC23" s="81"/>
      <c r="AD23" s="81"/>
      <c r="AE23" s="81"/>
      <c r="AF23" s="81" t="s">
        <v>318</v>
      </c>
      <c r="AG23" s="81"/>
      <c r="AH23" s="81"/>
      <c r="AI23" s="81"/>
      <c r="AJ23" s="81"/>
      <c r="AK23" s="81" t="s">
        <v>318</v>
      </c>
      <c r="AL23" s="81"/>
      <c r="AM23" s="81"/>
      <c r="AN23" s="81"/>
      <c r="AO23" s="81"/>
    </row>
    <row r="24" customFormat="false" ht="144" hidden="false" customHeight="false" outlineLevel="0" collapsed="false">
      <c r="A24" s="41"/>
      <c r="B24" s="41" t="s">
        <v>315</v>
      </c>
      <c r="C24" s="26" t="s">
        <v>337</v>
      </c>
      <c r="D24" s="26" t="s">
        <v>338</v>
      </c>
      <c r="E24" s="26" t="s">
        <v>339</v>
      </c>
      <c r="F24" s="26" t="s">
        <v>340</v>
      </c>
      <c r="G24" s="26" t="s">
        <v>341</v>
      </c>
      <c r="H24" s="26" t="s">
        <v>337</v>
      </c>
      <c r="I24" s="26" t="s">
        <v>338</v>
      </c>
      <c r="J24" s="26" t="s">
        <v>339</v>
      </c>
      <c r="K24" s="26" t="s">
        <v>340</v>
      </c>
      <c r="L24" s="26" t="s">
        <v>341</v>
      </c>
      <c r="M24" s="83" t="s">
        <v>235</v>
      </c>
      <c r="N24" s="26" t="s">
        <v>342</v>
      </c>
      <c r="O24" s="26" t="s">
        <v>343</v>
      </c>
      <c r="P24" s="26" t="s">
        <v>344</v>
      </c>
      <c r="Q24" s="26" t="s">
        <v>342</v>
      </c>
      <c r="R24" s="26" t="s">
        <v>343</v>
      </c>
      <c r="S24" s="26" t="s">
        <v>344</v>
      </c>
      <c r="T24" s="83" t="s">
        <v>345</v>
      </c>
      <c r="U24" s="26" t="s">
        <v>346</v>
      </c>
      <c r="V24" s="26" t="s">
        <v>347</v>
      </c>
      <c r="W24" s="26" t="s">
        <v>348</v>
      </c>
      <c r="X24" s="26" t="s">
        <v>349</v>
      </c>
      <c r="Y24" s="26" t="s">
        <v>350</v>
      </c>
      <c r="Z24" s="26" t="s">
        <v>346</v>
      </c>
      <c r="AA24" s="26" t="s">
        <v>347</v>
      </c>
      <c r="AB24" s="26" t="s">
        <v>348</v>
      </c>
      <c r="AC24" s="26" t="s">
        <v>349</v>
      </c>
      <c r="AD24" s="26" t="s">
        <v>350</v>
      </c>
      <c r="AE24" s="83" t="s">
        <v>235</v>
      </c>
      <c r="AF24" s="26" t="s">
        <v>351</v>
      </c>
      <c r="AG24" s="26" t="s">
        <v>352</v>
      </c>
      <c r="AH24" s="26" t="s">
        <v>353</v>
      </c>
      <c r="AI24" s="26" t="s">
        <v>354</v>
      </c>
      <c r="AJ24" s="26" t="s">
        <v>355</v>
      </c>
      <c r="AK24" s="26" t="s">
        <v>351</v>
      </c>
      <c r="AL24" s="26" t="s">
        <v>352</v>
      </c>
      <c r="AM24" s="26" t="s">
        <v>353</v>
      </c>
      <c r="AN24" s="26" t="s">
        <v>354</v>
      </c>
      <c r="AO24" s="26" t="s">
        <v>355</v>
      </c>
      <c r="AP24" s="83" t="s">
        <v>235</v>
      </c>
    </row>
    <row r="25" customFormat="false" ht="15" hidden="false" customHeight="false" outlineLevel="0" collapsed="false">
      <c r="A25" s="70" t="s">
        <v>238</v>
      </c>
      <c r="B25" s="41"/>
      <c r="C25" s="74" t="n">
        <v>0.596</v>
      </c>
      <c r="D25" s="84"/>
      <c r="E25" s="84"/>
      <c r="F25" s="71" t="n">
        <v>0.0076</v>
      </c>
      <c r="G25" s="71" t="n">
        <v>0.0004</v>
      </c>
      <c r="H25" s="74" t="n">
        <v>0.596</v>
      </c>
      <c r="I25" s="71"/>
      <c r="J25" s="71"/>
      <c r="K25" s="71" t="n">
        <v>0.0379</v>
      </c>
      <c r="L25" s="71" t="n">
        <v>0.0004</v>
      </c>
      <c r="M25" s="20" t="s">
        <v>356</v>
      </c>
      <c r="N25" s="74" t="n">
        <v>0.849</v>
      </c>
      <c r="O25" s="71" t="n">
        <v>0.0121</v>
      </c>
      <c r="P25" s="71" t="n">
        <v>0.0045</v>
      </c>
      <c r="Q25" s="74" t="n">
        <v>0.849</v>
      </c>
      <c r="R25" s="71" t="n">
        <v>0.0361</v>
      </c>
      <c r="S25" s="71" t="n">
        <v>0.0045</v>
      </c>
      <c r="T25" s="20" t="s">
        <v>356</v>
      </c>
      <c r="U25" s="71" t="n">
        <v>0.929</v>
      </c>
      <c r="V25" s="84"/>
      <c r="W25" s="84"/>
      <c r="X25" s="71" t="n">
        <v>0.02749</v>
      </c>
      <c r="Y25" s="71" t="n">
        <v>0.0054</v>
      </c>
      <c r="Z25" s="71" t="n">
        <v>0.929</v>
      </c>
      <c r="AA25" s="71"/>
      <c r="AB25" s="71"/>
      <c r="AC25" s="71" t="n">
        <v>0.1038</v>
      </c>
      <c r="AD25" s="71" t="n">
        <v>0.0054</v>
      </c>
      <c r="AE25" s="20" t="s">
        <v>356</v>
      </c>
      <c r="AG25" s="71" t="n">
        <f aca="false">0.74%*V3</f>
        <v>0.0059718</v>
      </c>
      <c r="AH25" s="71" t="n">
        <f aca="false">1.187%*V3</f>
        <v>0.00957909</v>
      </c>
      <c r="AI25" s="71"/>
      <c r="AJ25" s="71" t="n">
        <f aca="false">2.66%*V3</f>
        <v>0.0214662</v>
      </c>
      <c r="AK25" s="71"/>
      <c r="AL25" s="71" t="n">
        <f aca="false">0.74%*V3</f>
        <v>0.0059718</v>
      </c>
      <c r="AM25" s="71" t="n">
        <f aca="false">1.187%*V3</f>
        <v>0.00957909</v>
      </c>
      <c r="AN25" s="71"/>
      <c r="AO25" s="71" t="n">
        <f aca="false">2.66%*V3</f>
        <v>0.0214662</v>
      </c>
      <c r="AP25" s="20" t="s">
        <v>356</v>
      </c>
    </row>
    <row r="26" customFormat="false" ht="15" hidden="false" customHeight="false" outlineLevel="0" collapsed="false">
      <c r="A26" s="78" t="s">
        <v>25</v>
      </c>
      <c r="B26" s="78"/>
      <c r="C26" s="74" t="n">
        <v>0.952</v>
      </c>
      <c r="D26" s="71"/>
      <c r="E26" s="71"/>
      <c r="F26" s="71" t="n">
        <v>0.0084</v>
      </c>
      <c r="G26" s="71" t="n">
        <v>0.0005</v>
      </c>
      <c r="H26" s="74" t="n">
        <v>0.952</v>
      </c>
      <c r="I26" s="71"/>
      <c r="J26" s="71"/>
      <c r="K26" s="71" t="n">
        <v>0.0675</v>
      </c>
      <c r="L26" s="71" t="n">
        <v>0.0005</v>
      </c>
      <c r="M26" s="20" t="s">
        <v>356</v>
      </c>
      <c r="N26" s="74" t="n">
        <v>0.867</v>
      </c>
      <c r="O26" s="71" t="n">
        <v>0.0123</v>
      </c>
      <c r="P26" s="71" t="n">
        <v>0.0047</v>
      </c>
      <c r="Q26" s="74" t="n">
        <v>0.867</v>
      </c>
      <c r="R26" s="71" t="n">
        <v>0.0489</v>
      </c>
      <c r="S26" s="71" t="n">
        <v>0.0047</v>
      </c>
      <c r="T26" s="20" t="s">
        <v>356</v>
      </c>
      <c r="U26" s="71" t="n">
        <v>0.993</v>
      </c>
      <c r="V26" s="71"/>
      <c r="W26" s="71"/>
      <c r="X26" s="71" t="n">
        <v>0.03789</v>
      </c>
      <c r="Y26" s="71" t="n">
        <v>0.0052</v>
      </c>
      <c r="Z26" s="71" t="n">
        <v>0.993</v>
      </c>
      <c r="AA26" s="71"/>
      <c r="AB26" s="71"/>
      <c r="AC26" s="71" t="n">
        <v>0.1894</v>
      </c>
      <c r="AD26" s="71" t="n">
        <v>0.0052</v>
      </c>
      <c r="AE26" s="20" t="s">
        <v>356</v>
      </c>
      <c r="AF26" s="71"/>
      <c r="AG26" s="71" t="n">
        <f aca="false">0.84%*V16</f>
        <v>0.0081489845391319</v>
      </c>
      <c r="AH26" s="71" t="n">
        <f aca="false">1.234%*V16</f>
        <v>0.0119712463348676</v>
      </c>
      <c r="AI26" s="71"/>
      <c r="AJ26" s="71" t="n">
        <f aca="false">3.71%*V16</f>
        <v>0.0359913483811659</v>
      </c>
      <c r="AK26" s="71"/>
      <c r="AL26" s="71" t="n">
        <f aca="false">0.84%*V16</f>
        <v>0.0081489845391319</v>
      </c>
      <c r="AM26" s="71" t="n">
        <f aca="false">1.234%*V16</f>
        <v>0.0119712463348676</v>
      </c>
      <c r="AN26" s="71"/>
      <c r="AO26" s="71" t="n">
        <f aca="false">3.71%*V16</f>
        <v>0.0359913483811659</v>
      </c>
      <c r="AP26" s="20" t="s">
        <v>356</v>
      </c>
    </row>
    <row r="27" customFormat="false" ht="15" hidden="false" customHeight="false" outlineLevel="0" collapsed="false">
      <c r="A27" s="78" t="s">
        <v>26</v>
      </c>
      <c r="B27" s="78"/>
      <c r="C27" s="74" t="n">
        <v>0.485</v>
      </c>
      <c r="D27" s="71"/>
      <c r="E27" s="71"/>
      <c r="F27" s="71" t="n">
        <v>0.0148</v>
      </c>
      <c r="G27" s="71" t="n">
        <v>0.0006</v>
      </c>
      <c r="H27" s="74" t="n">
        <v>0.485</v>
      </c>
      <c r="I27" s="71"/>
      <c r="J27" s="71"/>
      <c r="K27" s="71" t="n">
        <v>0.0562</v>
      </c>
      <c r="L27" s="71" t="n">
        <v>0.0006</v>
      </c>
      <c r="M27" s="20" t="s">
        <v>356</v>
      </c>
      <c r="N27" s="74" t="n">
        <v>0.773</v>
      </c>
      <c r="O27" s="71" t="n">
        <v>0.0082</v>
      </c>
      <c r="P27" s="71" t="n">
        <v>0.0026</v>
      </c>
      <c r="Q27" s="74" t="n">
        <v>0.773</v>
      </c>
      <c r="R27" s="71" t="n">
        <v>0.0219</v>
      </c>
      <c r="S27" s="71" t="n">
        <v>0.0026</v>
      </c>
      <c r="T27" s="20" t="s">
        <v>356</v>
      </c>
      <c r="U27" s="71" t="n">
        <v>0.844</v>
      </c>
      <c r="V27" s="71"/>
      <c r="W27" s="71"/>
      <c r="X27" s="71" t="n">
        <v>0.03744</v>
      </c>
      <c r="Y27" s="71" t="n">
        <v>0.0037</v>
      </c>
      <c r="Z27" s="71" t="n">
        <v>0.844</v>
      </c>
      <c r="AA27" s="71"/>
      <c r="AB27" s="71"/>
      <c r="AC27" s="71" t="n">
        <v>0.093</v>
      </c>
      <c r="AD27" s="71" t="n">
        <v>0.0037</v>
      </c>
      <c r="AE27" s="20" t="s">
        <v>356</v>
      </c>
      <c r="AF27" s="71"/>
      <c r="AG27" s="71" t="n">
        <f aca="false">1.45%*V17</f>
        <v>0.00865241357722676</v>
      </c>
      <c r="AH27" s="71" t="n">
        <f aca="false">0.75%*V17</f>
        <v>0.00447538633304832</v>
      </c>
      <c r="AI27" s="71"/>
      <c r="AJ27" s="71" t="n">
        <f aca="false">2.89%*V17</f>
        <v>0.0172451553366795</v>
      </c>
      <c r="AK27" s="71"/>
      <c r="AL27" s="71" t="n">
        <f aca="false">1.45%*V17</f>
        <v>0.00865241357722676</v>
      </c>
      <c r="AM27" s="71" t="n">
        <f aca="false">0.75%*V17</f>
        <v>0.00447538633304832</v>
      </c>
      <c r="AN27" s="71"/>
      <c r="AO27" s="71" t="n">
        <f aca="false">2.89%*V17</f>
        <v>0.0172451553366795</v>
      </c>
      <c r="AP27" s="20" t="s">
        <v>356</v>
      </c>
    </row>
    <row r="28" customFormat="false" ht="15" hidden="false" customHeight="false" outlineLevel="0" collapsed="false">
      <c r="A28" s="78" t="s">
        <v>27</v>
      </c>
      <c r="B28" s="78"/>
      <c r="C28" s="74" t="n">
        <v>0.498</v>
      </c>
      <c r="D28" s="71"/>
      <c r="E28" s="71"/>
      <c r="F28" s="71" t="n">
        <v>0.0026</v>
      </c>
      <c r="G28" s="71" t="n">
        <v>0.0003</v>
      </c>
      <c r="H28" s="74" t="n">
        <v>0.498</v>
      </c>
      <c r="I28" s="71"/>
      <c r="J28" s="71"/>
      <c r="K28" s="71" t="n">
        <v>0.0123</v>
      </c>
      <c r="L28" s="71" t="n">
        <v>0.0003</v>
      </c>
      <c r="M28" s="20" t="s">
        <v>356</v>
      </c>
      <c r="N28" s="74" t="n">
        <v>0.889</v>
      </c>
      <c r="O28" s="71" t="n">
        <v>0.0145</v>
      </c>
      <c r="P28" s="71" t="n">
        <v>0.0056</v>
      </c>
      <c r="Q28" s="74" t="n">
        <v>0.889</v>
      </c>
      <c r="R28" s="71" t="n">
        <v>0.039</v>
      </c>
      <c r="S28" s="71" t="n">
        <v>0.0056</v>
      </c>
      <c r="T28" s="20" t="s">
        <v>356</v>
      </c>
      <c r="U28" s="71" t="n">
        <v>0.937</v>
      </c>
      <c r="V28" s="71"/>
      <c r="W28" s="71"/>
      <c r="X28" s="71" t="n">
        <v>0.0205</v>
      </c>
      <c r="Y28" s="71" t="n">
        <v>0.0066</v>
      </c>
      <c r="Z28" s="71" t="n">
        <v>0.937</v>
      </c>
      <c r="AA28" s="71"/>
      <c r="AB28" s="71"/>
      <c r="AC28" s="71" t="n">
        <v>0.07</v>
      </c>
      <c r="AD28" s="71" t="n">
        <v>0.0066</v>
      </c>
      <c r="AE28" s="20" t="s">
        <v>356</v>
      </c>
      <c r="AF28" s="71"/>
      <c r="AG28" s="71" t="n">
        <f aca="false">0.25%*V18</f>
        <v>0.00228546632733719</v>
      </c>
      <c r="AH28" s="71" t="n">
        <f aca="false">1.44%*V18</f>
        <v>0.0131642860454622</v>
      </c>
      <c r="AI28" s="71"/>
      <c r="AJ28" s="71" t="n">
        <f aca="false">2.02%*V18</f>
        <v>0.0184665679248845</v>
      </c>
      <c r="AK28" s="71"/>
      <c r="AL28" s="71" t="n">
        <f aca="false">0.25%*V18</f>
        <v>0.00228546632733719</v>
      </c>
      <c r="AM28" s="71" t="n">
        <f aca="false">1.44%*V18</f>
        <v>0.0131642860454622</v>
      </c>
      <c r="AN28" s="71"/>
      <c r="AO28" s="71" t="n">
        <f aca="false">2.02%*V18</f>
        <v>0.0184665679248845</v>
      </c>
      <c r="AP28" s="20" t="s">
        <v>356</v>
      </c>
    </row>
    <row r="29" s="20" customFormat="true" ht="15" hidden="false" customHeight="false" outlineLevel="0" collapsed="false">
      <c r="A29" s="85"/>
      <c r="B29" s="85"/>
      <c r="C29" s="74"/>
      <c r="D29" s="71"/>
      <c r="E29" s="71"/>
      <c r="F29" s="71"/>
      <c r="G29" s="71"/>
      <c r="H29" s="74"/>
      <c r="I29" s="71"/>
      <c r="J29" s="71"/>
      <c r="K29" s="71"/>
      <c r="L29" s="71"/>
      <c r="N29" s="74"/>
      <c r="O29" s="71"/>
      <c r="P29" s="71"/>
      <c r="Q29" s="74"/>
      <c r="R29" s="71"/>
      <c r="S29" s="71"/>
      <c r="U29" s="71"/>
      <c r="V29" s="71"/>
      <c r="W29" s="71"/>
      <c r="X29" s="71"/>
      <c r="Y29" s="71"/>
      <c r="Z29" s="71"/>
      <c r="AA29" s="71"/>
      <c r="AB29" s="71"/>
      <c r="AC29" s="71"/>
      <c r="AD29" s="71"/>
      <c r="AF29" s="71"/>
      <c r="AG29" s="71"/>
      <c r="AH29" s="71"/>
      <c r="AI29" s="71"/>
      <c r="AJ29" s="71"/>
      <c r="AK29" s="71"/>
      <c r="AL29" s="71"/>
      <c r="AM29" s="71"/>
      <c r="AN29" s="71"/>
      <c r="AO29" s="71"/>
    </row>
    <row r="30" customFormat="false" ht="15" hidden="false" customHeight="false" outlineLevel="0" collapsed="false">
      <c r="A30" s="70" t="s">
        <v>238</v>
      </c>
      <c r="B30" s="41"/>
      <c r="M30" s="75"/>
    </row>
    <row r="31" customFormat="false" ht="15" hidden="false" customHeight="false" outlineLevel="0" collapsed="false">
      <c r="A31" s="78" t="s">
        <v>25</v>
      </c>
      <c r="B31" s="78"/>
      <c r="M31" s="75"/>
    </row>
    <row r="32" customFormat="false" ht="15" hidden="false" customHeight="false" outlineLevel="0" collapsed="false">
      <c r="A32" s="78" t="s">
        <v>26</v>
      </c>
      <c r="B32" s="78"/>
      <c r="M32" s="75"/>
    </row>
    <row r="33" customFormat="false" ht="15" hidden="false" customHeight="false" outlineLevel="0" collapsed="false">
      <c r="A33" s="78" t="s">
        <v>27</v>
      </c>
      <c r="B33" s="78"/>
      <c r="M33" s="75"/>
    </row>
    <row r="34" customFormat="false" ht="15" hidden="false" customHeight="false" outlineLevel="0" collapsed="false">
      <c r="M34" s="75"/>
    </row>
    <row r="36" customFormat="false" ht="75.75" hidden="false" customHeight="true" outlineLevel="0" collapsed="false">
      <c r="C36" s="86" t="s">
        <v>357</v>
      </c>
      <c r="D36" s="86" t="s">
        <v>358</v>
      </c>
      <c r="E36" s="86" t="s">
        <v>359</v>
      </c>
      <c r="F36" s="86" t="s">
        <v>360</v>
      </c>
      <c r="G36" s="87" t="s">
        <v>235</v>
      </c>
      <c r="H36" s="88" t="s">
        <v>361</v>
      </c>
      <c r="I36" s="88" t="s">
        <v>362</v>
      </c>
      <c r="J36" s="88" t="s">
        <v>363</v>
      </c>
      <c r="K36" s="88" t="s">
        <v>364</v>
      </c>
      <c r="L36" s="89" t="s">
        <v>235</v>
      </c>
      <c r="M36" s="90" t="s">
        <v>365</v>
      </c>
      <c r="N36" s="90" t="s">
        <v>366</v>
      </c>
      <c r="O36" s="90" t="s">
        <v>367</v>
      </c>
      <c r="P36" s="90" t="s">
        <v>235</v>
      </c>
    </row>
    <row r="37" customFormat="false" ht="15" hidden="false" customHeight="false" outlineLevel="0" collapsed="false">
      <c r="A37" s="41"/>
      <c r="B37" s="41" t="s">
        <v>315</v>
      </c>
    </row>
    <row r="38" customFormat="false" ht="16" hidden="false" customHeight="false" outlineLevel="0" collapsed="false">
      <c r="A38" s="70" t="s">
        <v>238</v>
      </c>
      <c r="B38" s="41"/>
      <c r="C38" s="91" t="n">
        <v>849885</v>
      </c>
      <c r="E38" s="91" t="n">
        <v>1572067</v>
      </c>
      <c r="G38" s="92" t="s">
        <v>368</v>
      </c>
      <c r="H38" s="91" t="n">
        <v>53537</v>
      </c>
      <c r="J38" s="91" t="n">
        <v>307955</v>
      </c>
      <c r="L38" s="92" t="s">
        <v>368</v>
      </c>
      <c r="M38" s="24" t="n">
        <v>0.41</v>
      </c>
      <c r="N38" s="24" t="n">
        <v>0.224</v>
      </c>
      <c r="O38" s="24" t="n">
        <v>0.776</v>
      </c>
      <c r="P38" s="18" t="s">
        <v>369</v>
      </c>
    </row>
    <row r="39" customFormat="false" ht="15" hidden="false" customHeight="false" outlineLevel="0" collapsed="false">
      <c r="A39" s="41" t="s">
        <v>205</v>
      </c>
      <c r="B39" s="44" t="n">
        <f aca="false">'Macro-Regions'!$D$5</f>
        <v>0.505860351975599</v>
      </c>
      <c r="C39" s="0" t="n">
        <v>0</v>
      </c>
      <c r="D39" s="24" t="n">
        <f aca="false">C39/C$38</f>
        <v>0</v>
      </c>
      <c r="E39" s="0" t="n">
        <v>0</v>
      </c>
      <c r="F39" s="24" t="n">
        <f aca="false">E39/E$38</f>
        <v>0</v>
      </c>
      <c r="G39" s="0" t="s">
        <v>370</v>
      </c>
      <c r="H39" s="0" t="n">
        <v>0</v>
      </c>
      <c r="I39" s="24" t="n">
        <f aca="false">H39/H$38</f>
        <v>0</v>
      </c>
      <c r="J39" s="0" t="n">
        <v>0</v>
      </c>
      <c r="K39" s="24" t="n">
        <f aca="false">J39/J$38</f>
        <v>0</v>
      </c>
      <c r="L39" s="0" t="s">
        <v>370</v>
      </c>
      <c r="M39" s="24" t="n">
        <v>0</v>
      </c>
      <c r="N39" s="24" t="n">
        <v>0</v>
      </c>
      <c r="O39" s="24" t="n">
        <v>0</v>
      </c>
      <c r="P39" s="0" t="s">
        <v>371</v>
      </c>
    </row>
    <row r="40" customFormat="false" ht="15" hidden="false" customHeight="false" outlineLevel="0" collapsed="false">
      <c r="A40" s="41" t="s">
        <v>206</v>
      </c>
      <c r="B40" s="44" t="n">
        <f aca="false">'Macro-Regions'!$D$6</f>
        <v>0.494139648024401</v>
      </c>
      <c r="C40" s="0" t="n">
        <v>0</v>
      </c>
      <c r="D40" s="24" t="n">
        <f aca="false">C40/C$38</f>
        <v>0</v>
      </c>
      <c r="E40" s="0" t="n">
        <v>0</v>
      </c>
      <c r="F40" s="24" t="n">
        <f aca="false">E40/E$38</f>
        <v>0</v>
      </c>
      <c r="G40" s="0" t="s">
        <v>370</v>
      </c>
      <c r="H40" s="0" t="n">
        <v>0</v>
      </c>
      <c r="I40" s="24" t="n">
        <f aca="false">H40/H$38</f>
        <v>0</v>
      </c>
      <c r="J40" s="0" t="n">
        <v>0</v>
      </c>
      <c r="K40" s="24" t="n">
        <f aca="false">J40/J$38</f>
        <v>0</v>
      </c>
      <c r="L40" s="0" t="s">
        <v>370</v>
      </c>
      <c r="M40" s="24" t="n">
        <v>0</v>
      </c>
      <c r="N40" s="24" t="n">
        <v>0</v>
      </c>
      <c r="O40" s="24" t="n">
        <v>0</v>
      </c>
      <c r="P40" s="0" t="s">
        <v>371</v>
      </c>
    </row>
    <row r="41" customFormat="false" ht="16" hidden="false" customHeight="false" outlineLevel="0" collapsed="false">
      <c r="A41" s="41" t="s">
        <v>207</v>
      </c>
      <c r="B41" s="44" t="n">
        <f aca="false">'Macro-Regions'!$D$7</f>
        <v>0.155574028331961</v>
      </c>
      <c r="C41" s="91" t="n">
        <v>95135</v>
      </c>
      <c r="D41" s="24" t="n">
        <f aca="false">C41/C$38</f>
        <v>0.111938674055902</v>
      </c>
      <c r="E41" s="91" t="n">
        <v>167132</v>
      </c>
      <c r="F41" s="24" t="n">
        <f aca="false">E41/E$38</f>
        <v>0.106313534982924</v>
      </c>
      <c r="G41" s="92" t="s">
        <v>368</v>
      </c>
      <c r="H41" s="91" t="n">
        <v>10190</v>
      </c>
      <c r="I41" s="24" t="n">
        <f aca="false">H41/H$38</f>
        <v>0.190335655714739</v>
      </c>
      <c r="J41" s="91" t="n">
        <v>52498</v>
      </c>
      <c r="K41" s="24" t="n">
        <f aca="false">J41/J$38</f>
        <v>0.1704729587115</v>
      </c>
      <c r="L41" s="92" t="s">
        <v>368</v>
      </c>
      <c r="M41" s="24" t="n">
        <v>0.412</v>
      </c>
      <c r="N41" s="24" t="n">
        <v>0.234</v>
      </c>
      <c r="O41" s="24" t="n">
        <v>0.767</v>
      </c>
      <c r="P41" s="18" t="s">
        <v>369</v>
      </c>
    </row>
    <row r="42" customFormat="false" ht="16" hidden="false" customHeight="false" outlineLevel="0" collapsed="false">
      <c r="A42" s="41" t="s">
        <v>208</v>
      </c>
      <c r="B42" s="44" t="n">
        <f aca="false">'Macro-Regions'!$D$8</f>
        <v>0.296964658939768</v>
      </c>
      <c r="C42" s="91" t="n">
        <v>108620</v>
      </c>
      <c r="D42" s="24" t="n">
        <f aca="false">C42/C$38</f>
        <v>0.127805526630073</v>
      </c>
      <c r="E42" s="91" t="n">
        <v>191553</v>
      </c>
      <c r="F42" s="24" t="n">
        <f aca="false">E42/E$38</f>
        <v>0.121847860173898</v>
      </c>
      <c r="G42" s="92" t="s">
        <v>368</v>
      </c>
      <c r="H42" s="91" t="s">
        <v>372</v>
      </c>
      <c r="I42" s="24" t="n">
        <f aca="false">H42/H$38</f>
        <v>0.0678222537684218</v>
      </c>
      <c r="J42" s="91" t="n">
        <v>23125</v>
      </c>
      <c r="K42" s="24" t="n">
        <f aca="false">J42/J$38</f>
        <v>0.0750921400854021</v>
      </c>
      <c r="L42" s="92" t="s">
        <v>368</v>
      </c>
      <c r="M42" s="24" t="n">
        <v>0.797</v>
      </c>
      <c r="N42" s="24" t="n">
        <v>0.402</v>
      </c>
      <c r="O42" s="24" t="n">
        <v>0.798</v>
      </c>
      <c r="P42" s="18" t="s">
        <v>369</v>
      </c>
    </row>
    <row r="43" customFormat="false" ht="16" hidden="false" customHeight="false" outlineLevel="0" collapsed="false">
      <c r="A43" s="41" t="s">
        <v>209</v>
      </c>
      <c r="B43" s="44" t="n">
        <f aca="false">'Macro-Regions'!$D$9</f>
        <v>0.547461312728271</v>
      </c>
      <c r="C43" s="91" t="n">
        <v>101501</v>
      </c>
      <c r="D43" s="24" t="n">
        <f aca="false">C43/C$38</f>
        <v>0.119429099231072</v>
      </c>
      <c r="E43" s="91" t="n">
        <v>132405</v>
      </c>
      <c r="F43" s="24" t="n">
        <f aca="false">E43/E$38</f>
        <v>0.0842235095577987</v>
      </c>
      <c r="G43" s="92" t="s">
        <v>368</v>
      </c>
      <c r="H43" s="91" t="n">
        <v>4197</v>
      </c>
      <c r="I43" s="24" t="n">
        <f aca="false">H43/H$38</f>
        <v>0.0783943814558156</v>
      </c>
      <c r="J43" s="91" t="n">
        <v>23808</v>
      </c>
      <c r="K43" s="24" t="n">
        <f aca="false">J43/J$38</f>
        <v>0.0773099965904109</v>
      </c>
      <c r="L43" s="92" t="s">
        <v>368</v>
      </c>
      <c r="M43" s="24" t="n">
        <v>0.525</v>
      </c>
      <c r="N43" s="24" t="n">
        <v>0.272</v>
      </c>
      <c r="O43" s="24" t="n">
        <v>0.758</v>
      </c>
      <c r="P43" s="18" t="s">
        <v>369</v>
      </c>
    </row>
    <row r="44" customFormat="false" ht="16" hidden="false" customHeight="false" outlineLevel="0" collapsed="false">
      <c r="A44" s="41" t="s">
        <v>210</v>
      </c>
      <c r="B44" s="44" t="n">
        <f aca="false">'Macro-Regions'!$D$10</f>
        <v>0.152566290994802</v>
      </c>
      <c r="C44" s="91" t="n">
        <v>112984</v>
      </c>
      <c r="D44" s="24" t="n">
        <f aca="false">C44/C$38</f>
        <v>0.132940338987039</v>
      </c>
      <c r="E44" s="91" t="n">
        <v>179810</v>
      </c>
      <c r="F44" s="24" t="n">
        <f aca="false">E44/E$38</f>
        <v>0.114378076761359</v>
      </c>
      <c r="G44" s="92" t="s">
        <v>368</v>
      </c>
      <c r="H44" s="91" t="n">
        <v>12670</v>
      </c>
      <c r="I44" s="24" t="n">
        <f aca="false">H44/H$38</f>
        <v>0.236658759362684</v>
      </c>
      <c r="J44" s="91" t="n">
        <v>73606</v>
      </c>
      <c r="K44" s="24" t="n">
        <f aca="false">J44/J$38</f>
        <v>0.239015440567615</v>
      </c>
      <c r="L44" s="92" t="s">
        <v>368</v>
      </c>
      <c r="M44" s="24" t="n">
        <v>0.319</v>
      </c>
      <c r="N44" s="24" t="n">
        <v>0.042</v>
      </c>
      <c r="O44" s="24" t="n">
        <v>0.958</v>
      </c>
      <c r="P44" s="18" t="s">
        <v>369</v>
      </c>
    </row>
    <row r="45" customFormat="false" ht="16" hidden="false" customHeight="false" outlineLevel="0" collapsed="false">
      <c r="A45" s="41" t="s">
        <v>211</v>
      </c>
      <c r="B45" s="44" t="n">
        <f aca="false">'Macro-Regions'!$D$11</f>
        <v>0.0796164340874829</v>
      </c>
      <c r="C45" s="91" t="n">
        <v>37295</v>
      </c>
      <c r="D45" s="24" t="n">
        <f aca="false">C45/C$38</f>
        <v>0.0438824076198545</v>
      </c>
      <c r="E45" s="91" t="n">
        <v>65881</v>
      </c>
      <c r="F45" s="24" t="n">
        <f aca="false">E45/E$38</f>
        <v>0.0419072469557595</v>
      </c>
      <c r="G45" s="92" t="s">
        <v>368</v>
      </c>
      <c r="H45" s="91" t="n">
        <v>3172</v>
      </c>
      <c r="I45" s="24" t="n">
        <f aca="false">H45/H$38</f>
        <v>0.059248743859387</v>
      </c>
      <c r="J45" s="91" t="n">
        <v>11811</v>
      </c>
      <c r="K45" s="24" t="n">
        <f aca="false">J45/J$38</f>
        <v>0.0383530061210242</v>
      </c>
      <c r="L45" s="92" t="s">
        <v>368</v>
      </c>
      <c r="M45" s="24" t="n">
        <v>0.292</v>
      </c>
      <c r="N45" s="24" t="n">
        <v>0.075</v>
      </c>
      <c r="O45" s="24" t="n">
        <v>0.925</v>
      </c>
      <c r="P45" s="18" t="s">
        <v>369</v>
      </c>
    </row>
    <row r="46" customFormat="false" ht="16" hidden="false" customHeight="false" outlineLevel="0" collapsed="false">
      <c r="A46" s="41" t="s">
        <v>212</v>
      </c>
      <c r="B46" s="44" t="n">
        <f aca="false">'Macro-Regions'!$D$12</f>
        <v>0.0968154053606848</v>
      </c>
      <c r="C46" s="91" t="n">
        <v>43696</v>
      </c>
      <c r="D46" s="24" t="n">
        <f aca="false">C46/C$38</f>
        <v>0.0514140148373015</v>
      </c>
      <c r="E46" s="91" t="n">
        <v>86324</v>
      </c>
      <c r="F46" s="24" t="n">
        <f aca="false">E46/E$38</f>
        <v>0.0549111456445559</v>
      </c>
      <c r="G46" s="92" t="s">
        <v>368</v>
      </c>
      <c r="H46" s="91" t="n">
        <v>3967</v>
      </c>
      <c r="I46" s="24" t="n">
        <f aca="false">H46/H$38</f>
        <v>0.0740982871658853</v>
      </c>
      <c r="J46" s="91" t="n">
        <v>19611</v>
      </c>
      <c r="K46" s="24" t="n">
        <f aca="false">J46/J$38</f>
        <v>0.0636813820201003</v>
      </c>
      <c r="L46" s="92" t="s">
        <v>368</v>
      </c>
      <c r="M46" s="24" t="n">
        <v>0.118</v>
      </c>
      <c r="N46" s="24" t="n">
        <v>0.098</v>
      </c>
      <c r="O46" s="24" t="n">
        <v>0.902</v>
      </c>
      <c r="P46" s="18" t="s">
        <v>369</v>
      </c>
    </row>
    <row r="47" customFormat="false" ht="16" hidden="false" customHeight="false" outlineLevel="0" collapsed="false">
      <c r="A47" s="41" t="s">
        <v>213</v>
      </c>
      <c r="B47" s="44" t="n">
        <f aca="false">'Macro-Regions'!$D$13</f>
        <v>0.215777089289256</v>
      </c>
      <c r="C47" s="91" t="n">
        <v>153483</v>
      </c>
      <c r="D47" s="24" t="n">
        <f aca="false">C47/C$38</f>
        <v>0.180592668419845</v>
      </c>
      <c r="E47" s="91" t="n">
        <v>305385</v>
      </c>
      <c r="F47" s="24" t="n">
        <f aca="false">E47/E$38</f>
        <v>0.194256987774694</v>
      </c>
      <c r="G47" s="92" t="s">
        <v>368</v>
      </c>
      <c r="H47" s="91" t="n">
        <v>7225</v>
      </c>
      <c r="I47" s="24" t="n">
        <f aca="false">H47/H$38</f>
        <v>0.13495339671629</v>
      </c>
      <c r="J47" s="91" t="n">
        <v>53910</v>
      </c>
      <c r="K47" s="24" t="n">
        <f aca="false">J47/J$38</f>
        <v>0.175058044194769</v>
      </c>
      <c r="L47" s="92" t="s">
        <v>368</v>
      </c>
      <c r="M47" s="24" t="n">
        <v>0.758</v>
      </c>
      <c r="N47" s="24" t="n">
        <v>0.187</v>
      </c>
      <c r="O47" s="24" t="n">
        <v>0.833</v>
      </c>
      <c r="P47" s="18" t="s">
        <v>369</v>
      </c>
    </row>
    <row r="48" customFormat="false" ht="16" hidden="false" customHeight="false" outlineLevel="0" collapsed="false">
      <c r="A48" s="41" t="s">
        <v>214</v>
      </c>
      <c r="B48" s="44" t="n">
        <f aca="false">'Macro-Regions'!$D$14</f>
        <v>0.0732304849068678</v>
      </c>
      <c r="C48" s="91" t="n">
        <v>58644</v>
      </c>
      <c r="D48" s="24" t="n">
        <f aca="false">C48/C$38</f>
        <v>0.069002276778623</v>
      </c>
      <c r="E48" s="91" t="n">
        <v>124449</v>
      </c>
      <c r="F48" s="24" t="n">
        <f aca="false">E48/E$38</f>
        <v>0.0791626565534421</v>
      </c>
      <c r="G48" s="92" t="s">
        <v>368</v>
      </c>
      <c r="H48" s="91" t="n">
        <v>3373</v>
      </c>
      <c r="I48" s="24" t="n">
        <f aca="false">H48/H$38</f>
        <v>0.0630031566953696</v>
      </c>
      <c r="J48" s="91" t="n">
        <v>24331</v>
      </c>
      <c r="K48" s="24" t="n">
        <f aca="false">J48/J$38</f>
        <v>0.0790082966667208</v>
      </c>
      <c r="L48" s="92" t="s">
        <v>368</v>
      </c>
      <c r="M48" s="24" t="n">
        <v>0.392</v>
      </c>
      <c r="N48" s="24" t="n">
        <v>0.398</v>
      </c>
      <c r="O48" s="24" t="n">
        <v>0.702</v>
      </c>
      <c r="P48" s="18" t="s">
        <v>369</v>
      </c>
    </row>
    <row r="49" customFormat="false" ht="16" hidden="false" customHeight="false" outlineLevel="0" collapsed="false">
      <c r="A49" s="41" t="s">
        <v>215</v>
      </c>
      <c r="B49" s="44" t="n">
        <f aca="false">'Macro-Regions'!$D$15</f>
        <v>0.216894332455989</v>
      </c>
      <c r="C49" s="91" t="n">
        <v>70809</v>
      </c>
      <c r="D49" s="24" t="n">
        <f aca="false">C49/C$38</f>
        <v>0.0833159780440883</v>
      </c>
      <c r="E49" s="91" t="n">
        <v>164120</v>
      </c>
      <c r="F49" s="24" t="n">
        <f aca="false">E49/E$38</f>
        <v>0.104397586107971</v>
      </c>
      <c r="G49" s="92" t="s">
        <v>368</v>
      </c>
      <c r="H49" s="91" t="n">
        <v>3778</v>
      </c>
      <c r="I49" s="24" t="n">
        <f aca="false">H49/H$38</f>
        <v>0.0705680183798121</v>
      </c>
      <c r="J49" s="91" t="n">
        <v>20110</v>
      </c>
      <c r="K49" s="24" t="n">
        <f aca="false">J49/J$38</f>
        <v>0.0653017486321054</v>
      </c>
      <c r="L49" s="92" t="s">
        <v>368</v>
      </c>
      <c r="M49" s="24" t="n">
        <v>0.696</v>
      </c>
      <c r="N49" s="24" t="n">
        <v>0.187</v>
      </c>
      <c r="O49" s="24" t="n">
        <v>0.813</v>
      </c>
      <c r="P49" s="18" t="s">
        <v>369</v>
      </c>
    </row>
    <row r="50" customFormat="false" ht="16" hidden="false" customHeight="false" outlineLevel="0" collapsed="false">
      <c r="A50" s="41" t="s">
        <v>216</v>
      </c>
      <c r="B50" s="44" t="n">
        <f aca="false">'Macro-Regions'!$D$16</f>
        <v>0.165099962904918</v>
      </c>
      <c r="C50" s="91" t="s">
        <v>373</v>
      </c>
      <c r="D50" s="24" t="n">
        <f aca="false">C50/C$38</f>
        <v>0.0796790153962007</v>
      </c>
      <c r="E50" s="91" t="n">
        <v>154948</v>
      </c>
      <c r="F50" s="24" t="n">
        <f aca="false">E50/E$38</f>
        <v>0.0985632291753469</v>
      </c>
      <c r="G50" s="92" t="s">
        <v>368</v>
      </c>
      <c r="H50" s="91" t="n">
        <v>1344</v>
      </c>
      <c r="I50" s="24" t="n">
        <f aca="false">H50/H$38</f>
        <v>0.0251041335898537</v>
      </c>
      <c r="J50" s="91" t="n">
        <v>5145</v>
      </c>
      <c r="K50" s="24" t="n">
        <f aca="false">J50/J$38</f>
        <v>0.0167069864103522</v>
      </c>
      <c r="L50" s="92" t="s">
        <v>368</v>
      </c>
      <c r="M50" s="24" t="n">
        <v>0.311</v>
      </c>
      <c r="N50" s="24" t="n">
        <v>0.461</v>
      </c>
      <c r="O50" s="24" t="n">
        <v>0.569</v>
      </c>
      <c r="P50" s="18" t="s">
        <v>369</v>
      </c>
    </row>
    <row r="51" customFormat="false" ht="15" hidden="false" customHeight="false" outlineLevel="0" collapsed="false">
      <c r="A51" s="78" t="s">
        <v>25</v>
      </c>
      <c r="B51" s="78"/>
      <c r="C51" s="93" t="n">
        <f aca="false">SUMPRODUCT($B39:$B40,C39:C40)</f>
        <v>0</v>
      </c>
      <c r="D51" s="24" t="n">
        <f aca="false">SUMPRODUCT($B39:$B40,D39:D40)</f>
        <v>0</v>
      </c>
      <c r="E51" s="93" t="n">
        <f aca="false">SUMPRODUCT($B39:$B40,E39:E40)</f>
        <v>0</v>
      </c>
      <c r="F51" s="24" t="n">
        <f aca="false">SUMPRODUCT($B39:$B40,F39:F40)</f>
        <v>0</v>
      </c>
      <c r="G51" s="0" t="s">
        <v>374</v>
      </c>
      <c r="H51" s="93" t="n">
        <f aca="false">SUMPRODUCT($B39:$B40,H39:H40)</f>
        <v>0</v>
      </c>
      <c r="I51" s="24" t="n">
        <f aca="false">SUMPRODUCT($B39:$B40,I39:I40)</f>
        <v>0</v>
      </c>
      <c r="J51" s="93" t="n">
        <f aca="false">SUMPRODUCT($B39:$B40,J39:J40)</f>
        <v>0</v>
      </c>
      <c r="K51" s="24" t="n">
        <f aca="false">SUMPRODUCT($B39:$B40,K39:K40)</f>
        <v>0</v>
      </c>
      <c r="L51" s="0" t="s">
        <v>374</v>
      </c>
      <c r="M51" s="24" t="n">
        <f aca="false">SUMPRODUCT($B39:$B40,M39:M40)</f>
        <v>0</v>
      </c>
      <c r="N51" s="24" t="n">
        <f aca="false">SUMPRODUCT($B39:$B40,N39:N40)</f>
        <v>0</v>
      </c>
      <c r="O51" s="24" t="n">
        <f aca="false">SUMPRODUCT($B39:$B40,O39:O40)</f>
        <v>0</v>
      </c>
      <c r="P51" s="0" t="s">
        <v>329</v>
      </c>
    </row>
    <row r="52" customFormat="false" ht="15" hidden="false" customHeight="false" outlineLevel="0" collapsed="false">
      <c r="A52" s="78" t="s">
        <v>26</v>
      </c>
      <c r="B52" s="78"/>
      <c r="C52" s="93" t="n">
        <f aca="false">SUMPRODUCT($B41:$B43,C41:C43)</f>
        <v>102624.707142631</v>
      </c>
      <c r="D52" s="24" t="n">
        <f aca="false">SUM(D41:D43)</f>
        <v>0.359173299917048</v>
      </c>
      <c r="E52" s="93" t="n">
        <f aca="false">SUMPRODUCT($B41:$B43,E41:E43)</f>
        <v>155372.484928853</v>
      </c>
      <c r="F52" s="24" t="n">
        <f aca="false">SUM(F41:F43)</f>
        <v>0.312384904714621</v>
      </c>
      <c r="G52" s="0" t="s">
        <v>374</v>
      </c>
      <c r="H52" s="93" t="n">
        <f aca="false">SUMPRODUCT($B41:$B43,H41:H43)</f>
        <v>3882.99447822324</v>
      </c>
      <c r="I52" s="24" t="n">
        <f aca="false">SUM(I41:I43)</f>
        <v>0.336552290938977</v>
      </c>
      <c r="J52" s="93" t="n">
        <f aca="false">SUMPRODUCT($B41:$B43,J41:J43)</f>
        <v>28068.5920107881</v>
      </c>
      <c r="K52" s="24" t="n">
        <f aca="false">SUM(K41:K43)</f>
        <v>0.322875095387313</v>
      </c>
      <c r="L52" s="0" t="s">
        <v>374</v>
      </c>
      <c r="M52" s="24" t="n">
        <f aca="false">SUMPRODUCT($B41:$B43,M41:M43)</f>
        <v>0.588194522030105</v>
      </c>
      <c r="N52" s="24" t="n">
        <f aca="false">SUMPRODUCT($B41:$B43,N41:N43)</f>
        <v>0.304693592585555</v>
      </c>
      <c r="O52" s="24" t="n">
        <f aca="false">SUMPRODUCT($B41:$B43,O41:O43)</f>
        <v>0.771278752612578</v>
      </c>
      <c r="P52" s="0" t="s">
        <v>329</v>
      </c>
    </row>
    <row r="53" customFormat="false" ht="15" hidden="false" customHeight="false" outlineLevel="0" collapsed="false">
      <c r="A53" s="78" t="s">
        <v>27</v>
      </c>
      <c r="B53" s="78"/>
      <c r="C53" s="93" t="n">
        <f aca="false">SUMPRODUCT($B44:$B50,C44:C50)</f>
        <v>77208.0050228272</v>
      </c>
      <c r="D53" s="24" t="n">
        <f aca="false">SUM(D44:D50)</f>
        <v>0.640826700082952</v>
      </c>
      <c r="E53" s="93" t="n">
        <f aca="false">SUMPRODUCT($B44:$B50,E44:E50)</f>
        <v>177222.802053891</v>
      </c>
      <c r="F53" s="24" t="n">
        <f aca="false">SUM(F44:F50)</f>
        <v>0.687576928973129</v>
      </c>
      <c r="G53" s="0" t="s">
        <v>374</v>
      </c>
      <c r="H53" s="93" t="n">
        <f aca="false">SUMPRODUCT($B44:$B50,H44:H50)</f>
        <v>5416.94198276415</v>
      </c>
      <c r="I53" s="24" t="n">
        <f aca="false">SUM(I44:I50)</f>
        <v>0.663634495769281</v>
      </c>
      <c r="J53" s="93" t="n">
        <f aca="false">SUMPRODUCT($B44:$B50,J44:J50)</f>
        <v>32694.2891791876</v>
      </c>
      <c r="K53" s="24" t="n">
        <f aca="false">SUM(K44:K50)</f>
        <v>0.677124904612687</v>
      </c>
      <c r="L53" s="0" t="s">
        <v>374</v>
      </c>
      <c r="M53" s="24" t="n">
        <f aca="false">SUMPRODUCT($B44:$B50,M44:M50)</f>
        <v>0.477910791030994</v>
      </c>
      <c r="N53" s="24" t="n">
        <f aca="false">SUMPRODUCT($B44:$B50,N44:N50)</f>
        <v>0.208033298262151</v>
      </c>
      <c r="O53" s="24" t="n">
        <f aca="false">SUMPRODUCT($B44:$B50,O44:O50)</f>
        <v>0.808558290901468</v>
      </c>
      <c r="P53" s="0" t="s">
        <v>329</v>
      </c>
    </row>
  </sheetData>
  <mergeCells count="25">
    <mergeCell ref="C1:D1"/>
    <mergeCell ref="E1:H1"/>
    <mergeCell ref="I1:L1"/>
    <mergeCell ref="M1:O1"/>
    <mergeCell ref="Q1:U1"/>
    <mergeCell ref="V1:W1"/>
    <mergeCell ref="X1:Y1"/>
    <mergeCell ref="Z1:AA1"/>
    <mergeCell ref="AB1:AC1"/>
    <mergeCell ref="AD1:AE1"/>
    <mergeCell ref="AF1:AG1"/>
    <mergeCell ref="AH1:AI1"/>
    <mergeCell ref="AJ1:AK1"/>
    <mergeCell ref="C22:M22"/>
    <mergeCell ref="N22:T22"/>
    <mergeCell ref="U22:AE22"/>
    <mergeCell ref="AF22:AP22"/>
    <mergeCell ref="C23:G23"/>
    <mergeCell ref="H23:L23"/>
    <mergeCell ref="N23:P23"/>
    <mergeCell ref="Q23:S23"/>
    <mergeCell ref="U23:Y23"/>
    <mergeCell ref="Z23:AE23"/>
    <mergeCell ref="AF23:AJ23"/>
    <mergeCell ref="AK23:AO23"/>
  </mergeCells>
  <hyperlinks>
    <hyperlink ref="AK9" r:id="rId1" display="10.1371/journal.pntd.0001553"/>
    <hyperlink ref="AK11" r:id="rId2" display="10.1371/journal.pntd.0001553"/>
    <hyperlink ref="AK12" r:id="rId3" display="10.1371/journal.pntd.0001553"/>
    <hyperlink ref="P38" r:id="rId4" display="http://cameroon.opendataforafrica.org/AnnuaireStatistique (Ch 14, Agriculture)"/>
    <hyperlink ref="P41" r:id="rId5" display="http://cameroon.opendataforafrica.org/AnnuaireStatistique (Ch 14, Agriculture)"/>
    <hyperlink ref="P42" r:id="rId6" display="http://cameroon.opendataforafrica.org/AnnuaireStatistique (Ch 14, Agriculture)"/>
    <hyperlink ref="P43" r:id="rId7" display="http://cameroon.opendataforafrica.org/AnnuaireStatistique (Ch 14, Agriculture)"/>
    <hyperlink ref="P44" r:id="rId8" display="http://cameroon.opendataforafrica.org/AnnuaireStatistique (Ch 14, Agriculture)"/>
    <hyperlink ref="P45" r:id="rId9" display="http://cameroon.opendataforafrica.org/AnnuaireStatistique (Ch 14, Agriculture)"/>
    <hyperlink ref="P46" r:id="rId10" display="http://cameroon.opendataforafrica.org/AnnuaireStatistique (Ch 14, Agriculture)"/>
    <hyperlink ref="P47" r:id="rId11" display="http://cameroon.opendataforafrica.org/AnnuaireStatistique (Ch 14, Agriculture)"/>
    <hyperlink ref="P48" r:id="rId12" display="http://cameroon.opendataforafrica.org/AnnuaireStatistique (Ch 14, Agriculture)"/>
    <hyperlink ref="P49" r:id="rId13" display="http://cameroon.opendataforafrica.org/AnnuaireStatistique (Ch 14, Agriculture)"/>
    <hyperlink ref="P50" r:id="rId14" display="http://cameroon.opendataforafrica.org/AnnuaireStatistique (Ch 14, Agricultur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Q35"/>
  <sheetViews>
    <sheetView showFormulas="false" showGridLines="true" showRowColHeaders="true" showZeros="true" rightToLeft="false" tabSelected="false" showOutlineSymbols="true" defaultGridColor="true" view="normal" topLeftCell="A22" colorId="64" zoomScale="80" zoomScaleNormal="80" zoomScalePageLayoutView="100" workbookViewId="0">
      <pane xSplit="2" ySplit="0" topLeftCell="C22" activePane="topRight" state="frozen"/>
      <selection pane="topLeft" activeCell="A22" activeCellId="0" sqref="A22"/>
      <selection pane="topRight" activeCell="A29" activeCellId="0" sqref="A29"/>
    </sheetView>
  </sheetViews>
  <sheetFormatPr defaultColWidth="8.83984375" defaultRowHeight="15" zeroHeight="false" outlineLevelRow="0" outlineLevelCol="0"/>
  <cols>
    <col collapsed="false" customWidth="true" hidden="false" outlineLevel="0" max="1" min="1" style="0" width="25.16"/>
    <col collapsed="false" customWidth="true" hidden="false" outlineLevel="0" max="2" min="2" style="0" width="8.34"/>
    <col collapsed="false" customWidth="true" hidden="false" outlineLevel="0" max="43" min="3" style="0" width="14.66"/>
  </cols>
  <sheetData>
    <row r="1" customFormat="false" ht="80.25" hidden="false" customHeight="true" outlineLevel="0" collapsed="false">
      <c r="C1" s="62" t="s">
        <v>375</v>
      </c>
      <c r="D1" s="62"/>
      <c r="E1" s="66" t="s">
        <v>376</v>
      </c>
      <c r="F1" s="66"/>
      <c r="G1" s="65" t="s">
        <v>377</v>
      </c>
      <c r="H1" s="65"/>
      <c r="I1" s="65" t="s">
        <v>378</v>
      </c>
      <c r="J1" s="65"/>
      <c r="K1" s="65" t="s">
        <v>379</v>
      </c>
      <c r="L1" s="65"/>
      <c r="M1" s="65" t="s">
        <v>380</v>
      </c>
      <c r="N1" s="65"/>
      <c r="O1" s="65" t="s">
        <v>381</v>
      </c>
      <c r="P1" s="65"/>
      <c r="Q1" s="66" t="s">
        <v>382</v>
      </c>
      <c r="R1" s="66"/>
    </row>
    <row r="2" customFormat="false" ht="16" hidden="false" customHeight="false" outlineLevel="0" collapsed="false">
      <c r="A2" s="41"/>
      <c r="B2" s="41" t="s">
        <v>315</v>
      </c>
      <c r="C2" s="68" t="s">
        <v>316</v>
      </c>
      <c r="D2" s="0" t="s">
        <v>235</v>
      </c>
      <c r="E2" s="0" t="s">
        <v>316</v>
      </c>
      <c r="F2" s="0" t="s">
        <v>235</v>
      </c>
      <c r="G2" s="0" t="s">
        <v>316</v>
      </c>
      <c r="H2" s="0" t="s">
        <v>235</v>
      </c>
    </row>
    <row r="3" customFormat="false" ht="15" hidden="false" customHeight="false" outlineLevel="0" collapsed="false">
      <c r="A3" s="70" t="s">
        <v>238</v>
      </c>
      <c r="B3" s="41"/>
      <c r="C3" s="74" t="n">
        <v>0.551</v>
      </c>
      <c r="D3" s="0" t="s">
        <v>383</v>
      </c>
      <c r="E3" s="69" t="n">
        <v>16.5</v>
      </c>
      <c r="F3" s="0" t="s">
        <v>324</v>
      </c>
      <c r="G3" s="74" t="n">
        <v>0.959</v>
      </c>
      <c r="H3" s="0" t="s">
        <v>324</v>
      </c>
      <c r="I3" s="74" t="n">
        <v>0.905</v>
      </c>
      <c r="J3" s="0" t="s">
        <v>324</v>
      </c>
      <c r="K3" s="74" t="n">
        <v>0.702</v>
      </c>
      <c r="L3" s="0" t="s">
        <v>324</v>
      </c>
      <c r="M3" s="74" t="n">
        <v>0.295</v>
      </c>
      <c r="N3" s="0" t="s">
        <v>324</v>
      </c>
      <c r="O3" s="74"/>
      <c r="Q3" s="74" t="n">
        <v>0.092</v>
      </c>
      <c r="R3" s="0" t="s">
        <v>324</v>
      </c>
    </row>
    <row r="4" customFormat="false" ht="15" hidden="false" customHeight="false" outlineLevel="0" collapsed="false">
      <c r="A4" s="41" t="s">
        <v>205</v>
      </c>
      <c r="B4" s="44" t="n">
        <f aca="false">'Macro-Regions'!$D$5</f>
        <v>0.505860351975599</v>
      </c>
      <c r="C4" s="74"/>
      <c r="E4" s="69" t="n">
        <v>13.7</v>
      </c>
      <c r="F4" s="0" t="s">
        <v>324</v>
      </c>
      <c r="G4" s="74"/>
      <c r="H4" s="0" t="s">
        <v>324</v>
      </c>
      <c r="I4" s="74"/>
      <c r="J4" s="0" t="s">
        <v>324</v>
      </c>
      <c r="K4" s="74"/>
      <c r="L4" s="0" t="s">
        <v>324</v>
      </c>
      <c r="M4" s="74"/>
      <c r="N4" s="0" t="s">
        <v>324</v>
      </c>
      <c r="O4" s="74"/>
      <c r="Q4" s="74" t="n">
        <v>0.171</v>
      </c>
      <c r="R4" s="0" t="s">
        <v>324</v>
      </c>
    </row>
    <row r="5" customFormat="false" ht="15" hidden="false" customHeight="false" outlineLevel="0" collapsed="false">
      <c r="A5" s="41" t="s">
        <v>206</v>
      </c>
      <c r="B5" s="44" t="n">
        <f aca="false">'Macro-Regions'!$D$6</f>
        <v>0.494139648024401</v>
      </c>
      <c r="C5" s="74"/>
      <c r="E5" s="69" t="n">
        <v>11.4</v>
      </c>
      <c r="F5" s="0" t="s">
        <v>324</v>
      </c>
      <c r="G5" s="74"/>
      <c r="H5" s="0" t="s">
        <v>324</v>
      </c>
      <c r="I5" s="74"/>
      <c r="J5" s="0" t="s">
        <v>324</v>
      </c>
      <c r="K5" s="74"/>
      <c r="L5" s="0" t="s">
        <v>324</v>
      </c>
      <c r="M5" s="74"/>
      <c r="N5" s="0" t="s">
        <v>324</v>
      </c>
      <c r="O5" s="74"/>
      <c r="Q5" s="74" t="n">
        <v>0.119</v>
      </c>
      <c r="R5" s="0" t="s">
        <v>324</v>
      </c>
    </row>
    <row r="6" customFormat="false" ht="15" hidden="false" customHeight="false" outlineLevel="0" collapsed="false">
      <c r="A6" s="41" t="s">
        <v>207</v>
      </c>
      <c r="B6" s="44" t="n">
        <f aca="false">'Macro-Regions'!$D$7</f>
        <v>0.155574028331961</v>
      </c>
      <c r="C6" s="74"/>
      <c r="E6" s="69" t="n">
        <v>19.4</v>
      </c>
      <c r="F6" s="0" t="s">
        <v>324</v>
      </c>
      <c r="G6" s="74"/>
      <c r="H6" s="0" t="s">
        <v>324</v>
      </c>
      <c r="I6" s="74"/>
      <c r="J6" s="0" t="s">
        <v>324</v>
      </c>
      <c r="K6" s="74"/>
      <c r="L6" s="0" t="s">
        <v>324</v>
      </c>
      <c r="M6" s="74"/>
      <c r="N6" s="0" t="s">
        <v>324</v>
      </c>
      <c r="O6" s="74"/>
      <c r="Q6" s="74" t="n">
        <v>0.076</v>
      </c>
      <c r="R6" s="0" t="s">
        <v>324</v>
      </c>
    </row>
    <row r="7" customFormat="false" ht="15" hidden="false" customHeight="false" outlineLevel="0" collapsed="false">
      <c r="A7" s="41" t="s">
        <v>208</v>
      </c>
      <c r="B7" s="44" t="n">
        <f aca="false">'Macro-Regions'!$D$8</f>
        <v>0.296964658939768</v>
      </c>
      <c r="C7" s="74"/>
      <c r="E7" s="69" t="n">
        <v>18.1</v>
      </c>
      <c r="F7" s="0" t="s">
        <v>324</v>
      </c>
      <c r="G7" s="74"/>
      <c r="H7" s="0" t="s">
        <v>324</v>
      </c>
      <c r="I7" s="74"/>
      <c r="J7" s="0" t="s">
        <v>324</v>
      </c>
      <c r="K7" s="74"/>
      <c r="L7" s="0" t="s">
        <v>324</v>
      </c>
      <c r="M7" s="74"/>
      <c r="N7" s="0" t="s">
        <v>324</v>
      </c>
      <c r="O7" s="74"/>
      <c r="Q7" s="74" t="n">
        <v>0.078</v>
      </c>
      <c r="R7" s="0" t="s">
        <v>324</v>
      </c>
    </row>
    <row r="8" customFormat="false" ht="15" hidden="false" customHeight="false" outlineLevel="0" collapsed="false">
      <c r="A8" s="41" t="s">
        <v>209</v>
      </c>
      <c r="B8" s="44" t="n">
        <f aca="false">'Macro-Regions'!$D$9</f>
        <v>0.547461312728271</v>
      </c>
      <c r="C8" s="74"/>
      <c r="E8" s="69" t="n">
        <v>21</v>
      </c>
      <c r="F8" s="0" t="s">
        <v>324</v>
      </c>
      <c r="G8" s="74"/>
      <c r="H8" s="0" t="s">
        <v>324</v>
      </c>
      <c r="I8" s="74"/>
      <c r="J8" s="0" t="s">
        <v>324</v>
      </c>
      <c r="K8" s="74"/>
      <c r="L8" s="0" t="s">
        <v>324</v>
      </c>
      <c r="M8" s="74"/>
      <c r="N8" s="0" t="s">
        <v>324</v>
      </c>
      <c r="O8" s="74"/>
      <c r="Q8" s="74" t="n">
        <v>0.044</v>
      </c>
      <c r="R8" s="0" t="s">
        <v>324</v>
      </c>
    </row>
    <row r="9" customFormat="false" ht="15" hidden="false" customHeight="false" outlineLevel="0" collapsed="false">
      <c r="A9" s="41" t="s">
        <v>210</v>
      </c>
      <c r="B9" s="44" t="n">
        <f aca="false">'Macro-Regions'!$D$10</f>
        <v>0.152566290994802</v>
      </c>
      <c r="C9" s="74"/>
      <c r="E9" s="69" t="n">
        <v>15.2</v>
      </c>
      <c r="F9" s="0" t="s">
        <v>324</v>
      </c>
      <c r="G9" s="74"/>
      <c r="H9" s="0" t="s">
        <v>324</v>
      </c>
      <c r="I9" s="74"/>
      <c r="J9" s="0" t="s">
        <v>324</v>
      </c>
      <c r="K9" s="74"/>
      <c r="L9" s="0" t="s">
        <v>324</v>
      </c>
      <c r="M9" s="74"/>
      <c r="N9" s="0" t="s">
        <v>324</v>
      </c>
      <c r="O9" s="74"/>
      <c r="Q9" s="74" t="n">
        <v>0.121</v>
      </c>
      <c r="R9" s="0" t="s">
        <v>324</v>
      </c>
    </row>
    <row r="10" customFormat="false" ht="15" hidden="false" customHeight="false" outlineLevel="0" collapsed="false">
      <c r="A10" s="41" t="s">
        <v>211</v>
      </c>
      <c r="B10" s="44" t="n">
        <f aca="false">'Macro-Regions'!$D$11</f>
        <v>0.0796164340874829</v>
      </c>
      <c r="C10" s="74"/>
      <c r="E10" s="69" t="n">
        <v>13.8</v>
      </c>
      <c r="F10" s="0" t="s">
        <v>324</v>
      </c>
      <c r="G10" s="74"/>
      <c r="H10" s="0" t="s">
        <v>324</v>
      </c>
      <c r="I10" s="74"/>
      <c r="J10" s="0" t="s">
        <v>324</v>
      </c>
      <c r="K10" s="74"/>
      <c r="L10" s="0" t="s">
        <v>324</v>
      </c>
      <c r="M10" s="74"/>
      <c r="N10" s="0" t="s">
        <v>324</v>
      </c>
      <c r="O10" s="74"/>
      <c r="Q10" s="74" t="n">
        <v>0.137</v>
      </c>
      <c r="R10" s="0" t="s">
        <v>324</v>
      </c>
    </row>
    <row r="11" customFormat="false" ht="15" hidden="false" customHeight="false" outlineLevel="0" collapsed="false">
      <c r="A11" s="41" t="s">
        <v>212</v>
      </c>
      <c r="B11" s="44" t="n">
        <f aca="false">'Macro-Regions'!$D$12</f>
        <v>0.0968154053606848</v>
      </c>
      <c r="C11" s="74"/>
      <c r="E11" s="69" t="n">
        <v>16.9</v>
      </c>
      <c r="F11" s="0" t="s">
        <v>324</v>
      </c>
      <c r="G11" s="74"/>
      <c r="H11" s="0" t="s">
        <v>324</v>
      </c>
      <c r="I11" s="74"/>
      <c r="J11" s="0" t="s">
        <v>324</v>
      </c>
      <c r="K11" s="74"/>
      <c r="L11" s="0" t="s">
        <v>324</v>
      </c>
      <c r="M11" s="74"/>
      <c r="N11" s="0" t="s">
        <v>324</v>
      </c>
      <c r="O11" s="74"/>
      <c r="Q11" s="74" t="n">
        <v>0.059</v>
      </c>
      <c r="R11" s="0" t="s">
        <v>324</v>
      </c>
    </row>
    <row r="12" customFormat="false" ht="15" hidden="false" customHeight="false" outlineLevel="0" collapsed="false">
      <c r="A12" s="41" t="s">
        <v>213</v>
      </c>
      <c r="B12" s="44" t="n">
        <f aca="false">'Macro-Regions'!$D$13</f>
        <v>0.215777089289256</v>
      </c>
      <c r="C12" s="74"/>
      <c r="E12" s="69" t="n">
        <v>15.4</v>
      </c>
      <c r="F12" s="0" t="s">
        <v>324</v>
      </c>
      <c r="G12" s="74"/>
      <c r="H12" s="0" t="s">
        <v>324</v>
      </c>
      <c r="I12" s="74"/>
      <c r="J12" s="0" t="s">
        <v>324</v>
      </c>
      <c r="K12" s="74"/>
      <c r="L12" s="0" t="s">
        <v>324</v>
      </c>
      <c r="M12" s="74"/>
      <c r="N12" s="0" t="s">
        <v>324</v>
      </c>
      <c r="O12" s="74"/>
      <c r="Q12" s="74" t="n">
        <v>0.078</v>
      </c>
      <c r="R12" s="0" t="s">
        <v>324</v>
      </c>
    </row>
    <row r="13" customFormat="false" ht="15" hidden="false" customHeight="false" outlineLevel="0" collapsed="false">
      <c r="A13" s="41" t="s">
        <v>214</v>
      </c>
      <c r="B13" s="44" t="n">
        <f aca="false">'Macro-Regions'!$D$14</f>
        <v>0.0732304849068678</v>
      </c>
      <c r="C13" s="74"/>
      <c r="E13" s="69" t="n">
        <v>14.7</v>
      </c>
      <c r="F13" s="0" t="s">
        <v>324</v>
      </c>
      <c r="G13" s="74"/>
      <c r="H13" s="0" t="s">
        <v>324</v>
      </c>
      <c r="I13" s="74"/>
      <c r="J13" s="0" t="s">
        <v>324</v>
      </c>
      <c r="K13" s="74"/>
      <c r="L13" s="0" t="s">
        <v>324</v>
      </c>
      <c r="M13" s="74"/>
      <c r="N13" s="0" t="s">
        <v>324</v>
      </c>
      <c r="O13" s="74"/>
      <c r="Q13" s="74" t="n">
        <v>0.109</v>
      </c>
      <c r="R13" s="0" t="s">
        <v>324</v>
      </c>
    </row>
    <row r="14" customFormat="false" ht="15" hidden="false" customHeight="false" outlineLevel="0" collapsed="false">
      <c r="A14" s="41" t="s">
        <v>215</v>
      </c>
      <c r="B14" s="44" t="n">
        <f aca="false">'Macro-Regions'!$D$15</f>
        <v>0.216894332455989</v>
      </c>
      <c r="C14" s="74"/>
      <c r="E14" s="69" t="n">
        <v>17.6</v>
      </c>
      <c r="F14" s="0" t="s">
        <v>324</v>
      </c>
      <c r="G14" s="74"/>
      <c r="H14" s="0" t="s">
        <v>324</v>
      </c>
      <c r="I14" s="74"/>
      <c r="J14" s="0" t="s">
        <v>324</v>
      </c>
      <c r="K14" s="74"/>
      <c r="L14" s="0" t="s">
        <v>324</v>
      </c>
      <c r="M14" s="74"/>
      <c r="N14" s="0" t="s">
        <v>324</v>
      </c>
      <c r="O14" s="74"/>
      <c r="Q14" s="74" t="n">
        <v>0.127</v>
      </c>
      <c r="R14" s="0" t="s">
        <v>324</v>
      </c>
    </row>
    <row r="15" customFormat="false" ht="15" hidden="false" customHeight="false" outlineLevel="0" collapsed="false">
      <c r="A15" s="41" t="s">
        <v>216</v>
      </c>
      <c r="B15" s="44" t="n">
        <f aca="false">'Macro-Regions'!$D$16</f>
        <v>0.165099962904918</v>
      </c>
      <c r="C15" s="74"/>
      <c r="E15" s="69" t="n">
        <v>15.8</v>
      </c>
      <c r="F15" s="0" t="s">
        <v>324</v>
      </c>
      <c r="G15" s="74"/>
      <c r="H15" s="0" t="s">
        <v>324</v>
      </c>
      <c r="I15" s="74"/>
      <c r="J15" s="0" t="s">
        <v>324</v>
      </c>
      <c r="K15" s="74"/>
      <c r="L15" s="0" t="s">
        <v>324</v>
      </c>
      <c r="M15" s="74"/>
      <c r="N15" s="0" t="s">
        <v>324</v>
      </c>
      <c r="O15" s="74"/>
      <c r="Q15" s="74" t="n">
        <v>0.098</v>
      </c>
      <c r="R15" s="0" t="s">
        <v>324</v>
      </c>
    </row>
    <row r="16" customFormat="false" ht="15" hidden="false" customHeight="false" outlineLevel="0" collapsed="false">
      <c r="A16" s="78" t="s">
        <v>25</v>
      </c>
      <c r="B16" s="78"/>
      <c r="C16" s="71" t="n">
        <v>0.306</v>
      </c>
      <c r="D16" s="0" t="s">
        <v>383</v>
      </c>
      <c r="E16" s="93" t="n">
        <f aca="false">SUMPRODUCT($B4:$B5,E4:E5)</f>
        <v>12.5634788095439</v>
      </c>
      <c r="F16" s="0" t="s">
        <v>330</v>
      </c>
      <c r="G16" s="71" t="n">
        <f aca="false">SUMPRODUCT($B4:$B5,G4:G5)</f>
        <v>0</v>
      </c>
      <c r="H16" s="0" t="s">
        <v>330</v>
      </c>
      <c r="I16" s="71" t="n">
        <f aca="false">SUMPRODUCT($B4:$B5,I4:I5)</f>
        <v>0</v>
      </c>
      <c r="J16" s="0" t="s">
        <v>330</v>
      </c>
      <c r="K16" s="71" t="n">
        <f aca="false">SUMPRODUCT($B4:$B5,K4:K5)</f>
        <v>0</v>
      </c>
      <c r="L16" s="0" t="s">
        <v>330</v>
      </c>
      <c r="M16" s="71" t="n">
        <f aca="false">SUMPRODUCT($B4:$B5,M4:M5)</f>
        <v>0</v>
      </c>
      <c r="N16" s="0" t="s">
        <v>330</v>
      </c>
      <c r="O16" s="71" t="n">
        <f aca="false">SUMPRODUCT($B4:$B5,O4:O5)</f>
        <v>0</v>
      </c>
      <c r="P16" s="0" t="s">
        <v>330</v>
      </c>
      <c r="Q16" s="71" t="n">
        <f aca="false">SUMPRODUCT($B4:$B5,Q4:Q5)</f>
        <v>0.145304738302731</v>
      </c>
      <c r="R16" s="0" t="s">
        <v>330</v>
      </c>
    </row>
    <row r="17" customFormat="false" ht="15" hidden="false" customHeight="false" outlineLevel="0" collapsed="false">
      <c r="A17" s="78" t="s">
        <v>26</v>
      </c>
      <c r="B17" s="78"/>
      <c r="C17" s="71" t="n">
        <v>0.767</v>
      </c>
      <c r="D17" s="0" t="s">
        <v>383</v>
      </c>
      <c r="E17" s="93" t="n">
        <f aca="false">SUMPRODUCT($B6:$B8,E6:E8)</f>
        <v>19.8898840437435</v>
      </c>
      <c r="F17" s="0" t="s">
        <v>330</v>
      </c>
      <c r="G17" s="71" t="n">
        <f aca="false">SUMPRODUCT($B6:$B8,G6:G8)</f>
        <v>0</v>
      </c>
      <c r="H17" s="0" t="s">
        <v>330</v>
      </c>
      <c r="I17" s="71" t="n">
        <f aca="false">SUMPRODUCT($B6:$B8,I6:I8)</f>
        <v>0</v>
      </c>
      <c r="J17" s="0" t="s">
        <v>330</v>
      </c>
      <c r="K17" s="71" t="n">
        <f aca="false">SUMPRODUCT($B6:$B8,K6:K8)</f>
        <v>0</v>
      </c>
      <c r="L17" s="0" t="s">
        <v>330</v>
      </c>
      <c r="M17" s="71" t="n">
        <f aca="false">SUMPRODUCT($B6:$B8,M6:M8)</f>
        <v>0</v>
      </c>
      <c r="N17" s="0" t="s">
        <v>330</v>
      </c>
      <c r="O17" s="71" t="n">
        <f aca="false">SUMPRODUCT($B6:$B8,O6:O8)</f>
        <v>0</v>
      </c>
      <c r="P17" s="0" t="s">
        <v>330</v>
      </c>
      <c r="Q17" s="71" t="n">
        <f aca="false">SUMPRODUCT($B6:$B8,Q6:Q8)</f>
        <v>0.0590751673105749</v>
      </c>
      <c r="R17" s="0" t="s">
        <v>330</v>
      </c>
    </row>
    <row r="18" customFormat="false" ht="15" hidden="false" customHeight="false" outlineLevel="0" collapsed="false">
      <c r="A18" s="78" t="s">
        <v>27</v>
      </c>
      <c r="B18" s="78"/>
      <c r="C18" s="71" t="n">
        <v>0.493</v>
      </c>
      <c r="D18" s="0" t="s">
        <v>383</v>
      </c>
      <c r="E18" s="93" t="n">
        <f aca="false">SUMPRODUCT($B9:$B15,E9:E15)</f>
        <v>15.8792697324324</v>
      </c>
      <c r="F18" s="0" t="s">
        <v>330</v>
      </c>
      <c r="G18" s="71" t="n">
        <f aca="false">SUMPRODUCT($B9:$B15,G9:G15)</f>
        <v>0</v>
      </c>
      <c r="H18" s="0" t="s">
        <v>330</v>
      </c>
      <c r="I18" s="71" t="n">
        <f aca="false">SUMPRODUCT($B9:$B15,I9:I15)</f>
        <v>0</v>
      </c>
      <c r="J18" s="0" t="s">
        <v>330</v>
      </c>
      <c r="K18" s="71" t="n">
        <f aca="false">SUMPRODUCT($B9:$B15,K9:K15)</f>
        <v>0</v>
      </c>
      <c r="L18" s="0" t="s">
        <v>330</v>
      </c>
      <c r="M18" s="71" t="n">
        <f aca="false">SUMPRODUCT($B9:$B15,M9:M15)</f>
        <v>0</v>
      </c>
      <c r="N18" s="0" t="s">
        <v>330</v>
      </c>
      <c r="O18" s="71" t="n">
        <f aca="false">SUMPRODUCT($B9:$B15,O9:O15)</f>
        <v>0</v>
      </c>
      <c r="P18" s="0" t="s">
        <v>330</v>
      </c>
      <c r="Q18" s="71" t="n">
        <f aca="false">SUMPRODUCT($B9:$B15,Q9:Q15)</f>
        <v>0.10361819400264</v>
      </c>
      <c r="R18" s="0" t="s">
        <v>330</v>
      </c>
    </row>
    <row r="19" customFormat="false" ht="15" hidden="false" customHeight="false" outlineLevel="0" collapsed="false">
      <c r="B19" s="25"/>
      <c r="C19" s="25"/>
      <c r="D19" s="25"/>
    </row>
    <row r="20" customFormat="false" ht="15" hidden="false" customHeight="false" outlineLevel="0" collapsed="false">
      <c r="A20" s="94" t="s">
        <v>384</v>
      </c>
      <c r="B20" s="95"/>
      <c r="C20" s="95"/>
      <c r="D20" s="95"/>
      <c r="E20" s="87" t="s">
        <v>385</v>
      </c>
      <c r="F20" s="87"/>
      <c r="G20" s="87"/>
      <c r="H20" s="87"/>
      <c r="I20" s="87"/>
      <c r="J20" s="87"/>
      <c r="K20" s="96" t="s">
        <v>386</v>
      </c>
      <c r="L20" s="96"/>
      <c r="M20" s="96"/>
      <c r="N20" s="96"/>
      <c r="O20" s="96"/>
      <c r="P20" s="96"/>
      <c r="Q20" s="96"/>
      <c r="R20" s="96"/>
      <c r="S20" s="96"/>
      <c r="T20" s="96"/>
      <c r="U20" s="96"/>
      <c r="V20" s="96"/>
      <c r="W20" s="87" t="s">
        <v>387</v>
      </c>
      <c r="X20" s="87"/>
      <c r="Y20" s="87"/>
      <c r="Z20" s="87"/>
      <c r="AA20" s="87"/>
      <c r="AB20" s="87"/>
      <c r="AC20" s="96" t="s">
        <v>388</v>
      </c>
      <c r="AD20" s="96"/>
      <c r="AE20" s="96"/>
      <c r="AF20" s="96"/>
      <c r="AG20" s="96"/>
      <c r="AH20" s="96"/>
      <c r="AI20" s="96"/>
      <c r="AJ20" s="96"/>
      <c r="AK20" s="96"/>
      <c r="AL20" s="87" t="s">
        <v>389</v>
      </c>
      <c r="AM20" s="87"/>
      <c r="AN20" s="87"/>
      <c r="AO20" s="87"/>
      <c r="AP20" s="87"/>
      <c r="AQ20" s="87"/>
      <c r="AR20" s="87"/>
      <c r="AS20" s="87"/>
      <c r="AT20" s="87"/>
      <c r="AU20" s="96" t="s">
        <v>390</v>
      </c>
      <c r="AV20" s="96"/>
      <c r="AW20" s="96"/>
      <c r="AX20" s="96"/>
      <c r="AY20" s="96"/>
      <c r="AZ20" s="35" t="s">
        <v>391</v>
      </c>
      <c r="BA20" s="35"/>
      <c r="BB20" s="35"/>
      <c r="BC20" s="35"/>
      <c r="BD20" s="35"/>
      <c r="BE20" s="97" t="s">
        <v>392</v>
      </c>
      <c r="BF20" s="97"/>
      <c r="BG20" s="97"/>
      <c r="BH20" s="97"/>
      <c r="BI20" s="97"/>
      <c r="BJ20" s="35" t="s">
        <v>393</v>
      </c>
      <c r="BK20" s="35"/>
      <c r="BL20" s="35"/>
      <c r="BM20" s="35"/>
      <c r="BN20" s="35"/>
      <c r="BO20" s="97" t="s">
        <v>394</v>
      </c>
      <c r="BP20" s="97"/>
      <c r="BQ20" s="97"/>
      <c r="BR20" s="97"/>
      <c r="BS20" s="97"/>
      <c r="BT20" s="35" t="s">
        <v>395</v>
      </c>
      <c r="BU20" s="35"/>
      <c r="BV20" s="35"/>
      <c r="BW20" s="35"/>
      <c r="BX20" s="35"/>
      <c r="BY20" s="97" t="s">
        <v>396</v>
      </c>
      <c r="BZ20" s="97"/>
      <c r="CA20" s="97"/>
      <c r="CB20" s="97"/>
      <c r="CC20" s="97"/>
      <c r="CD20" s="35" t="s">
        <v>397</v>
      </c>
      <c r="CE20" s="35"/>
      <c r="CF20" s="35"/>
      <c r="CG20" s="35"/>
      <c r="CH20" s="35"/>
      <c r="CI20" s="97" t="s">
        <v>398</v>
      </c>
      <c r="CJ20" s="97"/>
      <c r="CK20" s="97"/>
      <c r="CL20" s="97"/>
      <c r="CM20" s="97"/>
      <c r="CN20" s="35" t="s">
        <v>399</v>
      </c>
      <c r="CO20" s="35"/>
      <c r="CP20" s="35"/>
      <c r="CQ20" s="35"/>
      <c r="CR20" s="35"/>
      <c r="CS20" s="97" t="s">
        <v>400</v>
      </c>
      <c r="CT20" s="97"/>
      <c r="CU20" s="97"/>
      <c r="CV20" s="97"/>
      <c r="CW20" s="97"/>
      <c r="CX20" s="35" t="s">
        <v>401</v>
      </c>
      <c r="CY20" s="35"/>
      <c r="CZ20" s="35"/>
      <c r="DA20" s="35"/>
      <c r="DB20" s="35"/>
      <c r="DC20" s="97" t="s">
        <v>402</v>
      </c>
      <c r="DD20" s="97"/>
      <c r="DE20" s="97"/>
      <c r="DF20" s="97"/>
      <c r="DG20" s="97"/>
      <c r="DH20" s="35" t="s">
        <v>403</v>
      </c>
      <c r="DI20" s="35"/>
      <c r="DJ20" s="35"/>
      <c r="DK20" s="35"/>
      <c r="DL20" s="35"/>
      <c r="DM20" s="97" t="s">
        <v>404</v>
      </c>
      <c r="DN20" s="97"/>
      <c r="DO20" s="97"/>
      <c r="DP20" s="97"/>
      <c r="DQ20" s="97"/>
    </row>
    <row r="21" s="26" customFormat="true" ht="144" hidden="false" customHeight="false" outlineLevel="0" collapsed="false">
      <c r="C21" s="26" t="s">
        <v>405</v>
      </c>
      <c r="D21" s="26" t="s">
        <v>406</v>
      </c>
      <c r="E21" s="26" t="s">
        <v>407</v>
      </c>
      <c r="F21" s="26" t="s">
        <v>408</v>
      </c>
      <c r="G21" s="26" t="s">
        <v>409</v>
      </c>
      <c r="H21" s="26" t="s">
        <v>410</v>
      </c>
      <c r="I21" s="26" t="s">
        <v>411</v>
      </c>
      <c r="J21" s="26" t="s">
        <v>412</v>
      </c>
      <c r="K21" s="26" t="s">
        <v>407</v>
      </c>
      <c r="L21" s="26" t="s">
        <v>408</v>
      </c>
      <c r="M21" s="26" t="s">
        <v>409</v>
      </c>
      <c r="N21" s="26" t="s">
        <v>413</v>
      </c>
      <c r="O21" s="26" t="s">
        <v>414</v>
      </c>
      <c r="P21" s="26" t="s">
        <v>415</v>
      </c>
      <c r="Q21" s="26" t="s">
        <v>416</v>
      </c>
      <c r="R21" s="26" t="s">
        <v>417</v>
      </c>
      <c r="S21" s="26" t="s">
        <v>418</v>
      </c>
      <c r="T21" s="26" t="s">
        <v>419</v>
      </c>
      <c r="U21" s="26" t="s">
        <v>420</v>
      </c>
      <c r="V21" s="26" t="s">
        <v>421</v>
      </c>
      <c r="W21" s="26" t="s">
        <v>407</v>
      </c>
      <c r="X21" s="26" t="s">
        <v>408</v>
      </c>
      <c r="Y21" s="26" t="s">
        <v>409</v>
      </c>
      <c r="Z21" s="26" t="s">
        <v>410</v>
      </c>
      <c r="AA21" s="26" t="s">
        <v>422</v>
      </c>
      <c r="AB21" s="26" t="s">
        <v>412</v>
      </c>
      <c r="AC21" s="26" t="s">
        <v>407</v>
      </c>
      <c r="AD21" s="26" t="s">
        <v>408</v>
      </c>
      <c r="AE21" s="26" t="s">
        <v>409</v>
      </c>
      <c r="AF21" s="26" t="s">
        <v>423</v>
      </c>
      <c r="AG21" s="26" t="s">
        <v>424</v>
      </c>
      <c r="AH21" s="26" t="s">
        <v>425</v>
      </c>
      <c r="AI21" s="26" t="s">
        <v>426</v>
      </c>
      <c r="AJ21" s="26" t="s">
        <v>427</v>
      </c>
      <c r="AK21" s="26" t="s">
        <v>428</v>
      </c>
      <c r="AL21" s="26" t="s">
        <v>407</v>
      </c>
      <c r="AM21" s="26" t="s">
        <v>408</v>
      </c>
      <c r="AN21" s="26" t="s">
        <v>409</v>
      </c>
      <c r="AO21" s="26" t="s">
        <v>423</v>
      </c>
      <c r="AP21" s="26" t="s">
        <v>424</v>
      </c>
      <c r="AQ21" s="26" t="s">
        <v>425</v>
      </c>
      <c r="AR21" s="26" t="s">
        <v>426</v>
      </c>
      <c r="AS21" s="26" t="s">
        <v>427</v>
      </c>
      <c r="AT21" s="26" t="s">
        <v>428</v>
      </c>
      <c r="AU21" s="26" t="s">
        <v>408</v>
      </c>
      <c r="AV21" s="26" t="s">
        <v>409</v>
      </c>
      <c r="AW21" s="26" t="s">
        <v>429</v>
      </c>
      <c r="AX21" s="26" t="s">
        <v>430</v>
      </c>
      <c r="AY21" s="26" t="s">
        <v>431</v>
      </c>
      <c r="AZ21" s="26" t="s">
        <v>408</v>
      </c>
      <c r="BA21" s="26" t="s">
        <v>409</v>
      </c>
      <c r="BB21" s="26" t="s">
        <v>429</v>
      </c>
      <c r="BC21" s="26" t="s">
        <v>430</v>
      </c>
      <c r="BD21" s="26" t="s">
        <v>431</v>
      </c>
      <c r="BE21" s="26" t="s">
        <v>408</v>
      </c>
      <c r="BF21" s="26" t="s">
        <v>409</v>
      </c>
      <c r="BG21" s="26" t="s">
        <v>429</v>
      </c>
      <c r="BH21" s="26" t="s">
        <v>430</v>
      </c>
      <c r="BI21" s="26" t="s">
        <v>431</v>
      </c>
      <c r="BJ21" s="26" t="s">
        <v>408</v>
      </c>
      <c r="BK21" s="26" t="s">
        <v>409</v>
      </c>
      <c r="BL21" s="26" t="s">
        <v>429</v>
      </c>
      <c r="BM21" s="26" t="s">
        <v>430</v>
      </c>
      <c r="BN21" s="26" t="s">
        <v>431</v>
      </c>
      <c r="BO21" s="26" t="s">
        <v>408</v>
      </c>
      <c r="BP21" s="26" t="s">
        <v>409</v>
      </c>
      <c r="BQ21" s="26" t="s">
        <v>429</v>
      </c>
      <c r="BR21" s="26" t="s">
        <v>430</v>
      </c>
      <c r="BS21" s="26" t="s">
        <v>431</v>
      </c>
      <c r="BT21" s="26" t="s">
        <v>408</v>
      </c>
      <c r="BU21" s="26" t="s">
        <v>409</v>
      </c>
      <c r="BV21" s="26" t="s">
        <v>429</v>
      </c>
      <c r="BW21" s="26" t="s">
        <v>430</v>
      </c>
      <c r="BX21" s="26" t="s">
        <v>431</v>
      </c>
      <c r="BY21" s="26" t="s">
        <v>408</v>
      </c>
      <c r="BZ21" s="26" t="s">
        <v>409</v>
      </c>
      <c r="CA21" s="26" t="s">
        <v>429</v>
      </c>
      <c r="CB21" s="26" t="s">
        <v>430</v>
      </c>
      <c r="CC21" s="26" t="s">
        <v>431</v>
      </c>
      <c r="CD21" s="26" t="s">
        <v>408</v>
      </c>
      <c r="CE21" s="26" t="s">
        <v>409</v>
      </c>
      <c r="CF21" s="26" t="s">
        <v>429</v>
      </c>
      <c r="CG21" s="26" t="s">
        <v>430</v>
      </c>
      <c r="CH21" s="26" t="s">
        <v>431</v>
      </c>
      <c r="CI21" s="26" t="s">
        <v>408</v>
      </c>
      <c r="CJ21" s="26" t="s">
        <v>409</v>
      </c>
      <c r="CK21" s="26" t="s">
        <v>429</v>
      </c>
      <c r="CL21" s="26" t="s">
        <v>430</v>
      </c>
      <c r="CM21" s="26" t="s">
        <v>431</v>
      </c>
      <c r="CN21" s="26" t="s">
        <v>408</v>
      </c>
      <c r="CO21" s="26" t="s">
        <v>409</v>
      </c>
      <c r="CP21" s="26" t="s">
        <v>429</v>
      </c>
      <c r="CQ21" s="26" t="s">
        <v>430</v>
      </c>
      <c r="CR21" s="26" t="s">
        <v>431</v>
      </c>
      <c r="CS21" s="26" t="s">
        <v>408</v>
      </c>
      <c r="CT21" s="26" t="s">
        <v>409</v>
      </c>
      <c r="CU21" s="26" t="s">
        <v>429</v>
      </c>
      <c r="CV21" s="26" t="s">
        <v>430</v>
      </c>
      <c r="CW21" s="26" t="s">
        <v>431</v>
      </c>
      <c r="CX21" s="26" t="s">
        <v>408</v>
      </c>
      <c r="CY21" s="26" t="s">
        <v>409</v>
      </c>
      <c r="CZ21" s="26" t="s">
        <v>429</v>
      </c>
      <c r="DA21" s="26" t="s">
        <v>430</v>
      </c>
      <c r="DB21" s="26" t="s">
        <v>431</v>
      </c>
      <c r="DC21" s="26" t="s">
        <v>408</v>
      </c>
      <c r="DD21" s="26" t="s">
        <v>409</v>
      </c>
      <c r="DE21" s="26" t="s">
        <v>429</v>
      </c>
      <c r="DF21" s="26" t="s">
        <v>430</v>
      </c>
      <c r="DG21" s="26" t="s">
        <v>431</v>
      </c>
      <c r="DH21" s="26" t="s">
        <v>408</v>
      </c>
      <c r="DI21" s="26" t="s">
        <v>409</v>
      </c>
      <c r="DJ21" s="26" t="s">
        <v>429</v>
      </c>
      <c r="DK21" s="26" t="s">
        <v>430</v>
      </c>
      <c r="DL21" s="26" t="s">
        <v>431</v>
      </c>
      <c r="DM21" s="26" t="s">
        <v>408</v>
      </c>
      <c r="DN21" s="26" t="s">
        <v>409</v>
      </c>
      <c r="DO21" s="26" t="s">
        <v>429</v>
      </c>
      <c r="DP21" s="26" t="s">
        <v>430</v>
      </c>
      <c r="DQ21" s="26" t="s">
        <v>431</v>
      </c>
    </row>
    <row r="22" customFormat="false" ht="15" hidden="false" customHeight="false" outlineLevel="0" collapsed="false">
      <c r="A22" s="41"/>
      <c r="B22" s="41"/>
      <c r="C22" s="26"/>
      <c r="D22" s="26"/>
      <c r="E22" s="26"/>
      <c r="F22" s="26"/>
      <c r="G22" s="26"/>
      <c r="H22" s="26"/>
      <c r="I22" s="26"/>
      <c r="K22" s="26"/>
      <c r="L22" s="26"/>
      <c r="M22" s="26"/>
      <c r="N22" s="83"/>
      <c r="O22" s="26"/>
      <c r="T22" s="26"/>
      <c r="U22" s="26"/>
      <c r="W22" s="26"/>
      <c r="X22" s="26"/>
      <c r="Y22" s="26"/>
      <c r="Z22" s="83"/>
      <c r="AA22" s="26"/>
      <c r="AC22" s="26"/>
      <c r="AD22" s="26"/>
      <c r="AE22" s="26"/>
      <c r="AF22" s="26"/>
      <c r="AH22" s="26"/>
      <c r="AI22" s="26"/>
      <c r="AJ22" s="26"/>
      <c r="AL22" s="83"/>
      <c r="AM22" s="26"/>
      <c r="AN22" s="26"/>
      <c r="AO22" s="26"/>
      <c r="AQ22" s="26"/>
      <c r="AR22" s="26"/>
      <c r="AT22" s="26"/>
    </row>
    <row r="23" customFormat="false" ht="15" hidden="false" customHeight="false" outlineLevel="0" collapsed="false">
      <c r="A23" s="70" t="s">
        <v>238</v>
      </c>
      <c r="B23" s="41"/>
      <c r="C23" s="17" t="n">
        <v>238.2</v>
      </c>
      <c r="D23" s="24" t="n">
        <v>0.651</v>
      </c>
      <c r="E23" s="84"/>
      <c r="F23" s="71"/>
      <c r="G23" s="71"/>
      <c r="H23" s="74"/>
      <c r="I23" s="71"/>
      <c r="K23" s="71"/>
      <c r="L23" s="71"/>
      <c r="M23" s="71"/>
      <c r="N23" s="20"/>
      <c r="O23" s="74"/>
      <c r="T23" s="71"/>
      <c r="U23" s="71"/>
      <c r="W23" s="74"/>
      <c r="X23" s="71"/>
      <c r="Y23" s="71"/>
      <c r="Z23" s="20"/>
      <c r="AA23" s="84"/>
      <c r="AC23" s="84"/>
      <c r="AD23" s="71"/>
      <c r="AE23" s="71"/>
      <c r="AF23" s="71"/>
      <c r="AH23" s="71"/>
      <c r="AI23" s="71"/>
      <c r="AJ23" s="71"/>
      <c r="AL23" s="20"/>
      <c r="AN23" s="71"/>
      <c r="AO23" s="71"/>
      <c r="AQ23" s="71"/>
      <c r="AR23" s="71"/>
      <c r="AT23" s="71"/>
    </row>
    <row r="24" customFormat="false" ht="15" hidden="false" customHeight="false" outlineLevel="0" collapsed="false">
      <c r="A24" s="78" t="s">
        <v>25</v>
      </c>
      <c r="B24" s="78"/>
      <c r="C24" s="84" t="n">
        <v>234.6</v>
      </c>
      <c r="D24" s="24" t="n">
        <v>0.561</v>
      </c>
      <c r="E24" s="17" t="n">
        <v>32</v>
      </c>
      <c r="F24" s="24" t="n">
        <v>0.965</v>
      </c>
      <c r="G24" s="24" t="n">
        <v>0.538</v>
      </c>
      <c r="H24" s="24" t="n">
        <v>0.309</v>
      </c>
      <c r="I24" s="71" t="n">
        <v>0.251</v>
      </c>
      <c r="K24" s="84" t="n">
        <v>23.2</v>
      </c>
      <c r="L24" s="24" t="n">
        <v>0.92</v>
      </c>
      <c r="M24" s="24" t="n">
        <v>0.527</v>
      </c>
      <c r="N24" s="24" t="n">
        <v>0.12</v>
      </c>
      <c r="O24" s="74" t="n">
        <v>0.441</v>
      </c>
      <c r="Q24" s="24" t="n">
        <v>0.169</v>
      </c>
      <c r="R24" s="24" t="n">
        <v>0.392</v>
      </c>
      <c r="T24" s="24" t="n">
        <v>0.217</v>
      </c>
      <c r="U24" s="98" t="n">
        <v>0.343</v>
      </c>
      <c r="W24" s="84" t="n">
        <v>1.97</v>
      </c>
      <c r="X24" s="24" t="n">
        <v>0.929</v>
      </c>
      <c r="Y24" s="24" t="n">
        <v>0.516</v>
      </c>
      <c r="Z24" s="24" t="n">
        <v>0.128</v>
      </c>
      <c r="AA24" s="71" t="n">
        <v>0.432</v>
      </c>
      <c r="AC24" s="84" t="n">
        <v>41.86</v>
      </c>
      <c r="AD24" s="24" t="n">
        <v>0.55</v>
      </c>
      <c r="AE24" s="24" t="n">
        <v>0.285</v>
      </c>
      <c r="AF24" s="24" t="n">
        <v>0.038</v>
      </c>
      <c r="AG24" s="24" t="n">
        <v>0.523</v>
      </c>
      <c r="AH24" s="71"/>
      <c r="AI24" s="24" t="n">
        <v>0.0596</v>
      </c>
      <c r="AJ24" s="24" t="n">
        <v>0.501</v>
      </c>
      <c r="AK24" s="99"/>
      <c r="AL24" s="84" t="n">
        <v>48.2</v>
      </c>
      <c r="AM24" s="24" t="n">
        <v>0.315</v>
      </c>
      <c r="AN24" s="24" t="n">
        <v>0.154</v>
      </c>
      <c r="AO24" s="24" t="n">
        <v>0.095</v>
      </c>
      <c r="AP24" s="24" t="n">
        <v>0.466</v>
      </c>
      <c r="AQ24" s="71"/>
      <c r="AR24" s="24" t="n">
        <v>0.119</v>
      </c>
      <c r="AS24" s="24" t="n">
        <v>0.441</v>
      </c>
      <c r="AT24" s="24"/>
      <c r="AU24" s="77" t="n">
        <f aca="false">C16</f>
        <v>0.306</v>
      </c>
      <c r="AV24" s="74" t="n">
        <v>0.09</v>
      </c>
      <c r="AW24" s="74" t="n">
        <v>0.076</v>
      </c>
      <c r="AX24" s="74" t="n">
        <v>0.426</v>
      </c>
      <c r="AY24" s="20"/>
      <c r="AZ24" s="77" t="n">
        <f aca="false">C16</f>
        <v>0.306</v>
      </c>
      <c r="BA24" s="74" t="n">
        <v>0.09</v>
      </c>
      <c r="BB24" s="74" t="n">
        <v>0.059</v>
      </c>
      <c r="BC24" s="74" t="n">
        <v>0.457</v>
      </c>
      <c r="BD24" s="20"/>
      <c r="BE24" s="77" t="n">
        <v>0.945</v>
      </c>
      <c r="BF24" s="74" t="n">
        <v>0.537</v>
      </c>
      <c r="BG24" s="74" t="n">
        <v>0.296</v>
      </c>
      <c r="BH24" s="74" t="n">
        <v>0.035</v>
      </c>
      <c r="BI24" s="20"/>
      <c r="BJ24" s="74" t="n">
        <v>0.941</v>
      </c>
      <c r="BK24" s="74" t="n">
        <v>0.519</v>
      </c>
      <c r="BL24" s="74" t="n">
        <v>0.289</v>
      </c>
      <c r="BM24" s="74" t="n">
        <v>0.048</v>
      </c>
      <c r="BN24" s="20"/>
      <c r="BO24" s="24" t="n">
        <v>0.664</v>
      </c>
      <c r="BP24" s="24" t="n">
        <v>0.351</v>
      </c>
      <c r="BQ24" s="24" t="n">
        <v>0.271</v>
      </c>
      <c r="BR24" s="24" t="n">
        <v>0.08</v>
      </c>
      <c r="BS24" s="20"/>
      <c r="BT24" s="77" t="n">
        <v>0.99</v>
      </c>
      <c r="BU24" s="74" t="n">
        <v>0.553</v>
      </c>
      <c r="BV24" s="74" t="n">
        <v>0.124</v>
      </c>
      <c r="BW24" s="74" t="n">
        <v>0.341</v>
      </c>
      <c r="BX24" s="20"/>
      <c r="BY24" s="74" t="n">
        <v>0.96</v>
      </c>
      <c r="BZ24" s="74" t="n">
        <v>0.529</v>
      </c>
      <c r="CA24" s="74" t="n">
        <v>0.1</v>
      </c>
      <c r="CB24" s="74" t="n">
        <v>0.383</v>
      </c>
      <c r="CC24" s="20"/>
      <c r="CD24" s="24" t="n">
        <v>0.966</v>
      </c>
      <c r="CE24" s="24" t="n">
        <v>0.542</v>
      </c>
      <c r="CF24" s="24" t="n">
        <v>0.101</v>
      </c>
      <c r="CG24" s="24" t="n">
        <v>0.381</v>
      </c>
      <c r="CH24" s="20"/>
      <c r="CI24" s="77" t="n">
        <v>0.993</v>
      </c>
      <c r="CJ24" s="74" t="n">
        <v>0.555</v>
      </c>
      <c r="CK24" s="74" t="n">
        <v>0.305</v>
      </c>
      <c r="CL24" s="74" t="n">
        <v>0.019</v>
      </c>
      <c r="CM24" s="20"/>
      <c r="CN24" s="74" t="n">
        <v>0.977</v>
      </c>
      <c r="CO24" s="74" t="n">
        <v>0.548</v>
      </c>
      <c r="CP24" s="74" t="n">
        <v>0.299</v>
      </c>
      <c r="CQ24" s="74" t="n">
        <v>0.03</v>
      </c>
      <c r="CR24" s="20"/>
      <c r="CS24" s="74" t="n">
        <v>0.963</v>
      </c>
      <c r="CT24" s="74" t="n">
        <v>0.531</v>
      </c>
      <c r="CU24" s="74" t="n">
        <v>0.29</v>
      </c>
      <c r="CV24" s="74" t="n">
        <v>0.046</v>
      </c>
      <c r="CW24" s="20"/>
      <c r="CX24" s="77" t="n">
        <v>0.994</v>
      </c>
      <c r="CY24" s="74" t="n">
        <v>0.555</v>
      </c>
      <c r="CZ24" s="74" t="n">
        <v>0.149</v>
      </c>
      <c r="DA24" s="74" t="n">
        <v>0.297</v>
      </c>
      <c r="DB24" s="20"/>
      <c r="DC24" s="74" t="n">
        <v>0.995</v>
      </c>
      <c r="DD24" s="74" t="n">
        <v>0.557</v>
      </c>
      <c r="DE24" s="74" t="n">
        <v>0.305</v>
      </c>
      <c r="DF24" s="74" t="n">
        <v>0.019</v>
      </c>
      <c r="DG24" s="20"/>
      <c r="DH24" s="77" t="n">
        <v>0.99</v>
      </c>
      <c r="DI24" s="74" t="n">
        <v>0.553</v>
      </c>
      <c r="DJ24" s="74" t="n">
        <v>0.174</v>
      </c>
      <c r="DK24" s="74" t="n">
        <v>0.252</v>
      </c>
      <c r="DL24" s="20"/>
      <c r="DM24" s="77" t="n">
        <v>0.99</v>
      </c>
      <c r="DN24" s="74" t="n">
        <v>0.553</v>
      </c>
      <c r="DO24" s="74" t="n">
        <v>0.15</v>
      </c>
      <c r="DP24" s="74" t="n">
        <v>0.295</v>
      </c>
      <c r="DQ24" s="20"/>
    </row>
    <row r="25" customFormat="false" ht="15" hidden="false" customHeight="false" outlineLevel="0" collapsed="false">
      <c r="A25" s="78" t="s">
        <v>26</v>
      </c>
      <c r="B25" s="78"/>
      <c r="C25" s="84" t="n">
        <v>92.5</v>
      </c>
      <c r="D25" s="24" t="n">
        <v>0.917</v>
      </c>
      <c r="E25" s="84" t="n">
        <v>18.5</v>
      </c>
      <c r="F25" s="24" t="n">
        <v>0.553</v>
      </c>
      <c r="G25" s="24" t="n">
        <v>0.501</v>
      </c>
      <c r="H25" s="24" t="n">
        <v>0.116</v>
      </c>
      <c r="I25" s="71" t="n">
        <v>0.802</v>
      </c>
      <c r="K25" s="84" t="n">
        <v>13.6</v>
      </c>
      <c r="L25" s="24" t="n">
        <v>0.76</v>
      </c>
      <c r="M25" s="24" t="n">
        <v>0.696</v>
      </c>
      <c r="N25" s="24" t="n">
        <v>0.08</v>
      </c>
      <c r="O25" s="74" t="n">
        <v>0.837</v>
      </c>
      <c r="Q25" s="24" t="n">
        <v>0.139</v>
      </c>
      <c r="R25" s="24" t="n">
        <v>0.779</v>
      </c>
      <c r="T25" s="24" t="n">
        <v>0.175</v>
      </c>
      <c r="U25" s="98" t="n">
        <v>0.743</v>
      </c>
      <c r="W25" s="84" t="n">
        <v>3.1</v>
      </c>
      <c r="X25" s="24" t="n">
        <v>0.819</v>
      </c>
      <c r="Y25" s="24" t="n">
        <v>0.75</v>
      </c>
      <c r="Z25" s="24" t="n">
        <v>0.063</v>
      </c>
      <c r="AA25" s="71" t="n">
        <v>0.855</v>
      </c>
      <c r="AC25" s="84" t="n">
        <v>110.14</v>
      </c>
      <c r="AD25" s="24" t="n">
        <v>0.587</v>
      </c>
      <c r="AE25" s="24" t="n">
        <v>0.516</v>
      </c>
      <c r="AF25" s="24" t="n">
        <v>0.084</v>
      </c>
      <c r="AG25" s="24" t="n">
        <v>0.833</v>
      </c>
      <c r="AH25" s="71"/>
      <c r="AI25" s="24" t="n">
        <v>0.179</v>
      </c>
      <c r="AJ25" s="24" t="n">
        <v>0.739</v>
      </c>
      <c r="AK25" s="99"/>
      <c r="AL25" s="84" t="n">
        <v>33.2</v>
      </c>
      <c r="AM25" s="24" t="n">
        <v>0.285</v>
      </c>
      <c r="AN25" s="24" t="n">
        <v>0.251</v>
      </c>
      <c r="AO25" s="24" t="n">
        <v>0.076</v>
      </c>
      <c r="AP25" s="24" t="n">
        <v>0.842</v>
      </c>
      <c r="AQ25" s="71"/>
      <c r="AR25" s="24" t="n">
        <v>0.145</v>
      </c>
      <c r="AS25" s="24" t="n">
        <v>0.773</v>
      </c>
      <c r="AT25" s="24"/>
      <c r="AU25" s="77" t="n">
        <f aca="false">C17</f>
        <v>0.767</v>
      </c>
      <c r="AV25" s="74" t="n">
        <v>0.622</v>
      </c>
      <c r="AW25" s="74" t="n">
        <v>0.398</v>
      </c>
      <c r="AX25" s="74" t="n">
        <v>0.474</v>
      </c>
      <c r="AY25" s="20"/>
      <c r="AZ25" s="77" t="n">
        <f aca="false">C17</f>
        <v>0.767</v>
      </c>
      <c r="BA25" s="74" t="n">
        <v>0.622</v>
      </c>
      <c r="BB25" s="74" t="n">
        <v>0.244</v>
      </c>
      <c r="BC25" s="74" t="n">
        <v>0.645</v>
      </c>
      <c r="BD25" s="20"/>
      <c r="BE25" s="77" t="n">
        <v>0.962</v>
      </c>
      <c r="BF25" s="74" t="n">
        <v>0.882</v>
      </c>
      <c r="BG25" s="74" t="n">
        <v>0.633</v>
      </c>
      <c r="BH25" s="74" t="n">
        <v>0.212</v>
      </c>
      <c r="BI25" s="20"/>
      <c r="BJ25" s="74" t="n">
        <v>0.975</v>
      </c>
      <c r="BK25" s="74" t="n">
        <v>0.896</v>
      </c>
      <c r="BL25" s="74" t="n">
        <v>0.653</v>
      </c>
      <c r="BM25" s="74" t="n">
        <v>0.191</v>
      </c>
      <c r="BN25" s="20"/>
      <c r="BO25" s="24" t="n">
        <v>0.942</v>
      </c>
      <c r="BP25" s="24" t="n">
        <v>0.86</v>
      </c>
      <c r="BQ25" s="24" t="n">
        <v>0.618</v>
      </c>
      <c r="BR25" s="24" t="n">
        <v>0.229</v>
      </c>
      <c r="BS25" s="20"/>
      <c r="BT25" s="77" t="n">
        <v>0.92</v>
      </c>
      <c r="BU25" s="74" t="n">
        <v>0.84</v>
      </c>
      <c r="BV25" s="74" t="n">
        <v>0.144</v>
      </c>
      <c r="BW25" s="74" t="n">
        <v>0.758</v>
      </c>
      <c r="BX25" s="20"/>
      <c r="BY25" s="74" t="n">
        <v>0.896</v>
      </c>
      <c r="BZ25" s="74" t="n">
        <v>0.817</v>
      </c>
      <c r="CA25" s="74" t="n">
        <v>0.221</v>
      </c>
      <c r="CB25" s="74" t="n">
        <v>0.671</v>
      </c>
      <c r="CC25" s="20"/>
      <c r="CD25" s="24" t="n">
        <v>0.843</v>
      </c>
      <c r="CE25" s="24" t="n">
        <v>0.763</v>
      </c>
      <c r="CF25" s="24" t="n">
        <v>0.238</v>
      </c>
      <c r="CG25" s="24" t="n">
        <v>0.653</v>
      </c>
      <c r="CH25" s="20"/>
      <c r="CI25" s="77" t="n">
        <v>0.993</v>
      </c>
      <c r="CJ25" s="74" t="n">
        <v>0.911</v>
      </c>
      <c r="CK25" s="74" t="n">
        <v>0.721</v>
      </c>
      <c r="CL25" s="74" t="n">
        <v>0.114</v>
      </c>
      <c r="CM25" s="20"/>
      <c r="CN25" s="74" t="n">
        <v>0.989</v>
      </c>
      <c r="CO25" s="74" t="n">
        <v>0.907</v>
      </c>
      <c r="CP25" s="74" t="n">
        <v>0.691</v>
      </c>
      <c r="CQ25" s="74" t="n">
        <v>0.148</v>
      </c>
      <c r="CR25" s="20"/>
      <c r="CS25" s="74" t="n">
        <v>0.996</v>
      </c>
      <c r="CT25" s="74" t="n">
        <v>0.914</v>
      </c>
      <c r="CU25" s="74" t="n">
        <v>0.707</v>
      </c>
      <c r="CV25" s="74" t="n">
        <v>0.13</v>
      </c>
      <c r="CW25" s="20"/>
      <c r="CX25" s="77" t="n">
        <v>0.93</v>
      </c>
      <c r="CY25" s="74" t="n">
        <v>0.849</v>
      </c>
      <c r="CZ25" s="74" t="n">
        <v>0.301</v>
      </c>
      <c r="DA25" s="74" t="n">
        <v>0.582</v>
      </c>
      <c r="DB25" s="20"/>
      <c r="DC25" s="74" t="n">
        <v>0.998</v>
      </c>
      <c r="DD25" s="74" t="n">
        <v>0.916</v>
      </c>
      <c r="DE25" s="74" t="n">
        <v>0.753</v>
      </c>
      <c r="DF25" s="74" t="n">
        <v>0.078</v>
      </c>
      <c r="DG25" s="20"/>
      <c r="DH25" s="77" t="n">
        <v>0.92</v>
      </c>
      <c r="DI25" s="74" t="n">
        <v>0.84</v>
      </c>
      <c r="DJ25" s="74" t="n">
        <v>0.224</v>
      </c>
      <c r="DK25" s="74" t="n">
        <v>0.668</v>
      </c>
      <c r="DL25" s="20"/>
      <c r="DM25" s="77" t="n">
        <v>0.92</v>
      </c>
      <c r="DN25" s="74" t="n">
        <v>0.84</v>
      </c>
      <c r="DO25" s="74" t="n">
        <v>0.187</v>
      </c>
      <c r="DP25" s="74" t="n">
        <v>0.71</v>
      </c>
      <c r="DQ25" s="20"/>
    </row>
    <row r="26" customFormat="false" ht="15" hidden="false" customHeight="false" outlineLevel="0" collapsed="false">
      <c r="A26" s="78" t="s">
        <v>27</v>
      </c>
      <c r="B26" s="78"/>
      <c r="C26" s="84" t="n">
        <v>349.6</v>
      </c>
      <c r="D26" s="24" t="n">
        <v>0.487</v>
      </c>
      <c r="E26" s="84" t="n">
        <v>9.975</v>
      </c>
      <c r="F26" s="24" t="n">
        <v>0.553</v>
      </c>
      <c r="G26" s="24" t="n">
        <v>0.267</v>
      </c>
      <c r="H26" s="24" t="n">
        <v>0.076</v>
      </c>
      <c r="I26" s="71" t="n">
        <v>0.412</v>
      </c>
      <c r="K26" s="84" t="n">
        <v>16.9</v>
      </c>
      <c r="L26" s="24" t="n">
        <v>0.57</v>
      </c>
      <c r="M26" s="24" t="n">
        <v>0.303</v>
      </c>
      <c r="N26" s="24" t="n">
        <v>0.046</v>
      </c>
      <c r="O26" s="74" t="n">
        <v>0.443</v>
      </c>
      <c r="Q26" s="24" t="n">
        <v>0.065</v>
      </c>
      <c r="R26" s="24" t="n">
        <v>0.423</v>
      </c>
      <c r="T26" s="24" t="n">
        <v>0.083</v>
      </c>
      <c r="U26" s="98" t="n">
        <v>0.405</v>
      </c>
      <c r="W26" s="84" t="n">
        <v>1.7</v>
      </c>
      <c r="X26" s="24" t="n">
        <v>0.927</v>
      </c>
      <c r="Y26" s="24" t="n">
        <v>0.438</v>
      </c>
      <c r="Z26" s="24" t="n">
        <v>0.081</v>
      </c>
      <c r="AA26" s="71" t="n">
        <v>0.406</v>
      </c>
      <c r="AC26" s="84" t="n">
        <v>76.09</v>
      </c>
      <c r="AD26" s="24" t="n">
        <v>0.642</v>
      </c>
      <c r="AE26" s="24" t="n">
        <v>0.271</v>
      </c>
      <c r="AF26" s="24" t="n">
        <v>0.045</v>
      </c>
      <c r="AG26" s="24" t="n">
        <v>0.442</v>
      </c>
      <c r="AH26" s="71"/>
      <c r="AI26" s="24" t="n">
        <v>0.089</v>
      </c>
      <c r="AJ26" s="24" t="n">
        <v>0.399</v>
      </c>
      <c r="AK26" s="99"/>
      <c r="AL26" s="84" t="n">
        <v>41.1</v>
      </c>
      <c r="AM26" s="24" t="n">
        <v>0.257</v>
      </c>
      <c r="AN26" s="24" t="n">
        <v>0.123</v>
      </c>
      <c r="AO26" s="24" t="n">
        <v>0.076</v>
      </c>
      <c r="AP26" s="24" t="n">
        <v>0.411</v>
      </c>
      <c r="AQ26" s="71"/>
      <c r="AR26" s="24" t="n">
        <v>0.098</v>
      </c>
      <c r="AS26" s="24" t="n">
        <v>0.389</v>
      </c>
      <c r="AT26" s="24"/>
      <c r="AU26" s="77" t="n">
        <f aca="false">C18</f>
        <v>0.493</v>
      </c>
      <c r="AV26" s="74" t="n">
        <v>0.121</v>
      </c>
      <c r="AW26" s="74" t="n">
        <v>0.102</v>
      </c>
      <c r="AX26" s="74" t="n">
        <v>0.295</v>
      </c>
      <c r="AY26" s="20"/>
      <c r="AZ26" s="77" t="n">
        <f aca="false">C18</f>
        <v>0.493</v>
      </c>
      <c r="BA26" s="74" t="n">
        <v>0.121</v>
      </c>
      <c r="BB26" s="74" t="n">
        <v>0.082</v>
      </c>
      <c r="BC26" s="74" t="n">
        <v>0.333</v>
      </c>
      <c r="BD26" s="20"/>
      <c r="BE26" s="77" t="n">
        <v>0.765</v>
      </c>
      <c r="BF26" s="74" t="n">
        <v>0.381</v>
      </c>
      <c r="BG26" s="74" t="n">
        <v>0.228</v>
      </c>
      <c r="BH26" s="74" t="n">
        <v>0.058</v>
      </c>
      <c r="BI26" s="20"/>
      <c r="BJ26" s="74" t="n">
        <v>0.955</v>
      </c>
      <c r="BK26" s="74" t="n">
        <v>0.458</v>
      </c>
      <c r="BL26" s="74" t="n">
        <v>0.236</v>
      </c>
      <c r="BM26" s="74" t="n">
        <v>0.043</v>
      </c>
      <c r="BN26" s="20"/>
      <c r="BO26" s="24" t="n">
        <v>0.771</v>
      </c>
      <c r="BP26" s="24" t="n">
        <v>0.344</v>
      </c>
      <c r="BQ26" s="24" t="n">
        <v>0.227</v>
      </c>
      <c r="BR26" s="24" t="n">
        <v>0.06</v>
      </c>
      <c r="BS26" s="20"/>
      <c r="BT26" s="77" t="n">
        <v>0.964</v>
      </c>
      <c r="BU26" s="74" t="n">
        <v>0.466</v>
      </c>
      <c r="BV26" s="74" t="n">
        <v>0.066</v>
      </c>
      <c r="BW26" s="74" t="n">
        <v>0.363</v>
      </c>
      <c r="BX26" s="20"/>
      <c r="BY26" s="74" t="n">
        <v>0.959</v>
      </c>
      <c r="BZ26" s="74" t="n">
        <v>0.456</v>
      </c>
      <c r="CA26" s="74" t="n">
        <v>0.082</v>
      </c>
      <c r="CB26" s="74" t="n">
        <v>0.322</v>
      </c>
      <c r="CC26" s="20"/>
      <c r="CD26" s="24" t="n">
        <v>0.839</v>
      </c>
      <c r="CE26" s="24" t="n">
        <v>0.404</v>
      </c>
      <c r="CF26" s="24" t="n">
        <v>0.067</v>
      </c>
      <c r="CG26" s="24" t="n">
        <v>0.361</v>
      </c>
      <c r="CH26" s="20"/>
      <c r="CI26" s="77" t="n">
        <v>0.975</v>
      </c>
      <c r="CJ26" s="74" t="n">
        <v>0.472</v>
      </c>
      <c r="CK26" s="74" t="n">
        <v>0.242</v>
      </c>
      <c r="CL26" s="74" t="n">
        <v>0.033</v>
      </c>
      <c r="CM26" s="20"/>
      <c r="CN26" s="74" t="n">
        <v>0.892</v>
      </c>
      <c r="CO26" s="74" t="n">
        <v>0.428</v>
      </c>
      <c r="CP26" s="74" t="n">
        <v>0.238</v>
      </c>
      <c r="CQ26" s="74" t="n">
        <v>0.039</v>
      </c>
      <c r="CR26" s="20"/>
      <c r="CS26" s="74" t="n">
        <v>0.97</v>
      </c>
      <c r="CT26" s="74" t="n">
        <v>0.466</v>
      </c>
      <c r="CU26" s="74" t="n">
        <v>0.242</v>
      </c>
      <c r="CV26" s="74" t="n">
        <v>0.033</v>
      </c>
      <c r="CW26" s="20"/>
      <c r="CX26" s="77" t="n">
        <v>0.98</v>
      </c>
      <c r="CY26" s="74" t="n">
        <v>0.474</v>
      </c>
      <c r="CZ26" s="74" t="n">
        <v>0.105</v>
      </c>
      <c r="DA26" s="74" t="n">
        <v>0.29</v>
      </c>
      <c r="DB26" s="20"/>
      <c r="DC26" s="74" t="n">
        <v>0.982</v>
      </c>
      <c r="DD26" s="74" t="n">
        <v>0.476</v>
      </c>
      <c r="DE26" s="74" t="n">
        <v>0.246</v>
      </c>
      <c r="DF26" s="74" t="n">
        <v>0.024</v>
      </c>
      <c r="DG26" s="20"/>
      <c r="DH26" s="77" t="n">
        <v>0.964</v>
      </c>
      <c r="DI26" s="74" t="n">
        <v>0.466</v>
      </c>
      <c r="DJ26" s="74" t="n">
        <v>0.084</v>
      </c>
      <c r="DK26" s="74" t="n">
        <v>0.33</v>
      </c>
      <c r="DL26" s="20"/>
      <c r="DM26" s="77" t="n">
        <v>0.964</v>
      </c>
      <c r="DN26" s="74" t="n">
        <v>0.466</v>
      </c>
      <c r="DO26" s="74" t="n">
        <v>0.076</v>
      </c>
      <c r="DP26" s="74" t="n">
        <v>0.344</v>
      </c>
      <c r="DQ26" s="20"/>
    </row>
    <row r="27" s="20" customFormat="true" ht="15" hidden="false" customHeight="false" outlineLevel="0" collapsed="false">
      <c r="A27" s="85"/>
      <c r="B27" s="85"/>
      <c r="C27" s="84"/>
      <c r="D27" s="24"/>
      <c r="E27" s="84"/>
      <c r="F27" s="24"/>
      <c r="G27" s="24"/>
      <c r="H27" s="24"/>
      <c r="I27" s="71"/>
      <c r="J27" s="84"/>
      <c r="K27" s="84"/>
      <c r="L27" s="24"/>
      <c r="M27" s="24"/>
      <c r="N27" s="24"/>
      <c r="O27" s="71"/>
      <c r="P27" s="84"/>
      <c r="T27" s="24"/>
      <c r="W27" s="24"/>
      <c r="X27" s="24"/>
      <c r="Y27" s="71"/>
      <c r="Z27" s="24"/>
      <c r="AA27" s="71"/>
      <c r="AC27" s="84"/>
      <c r="AD27" s="24"/>
      <c r="AE27" s="24"/>
      <c r="AF27" s="24"/>
      <c r="AG27" s="71"/>
      <c r="AH27" s="24"/>
      <c r="AI27" s="24"/>
      <c r="AM27" s="71"/>
      <c r="AN27" s="71"/>
      <c r="AO27" s="71"/>
      <c r="AP27" s="71"/>
    </row>
    <row r="28" customFormat="false" ht="15" hidden="false" customHeight="false" outlineLevel="0" collapsed="false">
      <c r="A28" s="94" t="s">
        <v>432</v>
      </c>
      <c r="B28" s="95"/>
      <c r="C28" s="95"/>
      <c r="D28" s="95"/>
      <c r="E28" s="87" t="s">
        <v>385</v>
      </c>
      <c r="F28" s="87"/>
      <c r="G28" s="87"/>
      <c r="H28" s="87"/>
      <c r="I28" s="87"/>
      <c r="J28" s="87"/>
      <c r="K28" s="96" t="s">
        <v>386</v>
      </c>
      <c r="L28" s="96"/>
      <c r="M28" s="96"/>
      <c r="N28" s="96"/>
      <c r="O28" s="96"/>
      <c r="P28" s="96"/>
      <c r="Q28" s="96"/>
      <c r="R28" s="96"/>
      <c r="S28" s="96"/>
      <c r="T28" s="96"/>
      <c r="U28" s="96"/>
      <c r="V28" s="96"/>
      <c r="W28" s="87" t="s">
        <v>387</v>
      </c>
      <c r="X28" s="87"/>
      <c r="Y28" s="87"/>
      <c r="Z28" s="87"/>
      <c r="AA28" s="87"/>
      <c r="AB28" s="87"/>
      <c r="AC28" s="96" t="s">
        <v>388</v>
      </c>
      <c r="AD28" s="96"/>
      <c r="AE28" s="96"/>
      <c r="AF28" s="96"/>
      <c r="AG28" s="96"/>
      <c r="AH28" s="96"/>
      <c r="AI28" s="96"/>
      <c r="AJ28" s="96"/>
      <c r="AK28" s="96"/>
      <c r="AL28" s="87" t="s">
        <v>389</v>
      </c>
      <c r="AM28" s="87"/>
      <c r="AN28" s="87"/>
      <c r="AO28" s="87"/>
      <c r="AP28" s="87"/>
      <c r="AQ28" s="87"/>
      <c r="AR28" s="87"/>
      <c r="AS28" s="87"/>
      <c r="AT28" s="87"/>
      <c r="AU28" s="96" t="s">
        <v>390</v>
      </c>
      <c r="AV28" s="96"/>
      <c r="AW28" s="96"/>
      <c r="AX28" s="96"/>
      <c r="AY28" s="96"/>
      <c r="AZ28" s="35" t="s">
        <v>391</v>
      </c>
      <c r="BA28" s="35"/>
      <c r="BB28" s="35"/>
      <c r="BC28" s="35"/>
      <c r="BD28" s="35"/>
      <c r="BE28" s="97" t="s">
        <v>392</v>
      </c>
      <c r="BF28" s="97"/>
      <c r="BG28" s="97"/>
      <c r="BH28" s="97"/>
      <c r="BI28" s="97"/>
      <c r="BJ28" s="35" t="s">
        <v>393</v>
      </c>
      <c r="BK28" s="35"/>
      <c r="BL28" s="35"/>
      <c r="BM28" s="35"/>
      <c r="BN28" s="35"/>
      <c r="BO28" s="97" t="s">
        <v>394</v>
      </c>
      <c r="BP28" s="97"/>
      <c r="BQ28" s="97"/>
      <c r="BR28" s="97"/>
      <c r="BS28" s="97"/>
      <c r="BT28" s="35" t="s">
        <v>395</v>
      </c>
      <c r="BU28" s="35"/>
      <c r="BV28" s="35"/>
      <c r="BW28" s="35"/>
      <c r="BX28" s="35"/>
      <c r="BY28" s="97" t="s">
        <v>396</v>
      </c>
      <c r="BZ28" s="97"/>
      <c r="CA28" s="97"/>
      <c r="CB28" s="97"/>
      <c r="CC28" s="97"/>
      <c r="CD28" s="35" t="s">
        <v>397</v>
      </c>
      <c r="CE28" s="35"/>
      <c r="CF28" s="35"/>
      <c r="CG28" s="35"/>
      <c r="CH28" s="35"/>
      <c r="CI28" s="97" t="s">
        <v>398</v>
      </c>
      <c r="CJ28" s="97"/>
      <c r="CK28" s="97"/>
      <c r="CL28" s="97"/>
      <c r="CM28" s="97"/>
      <c r="CN28" s="35" t="s">
        <v>399</v>
      </c>
      <c r="CO28" s="35"/>
      <c r="CP28" s="35"/>
      <c r="CQ28" s="35"/>
      <c r="CR28" s="35"/>
      <c r="CS28" s="97" t="s">
        <v>400</v>
      </c>
      <c r="CT28" s="97"/>
      <c r="CU28" s="97"/>
      <c r="CV28" s="97"/>
      <c r="CW28" s="97"/>
      <c r="CX28" s="35" t="s">
        <v>401</v>
      </c>
      <c r="CY28" s="35"/>
      <c r="CZ28" s="35"/>
      <c r="DA28" s="35"/>
      <c r="DB28" s="35"/>
      <c r="DC28" s="97" t="s">
        <v>402</v>
      </c>
      <c r="DD28" s="97"/>
      <c r="DE28" s="97"/>
      <c r="DF28" s="97"/>
      <c r="DG28" s="97"/>
      <c r="DH28" s="35" t="s">
        <v>403</v>
      </c>
      <c r="DI28" s="35"/>
      <c r="DJ28" s="35"/>
      <c r="DK28" s="35"/>
      <c r="DL28" s="35"/>
      <c r="DM28" s="97" t="s">
        <v>404</v>
      </c>
      <c r="DN28" s="97"/>
      <c r="DO28" s="97"/>
      <c r="DP28" s="97"/>
      <c r="DQ28" s="97"/>
    </row>
    <row r="29" s="26" customFormat="true" ht="144" hidden="false" customHeight="false" outlineLevel="0" collapsed="false">
      <c r="C29" s="26" t="s">
        <v>405</v>
      </c>
      <c r="D29" s="26" t="s">
        <v>406</v>
      </c>
      <c r="E29" s="26" t="s">
        <v>407</v>
      </c>
      <c r="F29" s="26" t="s">
        <v>408</v>
      </c>
      <c r="G29" s="26" t="s">
        <v>409</v>
      </c>
      <c r="H29" s="26" t="s">
        <v>410</v>
      </c>
      <c r="I29" s="26" t="s">
        <v>411</v>
      </c>
      <c r="J29" s="26" t="s">
        <v>412</v>
      </c>
      <c r="K29" s="26" t="s">
        <v>407</v>
      </c>
      <c r="L29" s="26" t="s">
        <v>408</v>
      </c>
      <c r="M29" s="26" t="s">
        <v>409</v>
      </c>
      <c r="N29" s="26" t="s">
        <v>413</v>
      </c>
      <c r="O29" s="26" t="s">
        <v>414</v>
      </c>
      <c r="P29" s="26" t="s">
        <v>415</v>
      </c>
      <c r="Q29" s="26" t="s">
        <v>416</v>
      </c>
      <c r="R29" s="26" t="s">
        <v>417</v>
      </c>
      <c r="S29" s="26" t="s">
        <v>418</v>
      </c>
      <c r="T29" s="26" t="s">
        <v>419</v>
      </c>
      <c r="U29" s="26" t="s">
        <v>420</v>
      </c>
      <c r="V29" s="26" t="s">
        <v>421</v>
      </c>
      <c r="W29" s="26" t="s">
        <v>407</v>
      </c>
      <c r="X29" s="26" t="s">
        <v>408</v>
      </c>
      <c r="Y29" s="26" t="s">
        <v>409</v>
      </c>
      <c r="Z29" s="26" t="s">
        <v>410</v>
      </c>
      <c r="AA29" s="26" t="s">
        <v>422</v>
      </c>
      <c r="AB29" s="26" t="s">
        <v>412</v>
      </c>
      <c r="AC29" s="26" t="s">
        <v>407</v>
      </c>
      <c r="AD29" s="26" t="s">
        <v>408</v>
      </c>
      <c r="AE29" s="26" t="s">
        <v>409</v>
      </c>
      <c r="AF29" s="26" t="s">
        <v>423</v>
      </c>
      <c r="AG29" s="26" t="s">
        <v>424</v>
      </c>
      <c r="AH29" s="26" t="s">
        <v>425</v>
      </c>
      <c r="AI29" s="26" t="s">
        <v>426</v>
      </c>
      <c r="AJ29" s="26" t="s">
        <v>427</v>
      </c>
      <c r="AK29" s="26" t="s">
        <v>428</v>
      </c>
      <c r="AL29" s="26" t="s">
        <v>407</v>
      </c>
      <c r="AM29" s="26" t="s">
        <v>408</v>
      </c>
      <c r="AN29" s="26" t="s">
        <v>409</v>
      </c>
      <c r="AO29" s="26" t="s">
        <v>423</v>
      </c>
      <c r="AP29" s="26" t="s">
        <v>424</v>
      </c>
      <c r="AQ29" s="26" t="s">
        <v>425</v>
      </c>
      <c r="AR29" s="26" t="s">
        <v>426</v>
      </c>
      <c r="AS29" s="26" t="s">
        <v>427</v>
      </c>
      <c r="AT29" s="26" t="s">
        <v>428</v>
      </c>
      <c r="AU29" s="26" t="s">
        <v>408</v>
      </c>
      <c r="AV29" s="26" t="s">
        <v>409</v>
      </c>
      <c r="AW29" s="26" t="s">
        <v>429</v>
      </c>
      <c r="AX29" s="26" t="s">
        <v>430</v>
      </c>
      <c r="AY29" s="26" t="s">
        <v>431</v>
      </c>
      <c r="AZ29" s="26" t="s">
        <v>408</v>
      </c>
      <c r="BA29" s="26" t="s">
        <v>409</v>
      </c>
      <c r="BB29" s="26" t="s">
        <v>429</v>
      </c>
      <c r="BC29" s="26" t="s">
        <v>430</v>
      </c>
      <c r="BD29" s="26" t="s">
        <v>431</v>
      </c>
      <c r="BE29" s="26" t="s">
        <v>408</v>
      </c>
      <c r="BF29" s="26" t="s">
        <v>409</v>
      </c>
      <c r="BG29" s="26" t="s">
        <v>429</v>
      </c>
      <c r="BH29" s="26" t="s">
        <v>430</v>
      </c>
      <c r="BI29" s="26" t="s">
        <v>431</v>
      </c>
      <c r="BJ29" s="26" t="s">
        <v>408</v>
      </c>
      <c r="BK29" s="26" t="s">
        <v>409</v>
      </c>
      <c r="BL29" s="26" t="s">
        <v>429</v>
      </c>
      <c r="BM29" s="26" t="s">
        <v>430</v>
      </c>
      <c r="BN29" s="26" t="s">
        <v>431</v>
      </c>
      <c r="BO29" s="26" t="s">
        <v>408</v>
      </c>
      <c r="BP29" s="26" t="s">
        <v>409</v>
      </c>
      <c r="BQ29" s="26" t="s">
        <v>429</v>
      </c>
      <c r="BR29" s="26" t="s">
        <v>430</v>
      </c>
      <c r="BS29" s="26" t="s">
        <v>431</v>
      </c>
      <c r="BT29" s="26" t="s">
        <v>408</v>
      </c>
      <c r="BU29" s="26" t="s">
        <v>409</v>
      </c>
      <c r="BV29" s="26" t="s">
        <v>429</v>
      </c>
      <c r="BW29" s="26" t="s">
        <v>430</v>
      </c>
      <c r="BX29" s="26" t="s">
        <v>431</v>
      </c>
      <c r="BY29" s="26" t="s">
        <v>408</v>
      </c>
      <c r="BZ29" s="26" t="s">
        <v>409</v>
      </c>
      <c r="CA29" s="26" t="s">
        <v>429</v>
      </c>
      <c r="CB29" s="26" t="s">
        <v>430</v>
      </c>
      <c r="CC29" s="26" t="s">
        <v>431</v>
      </c>
      <c r="CD29" s="26" t="s">
        <v>408</v>
      </c>
      <c r="CE29" s="26" t="s">
        <v>409</v>
      </c>
      <c r="CF29" s="26" t="s">
        <v>429</v>
      </c>
      <c r="CG29" s="26" t="s">
        <v>430</v>
      </c>
      <c r="CH29" s="26" t="s">
        <v>431</v>
      </c>
      <c r="CI29" s="26" t="s">
        <v>408</v>
      </c>
      <c r="CJ29" s="26" t="s">
        <v>409</v>
      </c>
      <c r="CK29" s="26" t="s">
        <v>429</v>
      </c>
      <c r="CL29" s="26" t="s">
        <v>430</v>
      </c>
      <c r="CM29" s="26" t="s">
        <v>431</v>
      </c>
      <c r="CN29" s="26" t="s">
        <v>408</v>
      </c>
      <c r="CO29" s="26" t="s">
        <v>409</v>
      </c>
      <c r="CP29" s="26" t="s">
        <v>429</v>
      </c>
      <c r="CQ29" s="26" t="s">
        <v>430</v>
      </c>
      <c r="CR29" s="26" t="s">
        <v>431</v>
      </c>
      <c r="CS29" s="26" t="s">
        <v>408</v>
      </c>
      <c r="CT29" s="26" t="s">
        <v>409</v>
      </c>
      <c r="CU29" s="26" t="s">
        <v>429</v>
      </c>
      <c r="CV29" s="26" t="s">
        <v>430</v>
      </c>
      <c r="CW29" s="26" t="s">
        <v>431</v>
      </c>
      <c r="CX29" s="26" t="s">
        <v>408</v>
      </c>
      <c r="CY29" s="26" t="s">
        <v>409</v>
      </c>
      <c r="CZ29" s="26" t="s">
        <v>429</v>
      </c>
      <c r="DA29" s="26" t="s">
        <v>430</v>
      </c>
      <c r="DB29" s="26" t="s">
        <v>431</v>
      </c>
      <c r="DC29" s="26" t="s">
        <v>408</v>
      </c>
      <c r="DD29" s="26" t="s">
        <v>409</v>
      </c>
      <c r="DE29" s="26" t="s">
        <v>429</v>
      </c>
      <c r="DF29" s="26" t="s">
        <v>430</v>
      </c>
      <c r="DG29" s="26" t="s">
        <v>431</v>
      </c>
      <c r="DH29" s="26" t="s">
        <v>408</v>
      </c>
      <c r="DI29" s="26" t="s">
        <v>409</v>
      </c>
      <c r="DJ29" s="26" t="s">
        <v>429</v>
      </c>
      <c r="DK29" s="26" t="s">
        <v>430</v>
      </c>
      <c r="DL29" s="26" t="s">
        <v>431</v>
      </c>
      <c r="DM29" s="26" t="s">
        <v>408</v>
      </c>
      <c r="DN29" s="26" t="s">
        <v>409</v>
      </c>
      <c r="DO29" s="26" t="s">
        <v>429</v>
      </c>
      <c r="DP29" s="26" t="s">
        <v>430</v>
      </c>
      <c r="DQ29" s="26" t="s">
        <v>431</v>
      </c>
    </row>
    <row r="30" customFormat="false" ht="15" hidden="false" customHeight="false" outlineLevel="0" collapsed="false">
      <c r="A30" s="41"/>
      <c r="B30" s="41"/>
      <c r="C30" s="26"/>
      <c r="D30" s="26"/>
      <c r="E30" s="26"/>
      <c r="F30" s="26"/>
      <c r="G30" s="26"/>
      <c r="H30" s="26"/>
      <c r="I30" s="26"/>
      <c r="K30" s="26"/>
      <c r="L30" s="26"/>
      <c r="M30" s="26"/>
      <c r="N30" s="83"/>
      <c r="O30" s="26"/>
      <c r="T30" s="26"/>
      <c r="U30" s="26"/>
      <c r="W30" s="26"/>
      <c r="X30" s="26"/>
      <c r="Y30" s="26"/>
      <c r="Z30" s="83"/>
      <c r="AA30" s="26"/>
      <c r="AC30" s="26"/>
      <c r="AD30" s="26"/>
      <c r="AE30" s="26"/>
      <c r="AF30" s="26"/>
      <c r="AH30" s="26"/>
      <c r="AI30" s="26"/>
      <c r="AJ30" s="26"/>
      <c r="AL30" s="83"/>
      <c r="AM30" s="26"/>
      <c r="AN30" s="26"/>
      <c r="AO30" s="26"/>
      <c r="AQ30" s="26"/>
      <c r="AR30" s="26"/>
      <c r="AT30" s="26"/>
    </row>
    <row r="31" customFormat="false" ht="15" hidden="false" customHeight="false" outlineLevel="0" collapsed="false">
      <c r="A31" s="70" t="s">
        <v>238</v>
      </c>
      <c r="B31" s="41"/>
      <c r="C31" s="17" t="n">
        <v>238.2</v>
      </c>
      <c r="D31" s="24" t="n">
        <v>0.651</v>
      </c>
      <c r="E31" s="84"/>
      <c r="F31" s="71"/>
      <c r="G31" s="71"/>
      <c r="H31" s="74"/>
      <c r="I31" s="71"/>
      <c r="K31" s="71"/>
      <c r="L31" s="71"/>
      <c r="M31" s="71"/>
      <c r="N31" s="20"/>
      <c r="O31" s="74"/>
      <c r="T31" s="71"/>
      <c r="U31" s="71"/>
      <c r="W31" s="74"/>
      <c r="X31" s="71"/>
      <c r="Y31" s="71"/>
      <c r="Z31" s="20"/>
      <c r="AA31" s="84"/>
      <c r="AC31" s="84"/>
      <c r="AD31" s="71"/>
      <c r="AE31" s="71"/>
      <c r="AF31" s="71"/>
      <c r="AH31" s="71"/>
      <c r="AI31" s="71"/>
      <c r="AJ31" s="71"/>
      <c r="AL31" s="20"/>
      <c r="AN31" s="71"/>
      <c r="AO31" s="71"/>
      <c r="AQ31" s="71"/>
      <c r="AR31" s="71"/>
      <c r="AT31" s="71"/>
      <c r="AU31" s="72"/>
    </row>
    <row r="32" customFormat="false" ht="15" hidden="false" customHeight="false" outlineLevel="0" collapsed="false">
      <c r="A32" s="78" t="s">
        <v>25</v>
      </c>
      <c r="B32" s="78"/>
      <c r="C32" s="84" t="n">
        <v>234.6</v>
      </c>
      <c r="D32" s="24" t="n">
        <v>0.561</v>
      </c>
      <c r="E32" s="17" t="n">
        <v>32</v>
      </c>
      <c r="F32" s="24" t="n">
        <v>0.965</v>
      </c>
      <c r="G32" s="24" t="n">
        <v>0.538</v>
      </c>
      <c r="H32" s="24" t="n">
        <v>0.309</v>
      </c>
      <c r="I32" s="71" t="n">
        <v>0.251</v>
      </c>
      <c r="J32" s="75"/>
      <c r="K32" s="84" t="n">
        <v>23.2</v>
      </c>
      <c r="L32" s="24" t="n">
        <v>0.92</v>
      </c>
      <c r="M32" s="24" t="n">
        <v>0.527</v>
      </c>
      <c r="N32" s="24" t="n">
        <v>0.12</v>
      </c>
      <c r="O32" s="74" t="n">
        <v>0.441</v>
      </c>
      <c r="P32" s="75"/>
      <c r="Q32" s="24" t="n">
        <v>0.169</v>
      </c>
      <c r="R32" s="24" t="n">
        <v>0.392</v>
      </c>
      <c r="T32" s="24" t="n">
        <v>0.217</v>
      </c>
      <c r="U32" s="71" t="n">
        <v>0.343</v>
      </c>
      <c r="V32" s="100"/>
      <c r="W32" s="84" t="n">
        <v>1.97</v>
      </c>
      <c r="X32" s="24" t="n">
        <v>0.929</v>
      </c>
      <c r="Y32" s="24" t="n">
        <v>0.516</v>
      </c>
      <c r="Z32" s="24" t="n">
        <v>0.128</v>
      </c>
      <c r="AA32" s="71" t="n">
        <v>0.432</v>
      </c>
      <c r="AB32" s="100"/>
      <c r="AC32" s="84" t="n">
        <v>41.86</v>
      </c>
      <c r="AD32" s="24" t="n">
        <v>0.55</v>
      </c>
      <c r="AE32" s="24" t="n">
        <v>0.285</v>
      </c>
      <c r="AF32" s="24" t="n">
        <v>0.038</v>
      </c>
      <c r="AG32" s="24" t="n">
        <v>0.523</v>
      </c>
      <c r="AH32" s="71"/>
      <c r="AI32" s="24" t="n">
        <v>0.0596</v>
      </c>
      <c r="AJ32" s="24" t="n">
        <v>0.501</v>
      </c>
      <c r="AK32" s="99"/>
      <c r="AL32" s="84" t="n">
        <v>48.2</v>
      </c>
      <c r="AM32" s="24" t="n">
        <v>0.315</v>
      </c>
      <c r="AN32" s="24" t="n">
        <v>0.154</v>
      </c>
      <c r="AO32" s="24" t="n">
        <v>0.095</v>
      </c>
      <c r="AP32" s="24" t="n">
        <v>0.466</v>
      </c>
      <c r="AQ32" s="71"/>
      <c r="AR32" s="24" t="n">
        <v>0.119</v>
      </c>
      <c r="AS32" s="24" t="n">
        <v>0.441</v>
      </c>
      <c r="AT32" s="24"/>
      <c r="AU32" s="77" t="n">
        <f aca="false">C16</f>
        <v>0.306</v>
      </c>
      <c r="AV32" s="74" t="n">
        <v>0.09</v>
      </c>
      <c r="AW32" s="74" t="n">
        <v>0.076</v>
      </c>
      <c r="AX32" s="74" t="n">
        <v>0.426</v>
      </c>
      <c r="AY32" s="20"/>
      <c r="AZ32" s="77" t="n">
        <f aca="false">C16</f>
        <v>0.306</v>
      </c>
      <c r="BA32" s="74" t="n">
        <v>0.09</v>
      </c>
      <c r="BB32" s="74" t="n">
        <v>0.059</v>
      </c>
      <c r="BC32" s="74" t="n">
        <v>0.457</v>
      </c>
      <c r="BD32" s="20"/>
      <c r="BE32" s="77" t="n">
        <v>0.945</v>
      </c>
      <c r="BF32" s="74" t="n">
        <v>0.537</v>
      </c>
      <c r="BG32" s="74" t="n">
        <v>0.296</v>
      </c>
      <c r="BH32" s="74" t="n">
        <v>0.035</v>
      </c>
      <c r="BI32" s="20"/>
      <c r="BJ32" s="74" t="n">
        <v>0.941</v>
      </c>
      <c r="BK32" s="74" t="n">
        <v>0.519</v>
      </c>
      <c r="BL32" s="74" t="n">
        <v>0.289</v>
      </c>
      <c r="BM32" s="74" t="n">
        <v>0.048</v>
      </c>
      <c r="BN32" s="20"/>
      <c r="BO32" s="24" t="n">
        <v>0.664</v>
      </c>
      <c r="BP32" s="24" t="n">
        <v>0.351</v>
      </c>
      <c r="BQ32" s="24" t="n">
        <v>0.271</v>
      </c>
      <c r="BR32" s="24" t="n">
        <v>0.08</v>
      </c>
      <c r="BS32" s="20"/>
      <c r="BT32" s="77" t="n">
        <v>0.99</v>
      </c>
      <c r="BU32" s="74" t="n">
        <v>0.553</v>
      </c>
      <c r="BV32" s="74" t="n">
        <v>0.124</v>
      </c>
      <c r="BW32" s="74" t="n">
        <v>0.341</v>
      </c>
      <c r="BX32" s="20"/>
      <c r="BY32" s="74" t="n">
        <v>0.96</v>
      </c>
      <c r="BZ32" s="74" t="n">
        <v>0.529</v>
      </c>
      <c r="CA32" s="74" t="n">
        <v>0.1</v>
      </c>
      <c r="CB32" s="74" t="n">
        <v>0.383</v>
      </c>
      <c r="CC32" s="20"/>
      <c r="CD32" s="24" t="n">
        <v>0.966</v>
      </c>
      <c r="CE32" s="24" t="n">
        <v>0.542</v>
      </c>
      <c r="CF32" s="24" t="n">
        <v>0.101</v>
      </c>
      <c r="CG32" s="24" t="n">
        <v>0.381</v>
      </c>
      <c r="CH32" s="20"/>
      <c r="CI32" s="77" t="n">
        <v>0.993</v>
      </c>
      <c r="CJ32" s="74" t="n">
        <v>0.555</v>
      </c>
      <c r="CK32" s="74" t="n">
        <v>0.305</v>
      </c>
      <c r="CL32" s="74" t="n">
        <v>0.019</v>
      </c>
      <c r="CM32" s="20"/>
      <c r="CN32" s="74" t="n">
        <v>0.977</v>
      </c>
      <c r="CO32" s="74" t="n">
        <v>0.548</v>
      </c>
      <c r="CP32" s="74" t="n">
        <v>0.299</v>
      </c>
      <c r="CQ32" s="74" t="n">
        <v>0.03</v>
      </c>
      <c r="CR32" s="20"/>
      <c r="CS32" s="74" t="n">
        <v>0.963</v>
      </c>
      <c r="CT32" s="74" t="n">
        <v>0.531</v>
      </c>
      <c r="CU32" s="74" t="n">
        <v>0.29</v>
      </c>
      <c r="CV32" s="74" t="n">
        <v>0.046</v>
      </c>
      <c r="CW32" s="20"/>
      <c r="CX32" s="77" t="n">
        <v>0.994</v>
      </c>
      <c r="CY32" s="74" t="n">
        <v>0.555</v>
      </c>
      <c r="CZ32" s="74" t="n">
        <v>0.149</v>
      </c>
      <c r="DA32" s="74" t="n">
        <v>0.297</v>
      </c>
      <c r="DB32" s="20"/>
      <c r="DC32" s="74" t="n">
        <v>0.995</v>
      </c>
      <c r="DD32" s="74" t="n">
        <v>0.557</v>
      </c>
      <c r="DE32" s="74" t="n">
        <v>0.305</v>
      </c>
      <c r="DF32" s="74" t="n">
        <v>0.019</v>
      </c>
      <c r="DG32" s="20"/>
      <c r="DH32" s="77" t="n">
        <v>0.99</v>
      </c>
      <c r="DI32" s="74" t="n">
        <v>0.553</v>
      </c>
      <c r="DJ32" s="74" t="n">
        <v>0.174</v>
      </c>
      <c r="DK32" s="74" t="n">
        <v>0.252</v>
      </c>
      <c r="DL32" s="20"/>
      <c r="DM32" s="77" t="n">
        <v>0.99</v>
      </c>
      <c r="DN32" s="74" t="n">
        <v>0.553</v>
      </c>
      <c r="DO32" s="74" t="n">
        <v>0.15</v>
      </c>
      <c r="DP32" s="74" t="n">
        <v>0.295</v>
      </c>
    </row>
    <row r="33" customFormat="false" ht="15" hidden="false" customHeight="false" outlineLevel="0" collapsed="false">
      <c r="A33" s="78" t="s">
        <v>26</v>
      </c>
      <c r="B33" s="78"/>
      <c r="C33" s="84" t="n">
        <v>92.5</v>
      </c>
      <c r="D33" s="24" t="n">
        <v>0.917</v>
      </c>
      <c r="E33" s="84" t="n">
        <v>18.5</v>
      </c>
      <c r="F33" s="24" t="n">
        <v>0.553</v>
      </c>
      <c r="G33" s="24" t="n">
        <v>0.501</v>
      </c>
      <c r="H33" s="24" t="n">
        <v>0.116</v>
      </c>
      <c r="I33" s="71" t="n">
        <v>0.802</v>
      </c>
      <c r="J33" s="75"/>
      <c r="K33" s="84" t="n">
        <v>13.6</v>
      </c>
      <c r="L33" s="24" t="n">
        <v>0.76</v>
      </c>
      <c r="M33" s="24" t="n">
        <v>0.696</v>
      </c>
      <c r="N33" s="24" t="n">
        <v>0.08</v>
      </c>
      <c r="O33" s="74" t="n">
        <v>0.837</v>
      </c>
      <c r="P33" s="75"/>
      <c r="Q33" s="24" t="n">
        <v>0.139</v>
      </c>
      <c r="R33" s="24" t="n">
        <v>0.779</v>
      </c>
      <c r="T33" s="24" t="n">
        <v>0.175</v>
      </c>
      <c r="U33" s="71" t="n">
        <v>0.743</v>
      </c>
      <c r="V33" s="100"/>
      <c r="W33" s="84" t="n">
        <v>3.1</v>
      </c>
      <c r="X33" s="24" t="n">
        <v>0.819</v>
      </c>
      <c r="Y33" s="24" t="n">
        <v>0.75</v>
      </c>
      <c r="Z33" s="24" t="n">
        <v>0.063</v>
      </c>
      <c r="AA33" s="71" t="n">
        <v>0.855</v>
      </c>
      <c r="AB33" s="100"/>
      <c r="AC33" s="84" t="n">
        <v>110.14</v>
      </c>
      <c r="AD33" s="24" t="n">
        <v>0.587</v>
      </c>
      <c r="AE33" s="24" t="n">
        <v>0.516</v>
      </c>
      <c r="AF33" s="24" t="n">
        <v>0.084</v>
      </c>
      <c r="AG33" s="24" t="n">
        <v>0.833</v>
      </c>
      <c r="AH33" s="71"/>
      <c r="AI33" s="24" t="n">
        <v>0.179</v>
      </c>
      <c r="AJ33" s="24" t="n">
        <v>0.739</v>
      </c>
      <c r="AK33" s="99"/>
      <c r="AL33" s="84" t="n">
        <v>33.2</v>
      </c>
      <c r="AM33" s="24" t="n">
        <v>0.285</v>
      </c>
      <c r="AN33" s="24" t="n">
        <v>0.251</v>
      </c>
      <c r="AO33" s="24" t="n">
        <v>0.076</v>
      </c>
      <c r="AP33" s="24" t="n">
        <v>0.842</v>
      </c>
      <c r="AQ33" s="71"/>
      <c r="AR33" s="24" t="n">
        <v>0.145</v>
      </c>
      <c r="AS33" s="24" t="n">
        <v>0.773</v>
      </c>
      <c r="AT33" s="24"/>
      <c r="AU33" s="77" t="n">
        <f aca="false">C17</f>
        <v>0.767</v>
      </c>
      <c r="AV33" s="74" t="n">
        <v>0.622</v>
      </c>
      <c r="AW33" s="74" t="n">
        <v>0.398</v>
      </c>
      <c r="AX33" s="74" t="n">
        <v>0.474</v>
      </c>
      <c r="AY33" s="20"/>
      <c r="AZ33" s="77" t="n">
        <f aca="false">C17</f>
        <v>0.767</v>
      </c>
      <c r="BA33" s="74" t="n">
        <v>0.622</v>
      </c>
      <c r="BB33" s="74" t="n">
        <v>0.244</v>
      </c>
      <c r="BC33" s="74" t="n">
        <v>0.645</v>
      </c>
      <c r="BD33" s="20"/>
      <c r="BE33" s="77" t="n">
        <v>0.962</v>
      </c>
      <c r="BF33" s="74" t="n">
        <v>0.882</v>
      </c>
      <c r="BG33" s="74" t="n">
        <v>0.633</v>
      </c>
      <c r="BH33" s="74" t="n">
        <v>0.212</v>
      </c>
      <c r="BI33" s="20"/>
      <c r="BJ33" s="74" t="n">
        <v>0.975</v>
      </c>
      <c r="BK33" s="74" t="n">
        <v>0.896</v>
      </c>
      <c r="BL33" s="74" t="n">
        <v>0.653</v>
      </c>
      <c r="BM33" s="74" t="n">
        <v>0.191</v>
      </c>
      <c r="BN33" s="20"/>
      <c r="BO33" s="24" t="n">
        <v>0.942</v>
      </c>
      <c r="BP33" s="24" t="n">
        <v>0.86</v>
      </c>
      <c r="BQ33" s="24" t="n">
        <v>0.618</v>
      </c>
      <c r="BR33" s="24" t="n">
        <v>0.229</v>
      </c>
      <c r="BS33" s="20"/>
      <c r="BT33" s="77" t="n">
        <v>0.92</v>
      </c>
      <c r="BU33" s="74" t="n">
        <v>0.84</v>
      </c>
      <c r="BV33" s="74" t="n">
        <v>0.144</v>
      </c>
      <c r="BW33" s="74" t="n">
        <v>0.758</v>
      </c>
      <c r="BX33" s="20"/>
      <c r="BY33" s="74" t="n">
        <v>0.896</v>
      </c>
      <c r="BZ33" s="74" t="n">
        <v>0.817</v>
      </c>
      <c r="CA33" s="74" t="n">
        <v>0.221</v>
      </c>
      <c r="CB33" s="74" t="n">
        <v>0.671</v>
      </c>
      <c r="CC33" s="20"/>
      <c r="CD33" s="24" t="n">
        <v>0.843</v>
      </c>
      <c r="CE33" s="24" t="n">
        <v>0.763</v>
      </c>
      <c r="CF33" s="24" t="n">
        <v>0.238</v>
      </c>
      <c r="CG33" s="24" t="n">
        <v>0.653</v>
      </c>
      <c r="CH33" s="20"/>
      <c r="CI33" s="77" t="n">
        <v>0.993</v>
      </c>
      <c r="CJ33" s="74" t="n">
        <v>0.911</v>
      </c>
      <c r="CK33" s="74" t="n">
        <v>0.721</v>
      </c>
      <c r="CL33" s="74" t="n">
        <v>0.114</v>
      </c>
      <c r="CM33" s="20"/>
      <c r="CN33" s="74" t="n">
        <v>0.989</v>
      </c>
      <c r="CO33" s="74" t="n">
        <v>0.907</v>
      </c>
      <c r="CP33" s="74" t="n">
        <v>0.691</v>
      </c>
      <c r="CQ33" s="74" t="n">
        <v>0.148</v>
      </c>
      <c r="CR33" s="20"/>
      <c r="CS33" s="74" t="n">
        <v>0.996</v>
      </c>
      <c r="CT33" s="74" t="n">
        <v>0.914</v>
      </c>
      <c r="CU33" s="74" t="n">
        <v>0.707</v>
      </c>
      <c r="CV33" s="74" t="n">
        <v>0.13</v>
      </c>
      <c r="CW33" s="20"/>
      <c r="CX33" s="77" t="n">
        <v>0.93</v>
      </c>
      <c r="CY33" s="74" t="n">
        <v>0.849</v>
      </c>
      <c r="CZ33" s="74" t="n">
        <v>0.301</v>
      </c>
      <c r="DA33" s="74" t="n">
        <v>0.582</v>
      </c>
      <c r="DB33" s="20"/>
      <c r="DC33" s="74" t="n">
        <v>0.998</v>
      </c>
      <c r="DD33" s="74" t="n">
        <v>0.916</v>
      </c>
      <c r="DE33" s="74" t="n">
        <v>0.753</v>
      </c>
      <c r="DF33" s="74" t="n">
        <v>0.078</v>
      </c>
      <c r="DG33" s="20"/>
      <c r="DH33" s="77" t="n">
        <v>0.92</v>
      </c>
      <c r="DI33" s="74" t="n">
        <v>0.84</v>
      </c>
      <c r="DJ33" s="74" t="n">
        <v>0.224</v>
      </c>
      <c r="DK33" s="74" t="n">
        <v>0.668</v>
      </c>
      <c r="DL33" s="20"/>
      <c r="DM33" s="77" t="n">
        <v>0.92</v>
      </c>
      <c r="DN33" s="74" t="n">
        <v>0.84</v>
      </c>
      <c r="DO33" s="74" t="n">
        <v>0.187</v>
      </c>
      <c r="DP33" s="74" t="n">
        <v>0.71</v>
      </c>
    </row>
    <row r="34" customFormat="false" ht="15" hidden="false" customHeight="false" outlineLevel="0" collapsed="false">
      <c r="A34" s="78" t="s">
        <v>27</v>
      </c>
      <c r="B34" s="78"/>
      <c r="C34" s="84" t="n">
        <v>349.6</v>
      </c>
      <c r="D34" s="24" t="n">
        <v>0.487</v>
      </c>
      <c r="E34" s="84" t="n">
        <v>9.975</v>
      </c>
      <c r="F34" s="24" t="n">
        <v>0.554</v>
      </c>
      <c r="G34" s="24" t="n">
        <v>0.267</v>
      </c>
      <c r="H34" s="24" t="n">
        <v>0.076</v>
      </c>
      <c r="I34" s="71" t="n">
        <v>0.412</v>
      </c>
      <c r="J34" s="75"/>
      <c r="K34" s="84" t="n">
        <v>16.9</v>
      </c>
      <c r="L34" s="24" t="n">
        <v>0.57</v>
      </c>
      <c r="M34" s="24" t="n">
        <v>0.303</v>
      </c>
      <c r="N34" s="24" t="n">
        <v>0.046</v>
      </c>
      <c r="O34" s="74" t="n">
        <v>0.443</v>
      </c>
      <c r="P34" s="75"/>
      <c r="Q34" s="24" t="n">
        <v>0.065</v>
      </c>
      <c r="R34" s="24" t="n">
        <v>0.423</v>
      </c>
      <c r="T34" s="24" t="n">
        <v>0.083</v>
      </c>
      <c r="U34" s="71" t="n">
        <v>0.405</v>
      </c>
      <c r="V34" s="100"/>
      <c r="W34" s="84" t="n">
        <v>1.7</v>
      </c>
      <c r="X34" s="24" t="n">
        <v>0.927</v>
      </c>
      <c r="Y34" s="24" t="n">
        <v>0.438</v>
      </c>
      <c r="Z34" s="24" t="n">
        <v>0.081</v>
      </c>
      <c r="AA34" s="71" t="n">
        <v>0.406</v>
      </c>
      <c r="AB34" s="100"/>
      <c r="AC34" s="84" t="n">
        <v>76.09</v>
      </c>
      <c r="AD34" s="24" t="n">
        <v>0.642</v>
      </c>
      <c r="AE34" s="24" t="n">
        <v>0.271</v>
      </c>
      <c r="AF34" s="24" t="n">
        <v>0.045</v>
      </c>
      <c r="AG34" s="24" t="n">
        <v>0.442</v>
      </c>
      <c r="AH34" s="71"/>
      <c r="AI34" s="24" t="n">
        <v>0.089</v>
      </c>
      <c r="AJ34" s="24" t="n">
        <v>0.399</v>
      </c>
      <c r="AK34" s="99"/>
      <c r="AL34" s="84" t="n">
        <v>41.1</v>
      </c>
      <c r="AM34" s="24" t="n">
        <v>0.257</v>
      </c>
      <c r="AN34" s="24" t="n">
        <v>0.123</v>
      </c>
      <c r="AO34" s="24" t="n">
        <v>0.076</v>
      </c>
      <c r="AP34" s="24" t="n">
        <v>0.411</v>
      </c>
      <c r="AQ34" s="71"/>
      <c r="AR34" s="24" t="n">
        <v>0.098</v>
      </c>
      <c r="AS34" s="24" t="n">
        <v>0.389</v>
      </c>
      <c r="AT34" s="24"/>
      <c r="AU34" s="77" t="n">
        <f aca="false">C18</f>
        <v>0.493</v>
      </c>
      <c r="AV34" s="74" t="n">
        <v>0.121</v>
      </c>
      <c r="AW34" s="74" t="n">
        <v>0.102</v>
      </c>
      <c r="AX34" s="74" t="n">
        <v>0.295</v>
      </c>
      <c r="AY34" s="20"/>
      <c r="AZ34" s="77" t="n">
        <f aca="false">C18</f>
        <v>0.493</v>
      </c>
      <c r="BA34" s="74" t="n">
        <v>0.121</v>
      </c>
      <c r="BB34" s="74" t="n">
        <v>0.082</v>
      </c>
      <c r="BC34" s="74" t="n">
        <v>0.333</v>
      </c>
      <c r="BD34" s="20"/>
      <c r="BE34" s="77" t="n">
        <v>0.765</v>
      </c>
      <c r="BF34" s="74" t="n">
        <v>0.381</v>
      </c>
      <c r="BG34" s="74" t="n">
        <v>0.228</v>
      </c>
      <c r="BH34" s="74" t="n">
        <v>0.058</v>
      </c>
      <c r="BI34" s="20"/>
      <c r="BJ34" s="74" t="n">
        <v>0.955</v>
      </c>
      <c r="BK34" s="74" t="n">
        <v>0.458</v>
      </c>
      <c r="BL34" s="74" t="n">
        <v>0.236</v>
      </c>
      <c r="BM34" s="74" t="n">
        <v>0.043</v>
      </c>
      <c r="BN34" s="20"/>
      <c r="BO34" s="24" t="n">
        <v>0.771</v>
      </c>
      <c r="BP34" s="24" t="n">
        <v>0.344</v>
      </c>
      <c r="BQ34" s="24" t="n">
        <v>0.227</v>
      </c>
      <c r="BR34" s="24" t="n">
        <v>0.06</v>
      </c>
      <c r="BS34" s="20"/>
      <c r="BT34" s="77" t="n">
        <v>0.964</v>
      </c>
      <c r="BU34" s="74" t="n">
        <v>0.466</v>
      </c>
      <c r="BV34" s="74" t="n">
        <v>0.066</v>
      </c>
      <c r="BW34" s="74" t="n">
        <v>0.363</v>
      </c>
      <c r="BX34" s="20"/>
      <c r="BY34" s="74" t="n">
        <v>0.959</v>
      </c>
      <c r="BZ34" s="74" t="n">
        <v>0.456</v>
      </c>
      <c r="CA34" s="74" t="n">
        <v>0.082</v>
      </c>
      <c r="CB34" s="74" t="n">
        <v>0.322</v>
      </c>
      <c r="CC34" s="20"/>
      <c r="CD34" s="24" t="n">
        <v>0.839</v>
      </c>
      <c r="CE34" s="24" t="n">
        <v>0.404</v>
      </c>
      <c r="CF34" s="24" t="n">
        <v>0.067</v>
      </c>
      <c r="CG34" s="24" t="n">
        <v>0.361</v>
      </c>
      <c r="CH34" s="20"/>
      <c r="CI34" s="77" t="n">
        <v>0.975</v>
      </c>
      <c r="CJ34" s="74" t="n">
        <v>0.472</v>
      </c>
      <c r="CK34" s="74" t="n">
        <v>0.242</v>
      </c>
      <c r="CL34" s="74" t="n">
        <v>0.033</v>
      </c>
      <c r="CM34" s="20"/>
      <c r="CN34" s="74" t="n">
        <v>0.892</v>
      </c>
      <c r="CO34" s="74" t="n">
        <v>0.428</v>
      </c>
      <c r="CP34" s="74" t="n">
        <v>0.238</v>
      </c>
      <c r="CQ34" s="74" t="n">
        <v>0.039</v>
      </c>
      <c r="CR34" s="20"/>
      <c r="CS34" s="74" t="n">
        <v>0.97</v>
      </c>
      <c r="CT34" s="74" t="n">
        <v>0.466</v>
      </c>
      <c r="CU34" s="74" t="n">
        <v>0.242</v>
      </c>
      <c r="CV34" s="74" t="n">
        <v>0.033</v>
      </c>
      <c r="CW34" s="20"/>
      <c r="CX34" s="77" t="n">
        <v>0.98</v>
      </c>
      <c r="CY34" s="74" t="n">
        <v>0.474</v>
      </c>
      <c r="CZ34" s="74" t="n">
        <v>0.105</v>
      </c>
      <c r="DA34" s="74" t="n">
        <v>0.29</v>
      </c>
      <c r="DB34" s="20"/>
      <c r="DC34" s="74" t="n">
        <v>0.982</v>
      </c>
      <c r="DD34" s="74" t="n">
        <v>0.476</v>
      </c>
      <c r="DE34" s="74" t="n">
        <v>0.246</v>
      </c>
      <c r="DF34" s="74" t="n">
        <v>0.024</v>
      </c>
      <c r="DG34" s="20"/>
      <c r="DH34" s="77" t="n">
        <v>0.964</v>
      </c>
      <c r="DI34" s="74" t="n">
        <v>0.466</v>
      </c>
      <c r="DJ34" s="74" t="n">
        <v>0.084</v>
      </c>
      <c r="DK34" s="74" t="n">
        <v>0.33</v>
      </c>
      <c r="DL34" s="20"/>
      <c r="DM34" s="77" t="n">
        <v>0.964</v>
      </c>
      <c r="DN34" s="74" t="n">
        <v>0.466</v>
      </c>
      <c r="DO34" s="74" t="n">
        <v>0.076</v>
      </c>
      <c r="DP34" s="74" t="n">
        <v>0.344</v>
      </c>
    </row>
    <row r="35" customFormat="false" ht="15" hidden="false" customHeight="false" outlineLevel="0" collapsed="false">
      <c r="M35" s="75"/>
      <c r="AU35" s="75"/>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row>
  </sheetData>
  <mergeCells count="8">
    <mergeCell ref="C1:D1"/>
    <mergeCell ref="E1:F1"/>
    <mergeCell ref="G1:H1"/>
    <mergeCell ref="I1:J1"/>
    <mergeCell ref="K1:L1"/>
    <mergeCell ref="M1:N1"/>
    <mergeCell ref="O1:P1"/>
    <mergeCell ref="Q1:R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FFC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8" activeCellId="0" sqref="C18"/>
    </sheetView>
  </sheetViews>
  <sheetFormatPr defaultColWidth="8.83984375" defaultRowHeight="15" zeroHeight="false" outlineLevelRow="0" outlineLevelCol="0"/>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 activePane="bottomRight" state="frozen"/>
      <selection pane="topLeft" activeCell="A1" activeCellId="0" sqref="A1"/>
      <selection pane="topRight" activeCell="C1" activeCellId="0" sqref="C1"/>
      <selection pane="bottomLeft" activeCell="A25" activeCellId="0" sqref="A25"/>
      <selection pane="bottomRight" activeCell="B42" activeCellId="0" sqref="B42"/>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Children'!BE24</f>
        <v>0.945</v>
      </c>
      <c r="E20" s="71" t="n">
        <f aca="false">D20</f>
        <v>0.945</v>
      </c>
      <c r="F20" s="71" t="n">
        <f aca="false">E20</f>
        <v>0.945</v>
      </c>
      <c r="G20" s="71" t="n">
        <f aca="false">F20</f>
        <v>0.945</v>
      </c>
      <c r="H20" s="71" t="n">
        <f aca="false">G20</f>
        <v>0.945</v>
      </c>
      <c r="I20" s="71" t="n">
        <f aca="false">H20</f>
        <v>0.945</v>
      </c>
      <c r="J20" s="71" t="n">
        <f aca="false">I20</f>
        <v>0.945</v>
      </c>
      <c r="K20" s="71" t="n">
        <f aca="false">J20</f>
        <v>0.945</v>
      </c>
      <c r="L20" s="71" t="n">
        <f aca="false">K20</f>
        <v>0.945</v>
      </c>
      <c r="M20" s="71" t="n">
        <f aca="false">L20</f>
        <v>0.945</v>
      </c>
    </row>
    <row r="21" customFormat="false" ht="15" hidden="false" customHeight="false" outlineLevel="0" collapsed="false">
      <c r="B21" s="0" t="s">
        <v>26</v>
      </c>
      <c r="C21" s="75" t="n">
        <v>0</v>
      </c>
      <c r="D21" s="71" t="n">
        <f aca="false">'Regional Data Children'!BE25</f>
        <v>0.962</v>
      </c>
      <c r="E21" s="71" t="n">
        <f aca="false">D21</f>
        <v>0.962</v>
      </c>
      <c r="F21" s="71" t="n">
        <f aca="false">E21</f>
        <v>0.962</v>
      </c>
      <c r="G21" s="71" t="n">
        <f aca="false">F21</f>
        <v>0.962</v>
      </c>
      <c r="H21" s="71" t="n">
        <f aca="false">G21</f>
        <v>0.962</v>
      </c>
      <c r="I21" s="71" t="n">
        <f aca="false">H21</f>
        <v>0.962</v>
      </c>
      <c r="J21" s="71" t="n">
        <f aca="false">I21</f>
        <v>0.962</v>
      </c>
      <c r="K21" s="71" t="n">
        <f aca="false">J21</f>
        <v>0.962</v>
      </c>
      <c r="L21" s="71" t="n">
        <f aca="false">K21</f>
        <v>0.962</v>
      </c>
      <c r="M21" s="71" t="n">
        <f aca="false">L21</f>
        <v>0.962</v>
      </c>
    </row>
    <row r="22" customFormat="false" ht="15" hidden="false" customHeight="false" outlineLevel="0" collapsed="false">
      <c r="B22" s="0" t="s">
        <v>27</v>
      </c>
      <c r="C22" s="75" t="n">
        <v>0</v>
      </c>
      <c r="D22" s="71" t="n">
        <f aca="false">'Regional Data Children'!BE26</f>
        <v>0.765</v>
      </c>
      <c r="E22" s="71" t="n">
        <f aca="false">D22</f>
        <v>0.765</v>
      </c>
      <c r="F22" s="71" t="n">
        <f aca="false">E22</f>
        <v>0.765</v>
      </c>
      <c r="G22" s="71" t="n">
        <f aca="false">F22</f>
        <v>0.765</v>
      </c>
      <c r="H22" s="71" t="n">
        <f aca="false">G22</f>
        <v>0.765</v>
      </c>
      <c r="I22" s="71" t="n">
        <f aca="false">H22</f>
        <v>0.765</v>
      </c>
      <c r="J22" s="71" t="n">
        <f aca="false">I22</f>
        <v>0.765</v>
      </c>
      <c r="K22" s="71" t="n">
        <f aca="false">J22</f>
        <v>0.765</v>
      </c>
      <c r="L22" s="71" t="n">
        <f aca="false">K22</f>
        <v>0.765</v>
      </c>
      <c r="M22" s="71" t="n">
        <f aca="false">L22</f>
        <v>0.765</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Children'!BG24</f>
        <v>0.296</v>
      </c>
      <c r="E49" s="75" t="n">
        <f aca="false">D49</f>
        <v>0.296</v>
      </c>
      <c r="F49" s="75" t="n">
        <f aca="false">E49</f>
        <v>0.296</v>
      </c>
      <c r="G49" s="75" t="n">
        <f aca="false">F49</f>
        <v>0.296</v>
      </c>
      <c r="H49" s="75" t="n">
        <f aca="false">G49</f>
        <v>0.296</v>
      </c>
      <c r="I49" s="75" t="n">
        <f aca="false">H49</f>
        <v>0.296</v>
      </c>
      <c r="J49" s="75" t="n">
        <f aca="false">I49</f>
        <v>0.296</v>
      </c>
      <c r="K49" s="75" t="n">
        <f aca="false">J49</f>
        <v>0.296</v>
      </c>
      <c r="L49" s="75" t="n">
        <f aca="false">K49</f>
        <v>0.296</v>
      </c>
      <c r="M49" s="75" t="n">
        <f aca="false">L49</f>
        <v>0.296</v>
      </c>
    </row>
    <row r="50" customFormat="false" ht="15" hidden="false" customHeight="false" outlineLevel="0" collapsed="false">
      <c r="B50" s="0" t="s">
        <v>26</v>
      </c>
      <c r="C50" s="75" t="n">
        <v>0</v>
      </c>
      <c r="D50" s="75" t="n">
        <f aca="false">'Regional Data Children'!BG25</f>
        <v>0.633</v>
      </c>
      <c r="E50" s="75" t="n">
        <f aca="false">D50</f>
        <v>0.633</v>
      </c>
      <c r="F50" s="75" t="n">
        <f aca="false">E50</f>
        <v>0.633</v>
      </c>
      <c r="G50" s="75" t="n">
        <f aca="false">F50</f>
        <v>0.633</v>
      </c>
      <c r="H50" s="75" t="n">
        <f aca="false">G50</f>
        <v>0.633</v>
      </c>
      <c r="I50" s="75" t="n">
        <f aca="false">H50</f>
        <v>0.633</v>
      </c>
      <c r="J50" s="75" t="n">
        <f aca="false">I50</f>
        <v>0.633</v>
      </c>
      <c r="K50" s="75" t="n">
        <f aca="false">J50</f>
        <v>0.633</v>
      </c>
      <c r="L50" s="75" t="n">
        <f aca="false">K50</f>
        <v>0.633</v>
      </c>
      <c r="M50" s="75" t="n">
        <f aca="false">L50</f>
        <v>0.633</v>
      </c>
    </row>
    <row r="51" customFormat="false" ht="15" hidden="false" customHeight="false" outlineLevel="0" collapsed="false">
      <c r="B51" s="0" t="s">
        <v>27</v>
      </c>
      <c r="C51" s="75" t="n">
        <v>0</v>
      </c>
      <c r="D51" s="75" t="n">
        <f aca="false">'Regional Data Children'!BG26</f>
        <v>0.228</v>
      </c>
      <c r="E51" s="75" t="n">
        <f aca="false">D51</f>
        <v>0.228</v>
      </c>
      <c r="F51" s="75" t="n">
        <f aca="false">E51</f>
        <v>0.228</v>
      </c>
      <c r="G51" s="75" t="n">
        <f aca="false">F51</f>
        <v>0.228</v>
      </c>
      <c r="H51" s="75" t="n">
        <f aca="false">G51</f>
        <v>0.228</v>
      </c>
      <c r="I51" s="75" t="n">
        <f aca="false">H51</f>
        <v>0.228</v>
      </c>
      <c r="J51" s="75" t="n">
        <f aca="false">I51</f>
        <v>0.228</v>
      </c>
      <c r="K51" s="75" t="n">
        <f aca="false">J51</f>
        <v>0.228</v>
      </c>
      <c r="L51" s="75" t="n">
        <f aca="false">K51</f>
        <v>0.228</v>
      </c>
      <c r="M51" s="75" t="n">
        <f aca="false">L51</f>
        <v>0.228</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Children'!BH24</f>
        <v>0.035</v>
      </c>
      <c r="E78" s="75" t="n">
        <f aca="false">D78</f>
        <v>0.035</v>
      </c>
      <c r="F78" s="75" t="n">
        <f aca="false">E78</f>
        <v>0.035</v>
      </c>
      <c r="G78" s="75" t="n">
        <f aca="false">F78</f>
        <v>0.035</v>
      </c>
      <c r="H78" s="75" t="n">
        <f aca="false">G78</f>
        <v>0.035</v>
      </c>
      <c r="I78" s="75" t="n">
        <f aca="false">H78</f>
        <v>0.035</v>
      </c>
      <c r="J78" s="75" t="n">
        <f aca="false">I78</f>
        <v>0.035</v>
      </c>
      <c r="K78" s="75" t="n">
        <f aca="false">J78</f>
        <v>0.035</v>
      </c>
      <c r="L78" s="75" t="n">
        <f aca="false">K78</f>
        <v>0.035</v>
      </c>
      <c r="M78" s="75" t="n">
        <f aca="false">L78</f>
        <v>0.035</v>
      </c>
    </row>
    <row r="79" customFormat="false" ht="15" hidden="false" customHeight="false" outlineLevel="0" collapsed="false">
      <c r="B79" s="0" t="s">
        <v>26</v>
      </c>
      <c r="C79" s="75" t="n">
        <f aca="false">'Regional Data Children'!D25</f>
        <v>0.917</v>
      </c>
      <c r="D79" s="75" t="n">
        <f aca="false">'Regional Data Children'!BH25</f>
        <v>0.212</v>
      </c>
      <c r="E79" s="75" t="n">
        <f aca="false">D79</f>
        <v>0.212</v>
      </c>
      <c r="F79" s="75" t="n">
        <f aca="false">E79</f>
        <v>0.212</v>
      </c>
      <c r="G79" s="75" t="n">
        <f aca="false">F79</f>
        <v>0.212</v>
      </c>
      <c r="H79" s="75" t="n">
        <f aca="false">G79</f>
        <v>0.212</v>
      </c>
      <c r="I79" s="75" t="n">
        <f aca="false">H79</f>
        <v>0.212</v>
      </c>
      <c r="J79" s="75" t="n">
        <f aca="false">I79</f>
        <v>0.212</v>
      </c>
      <c r="K79" s="75" t="n">
        <f aca="false">J79</f>
        <v>0.212</v>
      </c>
      <c r="L79" s="75" t="n">
        <f aca="false">K79</f>
        <v>0.212</v>
      </c>
      <c r="M79" s="75" t="n">
        <f aca="false">L79</f>
        <v>0.212</v>
      </c>
    </row>
    <row r="80" customFormat="false" ht="15" hidden="false" customHeight="false" outlineLevel="0" collapsed="false">
      <c r="B80" s="0" t="s">
        <v>27</v>
      </c>
      <c r="C80" s="75" t="n">
        <f aca="false">'Regional Data Children'!D26</f>
        <v>0.487</v>
      </c>
      <c r="D80" s="75" t="n">
        <f aca="false">'Regional Data Children'!BH26</f>
        <v>0.058</v>
      </c>
      <c r="E80" s="75" t="n">
        <f aca="false">D80</f>
        <v>0.058</v>
      </c>
      <c r="F80" s="75" t="n">
        <f aca="false">E80</f>
        <v>0.058</v>
      </c>
      <c r="G80" s="75" t="n">
        <f aca="false">F80</f>
        <v>0.058</v>
      </c>
      <c r="H80" s="75" t="n">
        <f aca="false">G80</f>
        <v>0.058</v>
      </c>
      <c r="I80" s="75" t="n">
        <f aca="false">H80</f>
        <v>0.058</v>
      </c>
      <c r="J80" s="75" t="n">
        <f aca="false">I80</f>
        <v>0.058</v>
      </c>
      <c r="K80" s="75" t="n">
        <f aca="false">J80</f>
        <v>0.058</v>
      </c>
      <c r="L80" s="75" t="n">
        <f aca="false">K80</f>
        <v>0.058</v>
      </c>
      <c r="M80" s="75" t="n">
        <f aca="false">L80</f>
        <v>0.058</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Children'!BI24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Children'!BI25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Children'!BI26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Children'!BE32</f>
        <v>0.945</v>
      </c>
      <c r="E117" s="71" t="n">
        <f aca="false">D117</f>
        <v>0.945</v>
      </c>
      <c r="F117" s="71" t="n">
        <f aca="false">E117</f>
        <v>0.945</v>
      </c>
      <c r="G117" s="71" t="n">
        <f aca="false">F117</f>
        <v>0.945</v>
      </c>
      <c r="H117" s="71" t="n">
        <f aca="false">G117</f>
        <v>0.945</v>
      </c>
      <c r="I117" s="71" t="n">
        <f aca="false">H117</f>
        <v>0.945</v>
      </c>
      <c r="J117" s="71" t="n">
        <f aca="false">I117</f>
        <v>0.945</v>
      </c>
      <c r="K117" s="71" t="n">
        <f aca="false">J117</f>
        <v>0.945</v>
      </c>
      <c r="L117" s="71" t="n">
        <f aca="false">K117</f>
        <v>0.945</v>
      </c>
      <c r="M117" s="71" t="n">
        <f aca="false">L117</f>
        <v>0.945</v>
      </c>
    </row>
    <row r="118" customFormat="false" ht="15" hidden="false" customHeight="false" outlineLevel="0" collapsed="false">
      <c r="B118" s="0" t="s">
        <v>26</v>
      </c>
      <c r="C118" s="75" t="n">
        <v>0</v>
      </c>
      <c r="D118" s="71" t="n">
        <f aca="false">'Regional Data Children'!BE33</f>
        <v>0.962</v>
      </c>
      <c r="E118" s="71" t="n">
        <f aca="false">D118</f>
        <v>0.962</v>
      </c>
      <c r="F118" s="71" t="n">
        <f aca="false">E118</f>
        <v>0.962</v>
      </c>
      <c r="G118" s="71" t="n">
        <f aca="false">F118</f>
        <v>0.962</v>
      </c>
      <c r="H118" s="71" t="n">
        <f aca="false">G118</f>
        <v>0.962</v>
      </c>
      <c r="I118" s="71" t="n">
        <f aca="false">H118</f>
        <v>0.962</v>
      </c>
      <c r="J118" s="71" t="n">
        <f aca="false">I118</f>
        <v>0.962</v>
      </c>
      <c r="K118" s="71" t="n">
        <f aca="false">J118</f>
        <v>0.962</v>
      </c>
      <c r="L118" s="71" t="n">
        <f aca="false">K118</f>
        <v>0.962</v>
      </c>
      <c r="M118" s="71" t="n">
        <f aca="false">L118</f>
        <v>0.962</v>
      </c>
    </row>
    <row r="119" customFormat="false" ht="15" hidden="false" customHeight="false" outlineLevel="0" collapsed="false">
      <c r="B119" s="0" t="s">
        <v>27</v>
      </c>
      <c r="C119" s="75" t="n">
        <v>0</v>
      </c>
      <c r="D119" s="71" t="n">
        <f aca="false">'Regional Data Children'!BE34</f>
        <v>0.765</v>
      </c>
      <c r="E119" s="71" t="n">
        <f aca="false">D119</f>
        <v>0.765</v>
      </c>
      <c r="F119" s="71" t="n">
        <f aca="false">E119</f>
        <v>0.765</v>
      </c>
      <c r="G119" s="71" t="n">
        <f aca="false">F119</f>
        <v>0.765</v>
      </c>
      <c r="H119" s="71" t="n">
        <f aca="false">G119</f>
        <v>0.765</v>
      </c>
      <c r="I119" s="71" t="n">
        <f aca="false">H119</f>
        <v>0.765</v>
      </c>
      <c r="J119" s="71" t="n">
        <f aca="false">I119</f>
        <v>0.765</v>
      </c>
      <c r="K119" s="71" t="n">
        <f aca="false">J119</f>
        <v>0.765</v>
      </c>
      <c r="L119" s="71" t="n">
        <f aca="false">K119</f>
        <v>0.765</v>
      </c>
      <c r="M119" s="71" t="n">
        <f aca="false">L119</f>
        <v>0.765</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2708712.29624518</v>
      </c>
      <c r="E122" s="22" t="n">
        <f aca="false">SUM(E123:E125)</f>
        <v>2764688.81460344</v>
      </c>
      <c r="F122" s="22" t="n">
        <f aca="false">SUM(F123:F125)</f>
        <v>2818256.49938417</v>
      </c>
      <c r="G122" s="22" t="n">
        <f aca="false">SUM(G123:G125)</f>
        <v>2868745.2767392</v>
      </c>
      <c r="H122" s="22" t="n">
        <f aca="false">SUM(H123:H125)</f>
        <v>2916865.00371374</v>
      </c>
      <c r="I122" s="22" t="n">
        <f aca="false">SUM(I123:I125)</f>
        <v>2962569.65660925</v>
      </c>
      <c r="J122" s="22" t="n">
        <f aca="false">SUM(J123:J125)</f>
        <v>3005711.80357788</v>
      </c>
      <c r="K122" s="22" t="n">
        <f aca="false">SUM(K123:K125)</f>
        <v>3046718.91897213</v>
      </c>
      <c r="L122" s="22" t="n">
        <f aca="false">SUM(L123:L125)</f>
        <v>3086183.07037143</v>
      </c>
      <c r="M122" s="22" t="n">
        <f aca="false">SUM(M123:M125)</f>
        <v>3125039.55293754</v>
      </c>
    </row>
    <row r="123" customFormat="false" ht="15" hidden="false" customHeight="false" outlineLevel="0" collapsed="false">
      <c r="B123" s="0" t="s">
        <v>25</v>
      </c>
      <c r="C123" s="22" t="n">
        <f aca="false">C117*C101</f>
        <v>0</v>
      </c>
      <c r="D123" s="22" t="n">
        <f aca="false">D117*D101</f>
        <v>642821.951330229</v>
      </c>
      <c r="E123" s="22" t="n">
        <f aca="false">E117*E101</f>
        <v>656106.099229439</v>
      </c>
      <c r="F123" s="22" t="n">
        <f aca="false">F117*F101</f>
        <v>668818.591326412</v>
      </c>
      <c r="G123" s="22" t="n">
        <f aca="false">G117*G101</f>
        <v>680800.408082895</v>
      </c>
      <c r="H123" s="22" t="n">
        <f aca="false">H117*H101</f>
        <v>692220.010243719</v>
      </c>
      <c r="I123" s="22" t="n">
        <f aca="false">I117*I101</f>
        <v>703066.475628724</v>
      </c>
      <c r="J123" s="22" t="n">
        <f aca="false">J117*J101</f>
        <v>713304.816237062</v>
      </c>
      <c r="K123" s="22" t="n">
        <f aca="false">K117*K101</f>
        <v>723036.478759025</v>
      </c>
      <c r="L123" s="22" t="n">
        <f aca="false">L117*L101</f>
        <v>732401.970563105</v>
      </c>
      <c r="M123" s="22" t="n">
        <f aca="false">M117*M101</f>
        <v>741623.252564741</v>
      </c>
    </row>
    <row r="124" customFormat="false" ht="15" hidden="false" customHeight="false" outlineLevel="0" collapsed="false">
      <c r="B124" s="0" t="s">
        <v>26</v>
      </c>
      <c r="C124" s="22" t="n">
        <f aca="false">C118*C102</f>
        <v>0</v>
      </c>
      <c r="D124" s="22" t="n">
        <f aca="false">D118*D102</f>
        <v>976674.358037827</v>
      </c>
      <c r="E124" s="22" t="n">
        <f aca="false">E118*E102</f>
        <v>996857.686554677</v>
      </c>
      <c r="F124" s="22" t="n">
        <f aca="false">F118*F102</f>
        <v>1016172.46731501</v>
      </c>
      <c r="G124" s="22" t="n">
        <f aca="false">G118*G102</f>
        <v>1034377.09328422</v>
      </c>
      <c r="H124" s="22" t="n">
        <f aca="false">H118*H102</f>
        <v>1051727.51603564</v>
      </c>
      <c r="I124" s="22" t="n">
        <f aca="false">I118*I102</f>
        <v>1068207.14090681</v>
      </c>
      <c r="J124" s="22" t="n">
        <f aca="false">J118*J102</f>
        <v>1083762.80872483</v>
      </c>
      <c r="K124" s="22" t="n">
        <f aca="false">K118*K102</f>
        <v>1098548.65296461</v>
      </c>
      <c r="L124" s="22" t="n">
        <f aca="false">L118*L102</f>
        <v>1112778.15411423</v>
      </c>
      <c r="M124" s="22" t="n">
        <f aca="false">M118*M102</f>
        <v>1126788.54946647</v>
      </c>
    </row>
    <row r="125" customFormat="false" ht="15" hidden="false" customHeight="false" outlineLevel="0" collapsed="false">
      <c r="B125" s="0" t="s">
        <v>27</v>
      </c>
      <c r="C125" s="22" t="n">
        <f aca="false">C119*C103</f>
        <v>0</v>
      </c>
      <c r="D125" s="22" t="n">
        <f aca="false">D119*D103</f>
        <v>1089215.98687712</v>
      </c>
      <c r="E125" s="22" t="n">
        <f aca="false">E119*E103</f>
        <v>1111725.02881932</v>
      </c>
      <c r="F125" s="22" t="n">
        <f aca="false">F119*F103</f>
        <v>1133265.44074275</v>
      </c>
      <c r="G125" s="22" t="n">
        <f aca="false">G119*G103</f>
        <v>1153567.77537209</v>
      </c>
      <c r="H125" s="22" t="n">
        <f aca="false">H119*H103</f>
        <v>1172917.47743439</v>
      </c>
      <c r="I125" s="22" t="n">
        <f aca="false">I119*I103</f>
        <v>1191296.04007372</v>
      </c>
      <c r="J125" s="22" t="n">
        <f aca="false">J119*J103</f>
        <v>1208644.178616</v>
      </c>
      <c r="K125" s="22" t="n">
        <f aca="false">K119*K103</f>
        <v>1225133.7872485</v>
      </c>
      <c r="L125" s="22" t="n">
        <f aca="false">L119*L103</f>
        <v>1241002.9456941</v>
      </c>
      <c r="M125" s="22" t="n">
        <f aca="false">M119*M103</f>
        <v>1256627.75090633</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29303490.893154</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6954200.05396535</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10565894.4274043</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11783396.4117843</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2629817.76334483</v>
      </c>
      <c r="E135" s="22" t="n">
        <f aca="false">PV($C$132,E$134,0,E122)*-1</f>
        <v>2605984.36667305</v>
      </c>
      <c r="F135" s="22" t="n">
        <f aca="false">PV($C$132,F$134,0,F122)*-1</f>
        <v>2579103.92932925</v>
      </c>
      <c r="G135" s="22" t="n">
        <f aca="false">PV($C$132,G$134,0,G122)*-1</f>
        <v>2548843.02215209</v>
      </c>
      <c r="H135" s="22" t="n">
        <f aca="false">PV($C$132,H$134,0,H122)*-1</f>
        <v>2516113.37506622</v>
      </c>
      <c r="I135" s="22" t="n">
        <f aca="false">PV($C$132,I$134,0,I122)*-1</f>
        <v>2481105.44673895</v>
      </c>
      <c r="J135" s="22" t="n">
        <f aca="false">PV($C$132,J$134,0,J122)*-1</f>
        <v>2443918.7530337</v>
      </c>
      <c r="K135" s="22" t="n">
        <f aca="false">PV($C$132,K$134,0,K122)*-1</f>
        <v>2405108.04899557</v>
      </c>
      <c r="L135" s="22" t="n">
        <f aca="false">PV($C$132,L$134,0,L122)*-1</f>
        <v>2365302.34420829</v>
      </c>
      <c r="M135" s="22" t="n">
        <f aca="false">PV($C$132,M$134,0,M122)*-1</f>
        <v>2325322.91515241</v>
      </c>
    </row>
    <row r="136" customFormat="false" ht="15" hidden="false" customHeight="false" outlineLevel="0" collapsed="false">
      <c r="A136" s="101"/>
      <c r="B136" s="101" t="s">
        <v>25</v>
      </c>
      <c r="C136" s="22" t="n">
        <f aca="false">PV($C$132,C$134,0,C123)*-1</f>
        <v>0</v>
      </c>
      <c r="D136" s="22" t="n">
        <f aca="false">PV($C$132,D$134,0,D123)*-1</f>
        <v>624098.981874009</v>
      </c>
      <c r="E136" s="22" t="n">
        <f aca="false">PV($C$132,E$134,0,E123)*-1</f>
        <v>618442.925091374</v>
      </c>
      <c r="F136" s="22" t="n">
        <f aca="false">PV($C$132,F$134,0,F123)*-1</f>
        <v>612063.755472695</v>
      </c>
      <c r="G136" s="22" t="n">
        <f aca="false">PV($C$132,G$134,0,G123)*-1</f>
        <v>604882.344797367</v>
      </c>
      <c r="H136" s="22" t="n">
        <f aca="false">PV($C$132,H$134,0,H123)*-1</f>
        <v>597115.061562728</v>
      </c>
      <c r="I136" s="22" t="n">
        <f aca="false">PV($C$132,I$134,0,I123)*-1</f>
        <v>588807.104741118</v>
      </c>
      <c r="J136" s="22" t="n">
        <f aca="false">PV($C$132,J$134,0,J123)*-1</f>
        <v>579982.091082686</v>
      </c>
      <c r="K136" s="22" t="n">
        <f aca="false">PV($C$132,K$134,0,K123)*-1</f>
        <v>570771.673078206</v>
      </c>
      <c r="L136" s="22" t="n">
        <f aca="false">PV($C$132,L$134,0,L123)*-1</f>
        <v>561325.125041008</v>
      </c>
      <c r="M136" s="22" t="n">
        <f aca="false">PV($C$132,M$134,0,M123)*-1</f>
        <v>551837.349379341</v>
      </c>
    </row>
    <row r="137" customFormat="false" ht="15" hidden="false" customHeight="false" outlineLevel="0" collapsed="false">
      <c r="A137" s="101"/>
      <c r="B137" s="101" t="s">
        <v>26</v>
      </c>
      <c r="C137" s="22" t="n">
        <f aca="false">PV($C$132,C$134,0,C124)*-1</f>
        <v>0</v>
      </c>
      <c r="D137" s="22" t="n">
        <f aca="false">PV($C$132,D$134,0,D124)*-1</f>
        <v>948227.532075561</v>
      </c>
      <c r="E137" s="22" t="n">
        <f aca="false">PV($C$132,E$134,0,E124)*-1</f>
        <v>939633.977334977</v>
      </c>
      <c r="F137" s="22" t="n">
        <f aca="false">PV($C$132,F$134,0,F124)*-1</f>
        <v>929941.757927651</v>
      </c>
      <c r="G137" s="22" t="n">
        <f aca="false">PV($C$132,G$134,0,G124)*-1</f>
        <v>919030.650043707</v>
      </c>
      <c r="H137" s="22" t="n">
        <f aca="false">PV($C$132,H$134,0,H124)*-1</f>
        <v>907229.394110876</v>
      </c>
      <c r="I137" s="22" t="n">
        <f aca="false">PV($C$132,I$134,0,I124)*-1</f>
        <v>894606.663386513</v>
      </c>
      <c r="J137" s="22" t="n">
        <f aca="false">PV($C$132,J$134,0,J124)*-1</f>
        <v>881198.340083787</v>
      </c>
      <c r="K137" s="22" t="n">
        <f aca="false">PV($C$132,K$134,0,K124)*-1</f>
        <v>867204.450993394</v>
      </c>
      <c r="L137" s="22" t="n">
        <f aca="false">PV($C$132,L$134,0,L124)*-1</f>
        <v>852851.796699601</v>
      </c>
      <c r="M137" s="22" t="n">
        <f aca="false">PV($C$132,M$134,0,M124)*-1</f>
        <v>838436.503033307</v>
      </c>
    </row>
    <row r="138" customFormat="false" ht="15" hidden="false" customHeight="false" outlineLevel="0" collapsed="false">
      <c r="A138" s="101"/>
      <c r="B138" s="101" t="s">
        <v>27</v>
      </c>
      <c r="C138" s="22" t="n">
        <f aca="false">PV($C$132,C$134,0,C125)*-1</f>
        <v>0</v>
      </c>
      <c r="D138" s="22" t="n">
        <f aca="false">PV($C$132,D$134,0,D125)*-1</f>
        <v>1057491.24939527</v>
      </c>
      <c r="E138" s="22" t="n">
        <f aca="false">PV($C$132,E$134,0,E125)*-1</f>
        <v>1047907.4642467</v>
      </c>
      <c r="F138" s="22" t="n">
        <f aca="false">PV($C$132,F$134,0,F125)*-1</f>
        <v>1037098.41592891</v>
      </c>
      <c r="G138" s="22" t="n">
        <f aca="false">PV($C$132,G$134,0,G125)*-1</f>
        <v>1024930.02731102</v>
      </c>
      <c r="H138" s="22" t="n">
        <f aca="false">PV($C$132,H$134,0,H125)*-1</f>
        <v>1011768.91939262</v>
      </c>
      <c r="I138" s="22" t="n">
        <f aca="false">PV($C$132,I$134,0,I125)*-1</f>
        <v>997691.678611318</v>
      </c>
      <c r="J138" s="22" t="n">
        <f aca="false">PV($C$132,J$134,0,J125)*-1</f>
        <v>982738.321867226</v>
      </c>
      <c r="K138" s="22" t="n">
        <f aca="false">PV($C$132,K$134,0,K125)*-1</f>
        <v>967131.924923967</v>
      </c>
      <c r="L138" s="22" t="n">
        <f aca="false">PV($C$132,L$134,0,L125)*-1</f>
        <v>951125.422467685</v>
      </c>
      <c r="M138" s="22" t="n">
        <f aca="false">PV($C$132,M$134,0,M125)*-1</f>
        <v>935049.062739761</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24900619.9646944</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5909326.41212053</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8978361.06568937</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10012932.4868845</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Children'!BG32</f>
        <v>0.296</v>
      </c>
      <c r="E146" s="75" t="n">
        <f aca="false">D146</f>
        <v>0.296</v>
      </c>
      <c r="F146" s="75" t="n">
        <f aca="false">E146</f>
        <v>0.296</v>
      </c>
      <c r="G146" s="75" t="n">
        <f aca="false">F146</f>
        <v>0.296</v>
      </c>
      <c r="H146" s="75" t="n">
        <f aca="false">G146</f>
        <v>0.296</v>
      </c>
      <c r="I146" s="75" t="n">
        <f aca="false">H146</f>
        <v>0.296</v>
      </c>
      <c r="J146" s="75" t="n">
        <f aca="false">I146</f>
        <v>0.296</v>
      </c>
      <c r="K146" s="75" t="n">
        <f aca="false">J146</f>
        <v>0.296</v>
      </c>
      <c r="L146" s="75" t="n">
        <f aca="false">K146</f>
        <v>0.296</v>
      </c>
      <c r="M146" s="75" t="n">
        <f aca="false">L146</f>
        <v>0.296</v>
      </c>
    </row>
    <row r="147" customFormat="false" ht="15" hidden="false" customHeight="false" outlineLevel="0" collapsed="false">
      <c r="B147" s="0" t="s">
        <v>26</v>
      </c>
      <c r="C147" s="75" t="n">
        <v>0</v>
      </c>
      <c r="D147" s="75" t="n">
        <f aca="false">'Regional Data Children'!BG33</f>
        <v>0.633</v>
      </c>
      <c r="E147" s="75" t="n">
        <f aca="false">D147</f>
        <v>0.633</v>
      </c>
      <c r="F147" s="75" t="n">
        <f aca="false">E147</f>
        <v>0.633</v>
      </c>
      <c r="G147" s="75" t="n">
        <f aca="false">F147</f>
        <v>0.633</v>
      </c>
      <c r="H147" s="75" t="n">
        <f aca="false">G147</f>
        <v>0.633</v>
      </c>
      <c r="I147" s="75" t="n">
        <f aca="false">H147</f>
        <v>0.633</v>
      </c>
      <c r="J147" s="75" t="n">
        <f aca="false">I147</f>
        <v>0.633</v>
      </c>
      <c r="K147" s="75" t="n">
        <f aca="false">J147</f>
        <v>0.633</v>
      </c>
      <c r="L147" s="75" t="n">
        <f aca="false">K147</f>
        <v>0.633</v>
      </c>
      <c r="M147" s="75" t="n">
        <f aca="false">L147</f>
        <v>0.633</v>
      </c>
    </row>
    <row r="148" customFormat="false" ht="15" hidden="false" customHeight="false" outlineLevel="0" collapsed="false">
      <c r="B148" s="0" t="s">
        <v>27</v>
      </c>
      <c r="C148" s="75" t="n">
        <v>0</v>
      </c>
      <c r="D148" s="75" t="n">
        <f aca="false">'Regional Data Children'!BG34</f>
        <v>0.228</v>
      </c>
      <c r="E148" s="75" t="n">
        <f aca="false">D148</f>
        <v>0.228</v>
      </c>
      <c r="F148" s="75" t="n">
        <f aca="false">E148</f>
        <v>0.228</v>
      </c>
      <c r="G148" s="75" t="n">
        <f aca="false">F148</f>
        <v>0.228</v>
      </c>
      <c r="H148" s="75" t="n">
        <f aca="false">G148</f>
        <v>0.228</v>
      </c>
      <c r="I148" s="75" t="n">
        <f aca="false">H148</f>
        <v>0.228</v>
      </c>
      <c r="J148" s="75" t="n">
        <f aca="false">I148</f>
        <v>0.228</v>
      </c>
      <c r="K148" s="75" t="n">
        <f aca="false">J148</f>
        <v>0.228</v>
      </c>
      <c r="L148" s="75" t="n">
        <f aca="false">K148</f>
        <v>0.228</v>
      </c>
      <c r="M148" s="75" t="n">
        <f aca="false">L148</f>
        <v>0.228</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1168634.38830997</v>
      </c>
      <c r="E151" s="22" t="n">
        <f aca="false">SUM(E152:E154)</f>
        <v>1192784.64021454</v>
      </c>
      <c r="F151" s="22" t="n">
        <f aca="false">SUM(F152:F154)</f>
        <v>1215895.63602745</v>
      </c>
      <c r="G151" s="22" t="n">
        <f aca="false">SUM(G152:G154)</f>
        <v>1237678.28216621</v>
      </c>
      <c r="H151" s="22" t="n">
        <f aca="false">SUM(H152:H154)</f>
        <v>1258438.83609307</v>
      </c>
      <c r="I151" s="22" t="n">
        <f aca="false">SUM(I152:I154)</f>
        <v>1278157.44155497</v>
      </c>
      <c r="J151" s="22" t="n">
        <f aca="false">SUM(J152:J154)</f>
        <v>1296770.49123284</v>
      </c>
      <c r="K151" s="22" t="n">
        <f aca="false">SUM(K152:K154)</f>
        <v>1314462.41269734</v>
      </c>
      <c r="L151" s="22" t="n">
        <f aca="false">SUM(L152:L154)</f>
        <v>1331488.64486479</v>
      </c>
      <c r="M151" s="22" t="n">
        <f aca="false">SUM(M152:M154)</f>
        <v>1348252.7071827</v>
      </c>
    </row>
    <row r="152" customFormat="false" ht="15" hidden="false" customHeight="false" outlineLevel="0" collapsed="false">
      <c r="B152" s="0" t="s">
        <v>25</v>
      </c>
      <c r="C152" s="22" t="n">
        <f aca="false">C146*C101</f>
        <v>0</v>
      </c>
      <c r="D152" s="22" t="n">
        <f aca="false">D146*D101</f>
        <v>201349.521263225</v>
      </c>
      <c r="E152" s="22" t="n">
        <f aca="false">E146*E101</f>
        <v>205510.481875041</v>
      </c>
      <c r="F152" s="22" t="n">
        <f aca="false">F146*F101</f>
        <v>209492.3841615</v>
      </c>
      <c r="G152" s="22" t="n">
        <f aca="false">G146*G101</f>
        <v>213245.418828081</v>
      </c>
      <c r="H152" s="22" t="n">
        <f aca="false">H146*H101</f>
        <v>216822.352414964</v>
      </c>
      <c r="I152" s="22" t="n">
        <f aca="false">I146*I101</f>
        <v>220219.763794817</v>
      </c>
      <c r="J152" s="22" t="n">
        <f aca="false">J146*J101</f>
        <v>223426.693763143</v>
      </c>
      <c r="K152" s="22" t="n">
        <f aca="false">K146*K101</f>
        <v>226474.918214467</v>
      </c>
      <c r="L152" s="22" t="n">
        <f aca="false">L146*L101</f>
        <v>229408.447922412</v>
      </c>
      <c r="M152" s="22" t="n">
        <f aca="false">M146*M101</f>
        <v>232296.807152554</v>
      </c>
    </row>
    <row r="153" customFormat="false" ht="15" hidden="false" customHeight="false" outlineLevel="0" collapsed="false">
      <c r="B153" s="0" t="s">
        <v>26</v>
      </c>
      <c r="C153" s="22" t="n">
        <f aca="false">C147*C102</f>
        <v>0</v>
      </c>
      <c r="D153" s="22" t="n">
        <f aca="false">D147*D102</f>
        <v>642655.788604932</v>
      </c>
      <c r="E153" s="22" t="n">
        <f aca="false">E147*E102</f>
        <v>655936.502691383</v>
      </c>
      <c r="F153" s="22" t="n">
        <f aca="false">F147*F102</f>
        <v>668645.70874262</v>
      </c>
      <c r="G153" s="22" t="n">
        <f aca="false">G147*G102</f>
        <v>680624.428325271</v>
      </c>
      <c r="H153" s="22" t="n">
        <f aca="false">H147*H102</f>
        <v>692041.078638833</v>
      </c>
      <c r="I153" s="22" t="n">
        <f aca="false">I147*I102</f>
        <v>702884.740326416</v>
      </c>
      <c r="J153" s="22" t="n">
        <f aca="false">J147*J102</f>
        <v>713120.434431201</v>
      </c>
      <c r="K153" s="22" t="n">
        <f aca="false">K147*K102</f>
        <v>722849.581420577</v>
      </c>
      <c r="L153" s="22" t="n">
        <f aca="false">L147*L102</f>
        <v>732212.652343355</v>
      </c>
      <c r="M153" s="22" t="n">
        <f aca="false">M147*M102</f>
        <v>741431.550740411</v>
      </c>
    </row>
    <row r="154" customFormat="false" ht="15" hidden="false" customHeight="false" outlineLevel="0" collapsed="false">
      <c r="B154" s="0" t="s">
        <v>27</v>
      </c>
      <c r="C154" s="22" t="n">
        <f aca="false">C148*C103</f>
        <v>0</v>
      </c>
      <c r="D154" s="22" t="n">
        <f aca="false">D148*D103</f>
        <v>324629.078441809</v>
      </c>
      <c r="E154" s="22" t="n">
        <f aca="false">E148*E103</f>
        <v>331337.655648112</v>
      </c>
      <c r="F154" s="22" t="n">
        <f aca="false">F148*F103</f>
        <v>337757.543123329</v>
      </c>
      <c r="G154" s="22" t="n">
        <f aca="false">G148*G103</f>
        <v>343808.435012858</v>
      </c>
      <c r="H154" s="22" t="n">
        <f aca="false">H148*H103</f>
        <v>349575.405039269</v>
      </c>
      <c r="I154" s="22" t="n">
        <f aca="false">I148*I103</f>
        <v>355052.937433735</v>
      </c>
      <c r="J154" s="22" t="n">
        <f aca="false">J148*J103</f>
        <v>360223.363038493</v>
      </c>
      <c r="K154" s="22" t="n">
        <f aca="false">K148*K103</f>
        <v>365137.913062297</v>
      </c>
      <c r="L154" s="22" t="n">
        <f aca="false">L148*L103</f>
        <v>369867.544599025</v>
      </c>
      <c r="M154" s="22" t="n">
        <f aca="false">M148*M103</f>
        <v>374524.349289731</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12642563.4803439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2178246.7893902</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6952402.466265</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3511914.22468866</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1134596.49350482</v>
      </c>
      <c r="E164" s="22" t="n">
        <f aca="false">PV($C$161,E$163,0,E151)*-1</f>
        <v>1124313.9223438</v>
      </c>
      <c r="F164" s="22" t="n">
        <f aca="false">PV($C$161,F$163,0,F151)*-1</f>
        <v>1112716.74995442</v>
      </c>
      <c r="G164" s="22" t="n">
        <f aca="false">PV($C$161,G$163,0,G151)*-1</f>
        <v>1099661.12319122</v>
      </c>
      <c r="H164" s="22" t="n">
        <f aca="false">PV($C$161,H$163,0,H151)*-1</f>
        <v>1085540.39462406</v>
      </c>
      <c r="I164" s="22" t="n">
        <f aca="false">PV($C$161,I$163,0,I151)*-1</f>
        <v>1070436.73486534</v>
      </c>
      <c r="J164" s="22" t="n">
        <f aca="false">PV($C$161,J$163,0,J151)*-1</f>
        <v>1054393.07858197</v>
      </c>
      <c r="K164" s="22" t="n">
        <f aca="false">PV($C$161,K$163,0,K151)*-1</f>
        <v>1037648.76674186</v>
      </c>
      <c r="L164" s="22" t="n">
        <f aca="false">PV($C$161,L$163,0,L151)*-1</f>
        <v>1020475.17634992</v>
      </c>
      <c r="M164" s="22" t="n">
        <f aca="false">PV($C$161,M$163,0,M151)*-1</f>
        <v>1003226.63515768</v>
      </c>
    </row>
    <row r="165" customFormat="false" ht="15" hidden="false" customHeight="false" outlineLevel="0" collapsed="false">
      <c r="A165" s="101"/>
      <c r="B165" s="101" t="s">
        <v>25</v>
      </c>
      <c r="C165" s="22" t="n">
        <f aca="false">PV($C$161,C$163,0,C152)*-1</f>
        <v>0</v>
      </c>
      <c r="D165" s="22" t="n">
        <f aca="false">PV($C$161,D$163,0,D152)*-1</f>
        <v>195484.972100219</v>
      </c>
      <c r="E165" s="22" t="n">
        <f aca="false">PV($C$161,E$163,0,E152)*-1</f>
        <v>193713.33949952</v>
      </c>
      <c r="F165" s="22" t="n">
        <f aca="false">PV($C$161,F$163,0,F152)*-1</f>
        <v>191715.208063405</v>
      </c>
      <c r="G165" s="22" t="n">
        <f aca="false">PV($C$161,G$163,0,G152)*-1</f>
        <v>189465.792656107</v>
      </c>
      <c r="H165" s="22" t="n">
        <f aca="false">PV($C$161,H$163,0,H152)*-1</f>
        <v>187032.865843987</v>
      </c>
      <c r="I165" s="22" t="n">
        <f aca="false">PV($C$161,I$163,0,I152)*-1</f>
        <v>184430.585188752</v>
      </c>
      <c r="J165" s="22" t="n">
        <f aca="false">PV($C$161,J$163,0,J152)*-1</f>
        <v>181666.348106323</v>
      </c>
      <c r="K165" s="22" t="n">
        <f aca="false">PV($C$161,K$163,0,K152)*-1</f>
        <v>178781.391778994</v>
      </c>
      <c r="L165" s="22" t="n">
        <f aca="false">PV($C$161,L$163,0,L152)*-1</f>
        <v>175822.473028718</v>
      </c>
      <c r="M165" s="22" t="n">
        <f aca="false">PV($C$161,M$163,0,M152)*-1</f>
        <v>172850.640652153</v>
      </c>
    </row>
    <row r="166" customFormat="false" ht="15" hidden="false" customHeight="false" outlineLevel="0" collapsed="false">
      <c r="A166" s="101"/>
      <c r="B166" s="101" t="s">
        <v>26</v>
      </c>
      <c r="C166" s="22" t="n">
        <f aca="false">PV($C$161,C$163,0,C153)*-1</f>
        <v>0</v>
      </c>
      <c r="D166" s="22" t="n">
        <f aca="false">PV($C$161,D$163,0,D153)*-1</f>
        <v>623937.65883974</v>
      </c>
      <c r="E166" s="22" t="n">
        <f aca="false">PV($C$161,E$163,0,E153)*-1</f>
        <v>618283.0640884</v>
      </c>
      <c r="F166" s="22" t="n">
        <f aca="false">PV($C$161,F$163,0,F153)*-1</f>
        <v>611905.54341809</v>
      </c>
      <c r="G166" s="22" t="n">
        <f aca="false">PV($C$161,G$163,0,G153)*-1</f>
        <v>604725.989062023</v>
      </c>
      <c r="H166" s="22" t="n">
        <f aca="false">PV($C$161,H$163,0,H153)*-1</f>
        <v>596960.713588549</v>
      </c>
      <c r="I166" s="22" t="n">
        <f aca="false">PV($C$161,I$163,0,I153)*-1</f>
        <v>588654.904286552</v>
      </c>
      <c r="J166" s="22" t="n">
        <f aca="false">PV($C$161,J$163,0,J153)*-1</f>
        <v>579832.171801494</v>
      </c>
      <c r="K166" s="22" t="n">
        <f aca="false">PV($C$161,K$163,0,K153)*-1</f>
        <v>570624.134593366</v>
      </c>
      <c r="L166" s="22" t="n">
        <f aca="false">PV($C$161,L$163,0,L153)*-1</f>
        <v>561180.028389654</v>
      </c>
      <c r="M166" s="22" t="n">
        <f aca="false">PV($C$161,M$163,0,M153)*-1</f>
        <v>551694.705218382</v>
      </c>
    </row>
    <row r="167" customFormat="false" ht="15" hidden="false" customHeight="false" outlineLevel="0" collapsed="false">
      <c r="A167" s="101"/>
      <c r="B167" s="101" t="s">
        <v>27</v>
      </c>
      <c r="C167" s="22" t="n">
        <f aca="false">PV($C$161,C$163,0,C154)*-1</f>
        <v>0</v>
      </c>
      <c r="D167" s="22" t="n">
        <f aca="false">PV($C$161,D$163,0,D154)*-1</f>
        <v>315173.862564863</v>
      </c>
      <c r="E167" s="22" t="n">
        <f aca="false">PV($C$161,E$163,0,E154)*-1</f>
        <v>312317.518755879</v>
      </c>
      <c r="F167" s="22" t="n">
        <f aca="false">PV($C$161,F$163,0,F154)*-1</f>
        <v>309095.998472929</v>
      </c>
      <c r="G167" s="22" t="n">
        <f aca="false">PV($C$161,G$163,0,G154)*-1</f>
        <v>305469.341473087</v>
      </c>
      <c r="H167" s="22" t="n">
        <f aca="false">PV($C$161,H$163,0,H154)*-1</f>
        <v>301546.815191526</v>
      </c>
      <c r="I167" s="22" t="n">
        <f aca="false">PV($C$161,I$163,0,I154)*-1</f>
        <v>297351.24539004</v>
      </c>
      <c r="J167" s="22" t="n">
        <f aca="false">PV($C$161,J$163,0,J154)*-1</f>
        <v>292894.558674154</v>
      </c>
      <c r="K167" s="22" t="n">
        <f aca="false">PV($C$161,K$163,0,K154)*-1</f>
        <v>288243.240369496</v>
      </c>
      <c r="L167" s="22" t="n">
        <f aca="false">PV($C$161,L$163,0,L154)*-1</f>
        <v>283472.674931545</v>
      </c>
      <c r="M167" s="22" t="n">
        <f aca="false">PV($C$161,M$163,0,M154)*-1</f>
        <v>278681.289287144</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10743009.0753151</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1850963.61691818</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5907798.91328625</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2984246.54511066</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Children'!BH32</f>
        <v>0.035</v>
      </c>
      <c r="E175" s="75" t="n">
        <f aca="false">D175</f>
        <v>0.035</v>
      </c>
      <c r="F175" s="75" t="n">
        <f aca="false">E175</f>
        <v>0.035</v>
      </c>
      <c r="G175" s="75" t="n">
        <f aca="false">F175</f>
        <v>0.035</v>
      </c>
      <c r="H175" s="75" t="n">
        <f aca="false">G175</f>
        <v>0.035</v>
      </c>
      <c r="I175" s="75" t="n">
        <f aca="false">H175</f>
        <v>0.035</v>
      </c>
      <c r="J175" s="75" t="n">
        <f aca="false">I175</f>
        <v>0.035</v>
      </c>
      <c r="K175" s="75" t="n">
        <f aca="false">J175</f>
        <v>0.035</v>
      </c>
      <c r="L175" s="75" t="n">
        <f aca="false">K175</f>
        <v>0.035</v>
      </c>
      <c r="M175" s="75" t="n">
        <f aca="false">L175</f>
        <v>0.035</v>
      </c>
    </row>
    <row r="176" customFormat="false" ht="15" hidden="false" customHeight="false" outlineLevel="0" collapsed="false">
      <c r="B176" s="0" t="s">
        <v>26</v>
      </c>
      <c r="C176" s="75" t="n">
        <f aca="false">'Regional Data Children'!$D33</f>
        <v>0.917</v>
      </c>
      <c r="D176" s="75" t="n">
        <f aca="false">'Regional Data Children'!BH33</f>
        <v>0.212</v>
      </c>
      <c r="E176" s="75" t="n">
        <f aca="false">D176</f>
        <v>0.212</v>
      </c>
      <c r="F176" s="75" t="n">
        <f aca="false">E176</f>
        <v>0.212</v>
      </c>
      <c r="G176" s="75" t="n">
        <f aca="false">F176</f>
        <v>0.212</v>
      </c>
      <c r="H176" s="75" t="n">
        <f aca="false">G176</f>
        <v>0.212</v>
      </c>
      <c r="I176" s="75" t="n">
        <f aca="false">H176</f>
        <v>0.212</v>
      </c>
      <c r="J176" s="75" t="n">
        <f aca="false">I176</f>
        <v>0.212</v>
      </c>
      <c r="K176" s="75" t="n">
        <f aca="false">J176</f>
        <v>0.212</v>
      </c>
      <c r="L176" s="75" t="n">
        <f aca="false">K176</f>
        <v>0.212</v>
      </c>
      <c r="M176" s="75" t="n">
        <f aca="false">L176</f>
        <v>0.212</v>
      </c>
    </row>
    <row r="177" customFormat="false" ht="15" hidden="false" customHeight="false" outlineLevel="0" collapsed="false">
      <c r="B177" s="0" t="s">
        <v>27</v>
      </c>
      <c r="C177" s="75" t="n">
        <f aca="false">'Regional Data Children'!$D34</f>
        <v>0.487</v>
      </c>
      <c r="D177" s="75" t="n">
        <f aca="false">'Regional Data Children'!BH34</f>
        <v>0.058</v>
      </c>
      <c r="E177" s="75" t="n">
        <f aca="false">D177</f>
        <v>0.058</v>
      </c>
      <c r="F177" s="75" t="n">
        <f aca="false">E177</f>
        <v>0.058</v>
      </c>
      <c r="G177" s="75" t="n">
        <f aca="false">F177</f>
        <v>0.058</v>
      </c>
      <c r="H177" s="75" t="n">
        <f aca="false">G177</f>
        <v>0.058</v>
      </c>
      <c r="I177" s="75" t="n">
        <f aca="false">H177</f>
        <v>0.058</v>
      </c>
      <c r="J177" s="75" t="n">
        <f aca="false">I177</f>
        <v>0.058</v>
      </c>
      <c r="K177" s="75" t="n">
        <f aca="false">J177</f>
        <v>0.058</v>
      </c>
      <c r="L177" s="75" t="n">
        <f aca="false">K177</f>
        <v>0.058</v>
      </c>
      <c r="M177" s="75" t="n">
        <f aca="false">L177</f>
        <v>0.058</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321623.151989721</v>
      </c>
      <c r="E180" s="0" t="n">
        <f aca="false">SUM(E181:E183)</f>
        <v>328269.610639741</v>
      </c>
      <c r="F180" s="0" t="n">
        <f aca="false">SUM(F181:F183)</f>
        <v>334630.052702137</v>
      </c>
      <c r="G180" s="0" t="n">
        <f aca="false">SUM(G181:G183)</f>
        <v>340624.915920185</v>
      </c>
      <c r="H180" s="0" t="n">
        <f aca="false">SUM(H181:H183)</f>
        <v>346338.486270159</v>
      </c>
      <c r="I180" s="0" t="n">
        <f aca="false">SUM(I181:I183)</f>
        <v>351765.299056894</v>
      </c>
      <c r="J180" s="0" t="n">
        <f aca="false">SUM(J181:J183)</f>
        <v>356887.848731472</v>
      </c>
      <c r="K180" s="0" t="n">
        <f aca="false">SUM(K181:K183)</f>
        <v>361756.892123561</v>
      </c>
      <c r="L180" s="0" t="n">
        <f aca="false">SUM(L181:L183)</f>
        <v>366442.729294691</v>
      </c>
      <c r="M180" s="0" t="n">
        <f aca="false">SUM(M181:M183)</f>
        <v>371056.413965252</v>
      </c>
    </row>
    <row r="181" customFormat="false" ht="15" hidden="false" customHeight="false" outlineLevel="0" collapsed="false">
      <c r="B181" s="0" t="s">
        <v>25</v>
      </c>
      <c r="C181" s="0" t="n">
        <f aca="false">C175*C101</f>
        <v>373311.082731694</v>
      </c>
      <c r="D181" s="0" t="n">
        <f aca="false">D175*D101</f>
        <v>23808.2204196381</v>
      </c>
      <c r="E181" s="0" t="n">
        <f aca="false">E175*E101</f>
        <v>24300.2258973866</v>
      </c>
      <c r="F181" s="0" t="n">
        <f aca="false">F175*F101</f>
        <v>24771.0589380152</v>
      </c>
      <c r="G181" s="0" t="n">
        <f aca="false">G175*G101</f>
        <v>25214.8299289961</v>
      </c>
      <c r="H181" s="0" t="n">
        <f aca="false">H175*H101</f>
        <v>25637.7781571748</v>
      </c>
      <c r="I181" s="0" t="n">
        <f aca="false">I175*I101</f>
        <v>26039.4990973601</v>
      </c>
      <c r="J181" s="0" t="n">
        <f aca="false">J175*J101</f>
        <v>26418.696897669</v>
      </c>
      <c r="K181" s="0" t="n">
        <f aca="false">K175*K101</f>
        <v>26779.1288429269</v>
      </c>
      <c r="L181" s="0" t="n">
        <f aca="false">L175*L101</f>
        <v>27125.9989097446</v>
      </c>
      <c r="M181" s="0" t="n">
        <f aca="false">M175*M101</f>
        <v>27467.5278727682</v>
      </c>
    </row>
    <row r="182" customFormat="false" ht="15" hidden="false" customHeight="false" outlineLevel="0" collapsed="false">
      <c r="B182" s="0" t="s">
        <v>26</v>
      </c>
      <c r="C182" s="0" t="n">
        <f aca="false">C176*C102</f>
        <v>910737.420169237</v>
      </c>
      <c r="D182" s="0" t="n">
        <f aca="false">D176*D102</f>
        <v>215233.850212078</v>
      </c>
      <c r="E182" s="0" t="n">
        <f aca="false">E176*E102</f>
        <v>219681.735498536</v>
      </c>
      <c r="F182" s="0" t="n">
        <f aca="false">F176*F102</f>
        <v>223938.215250293</v>
      </c>
      <c r="G182" s="0" t="n">
        <f aca="false">G176*G102</f>
        <v>227950.045505462</v>
      </c>
      <c r="H182" s="0" t="n">
        <f aca="false">H176*H102</f>
        <v>231773.631392469</v>
      </c>
      <c r="I182" s="0" t="n">
        <f aca="false">I176*I102</f>
        <v>235405.315875514</v>
      </c>
      <c r="J182" s="0" t="n">
        <f aca="false">J176*J102</f>
        <v>238833.384043309</v>
      </c>
      <c r="K182" s="0" t="n">
        <f aca="false">K176*K102</f>
        <v>242091.802940225</v>
      </c>
      <c r="L182" s="0" t="n">
        <f aca="false">L176*L102</f>
        <v>245227.618162388</v>
      </c>
      <c r="M182" s="0" t="n">
        <f aca="false">M176*M102</f>
        <v>248315.148115272</v>
      </c>
    </row>
    <row r="183" customFormat="false" ht="15" hidden="false" customHeight="false" outlineLevel="0" collapsed="false">
      <c r="B183" s="0" t="s">
        <v>27</v>
      </c>
      <c r="C183" s="0" t="n">
        <f aca="false">C177*C103</f>
        <v>678313.819003453</v>
      </c>
      <c r="D183" s="0" t="n">
        <f aca="false">D177*D103</f>
        <v>82581.0813580041</v>
      </c>
      <c r="E183" s="0" t="n">
        <f aca="false">E177*E103</f>
        <v>84287.6492438181</v>
      </c>
      <c r="F183" s="0" t="n">
        <f aca="false">F177*F103</f>
        <v>85920.7785138292</v>
      </c>
      <c r="G183" s="0" t="n">
        <f aca="false">G177*G103</f>
        <v>87460.0404857271</v>
      </c>
      <c r="H183" s="0" t="n">
        <f aca="false">H177*H103</f>
        <v>88927.0767205158</v>
      </c>
      <c r="I183" s="0" t="n">
        <f aca="false">I177*I103</f>
        <v>90320.4840840204</v>
      </c>
      <c r="J183" s="0" t="n">
        <f aca="false">J177*J103</f>
        <v>91635.7677904938</v>
      </c>
      <c r="K183" s="0" t="n">
        <f aca="false">K177*K103</f>
        <v>92885.9603404089</v>
      </c>
      <c r="L183" s="0" t="n">
        <f aca="false">L177*L103</f>
        <v>94089.112222559</v>
      </c>
      <c r="M183" s="0" t="n">
        <f aca="false">M177*M103</f>
        <v>95273.7379772123</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Children'!BI32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Children'!BI33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Children'!BI34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2708712.29624518</v>
      </c>
      <c r="E215" s="22" t="n">
        <f aca="false">E25+E122</f>
        <v>2764688.81460344</v>
      </c>
      <c r="F215" s="22" t="n">
        <f aca="false">F25+F122</f>
        <v>2818256.49938417</v>
      </c>
      <c r="G215" s="22" t="n">
        <f aca="false">G25+G122</f>
        <v>2868745.2767392</v>
      </c>
      <c r="H215" s="22" t="n">
        <f aca="false">H25+H122</f>
        <v>2916865.00371374</v>
      </c>
      <c r="I215" s="22" t="n">
        <f aca="false">I25+I122</f>
        <v>2962569.65660925</v>
      </c>
      <c r="J215" s="22" t="n">
        <f aca="false">J25+J122</f>
        <v>3005711.80357788</v>
      </c>
      <c r="K215" s="22" t="n">
        <f aca="false">K25+K122</f>
        <v>3046718.91897213</v>
      </c>
      <c r="L215" s="22" t="n">
        <f aca="false">L25+L122</f>
        <v>3086183.07037143</v>
      </c>
      <c r="M215" s="22" t="n">
        <f aca="false">M25+M122</f>
        <v>3125039.55293754</v>
      </c>
    </row>
    <row r="216" customFormat="false" ht="15" hidden="false" customHeight="false" outlineLevel="0" collapsed="false">
      <c r="B216" s="0" t="s">
        <v>25</v>
      </c>
      <c r="C216" s="22" t="n">
        <f aca="false">C26+C123</f>
        <v>0</v>
      </c>
      <c r="D216" s="22" t="n">
        <f aca="false">D26+D123</f>
        <v>642821.951330229</v>
      </c>
      <c r="E216" s="22" t="n">
        <f aca="false">E26+E123</f>
        <v>656106.099229439</v>
      </c>
      <c r="F216" s="22" t="n">
        <f aca="false">F26+F123</f>
        <v>668818.591326412</v>
      </c>
      <c r="G216" s="22" t="n">
        <f aca="false">G26+G123</f>
        <v>680800.408082895</v>
      </c>
      <c r="H216" s="22" t="n">
        <f aca="false">H26+H123</f>
        <v>692220.010243719</v>
      </c>
      <c r="I216" s="22" t="n">
        <f aca="false">I26+I123</f>
        <v>703066.475628724</v>
      </c>
      <c r="J216" s="22" t="n">
        <f aca="false">J26+J123</f>
        <v>713304.816237062</v>
      </c>
      <c r="K216" s="22" t="n">
        <f aca="false">K26+K123</f>
        <v>723036.478759025</v>
      </c>
      <c r="L216" s="22" t="n">
        <f aca="false">L26+L123</f>
        <v>732401.970563105</v>
      </c>
      <c r="M216" s="22" t="n">
        <f aca="false">M26+M123</f>
        <v>741623.252564741</v>
      </c>
    </row>
    <row r="217" customFormat="false" ht="15" hidden="false" customHeight="false" outlineLevel="0" collapsed="false">
      <c r="B217" s="0" t="s">
        <v>26</v>
      </c>
      <c r="C217" s="22" t="n">
        <f aca="false">C27+C124</f>
        <v>0</v>
      </c>
      <c r="D217" s="22" t="n">
        <f aca="false">D27+D124</f>
        <v>976674.358037827</v>
      </c>
      <c r="E217" s="22" t="n">
        <f aca="false">E27+E124</f>
        <v>996857.686554677</v>
      </c>
      <c r="F217" s="22" t="n">
        <f aca="false">F27+F124</f>
        <v>1016172.46731501</v>
      </c>
      <c r="G217" s="22" t="n">
        <f aca="false">G27+G124</f>
        <v>1034377.09328422</v>
      </c>
      <c r="H217" s="22" t="n">
        <f aca="false">H27+H124</f>
        <v>1051727.51603564</v>
      </c>
      <c r="I217" s="22" t="n">
        <f aca="false">I27+I124</f>
        <v>1068207.14090681</v>
      </c>
      <c r="J217" s="22" t="n">
        <f aca="false">J27+J124</f>
        <v>1083762.80872483</v>
      </c>
      <c r="K217" s="22" t="n">
        <f aca="false">K27+K124</f>
        <v>1098548.65296461</v>
      </c>
      <c r="L217" s="22" t="n">
        <f aca="false">L27+L124</f>
        <v>1112778.15411423</v>
      </c>
      <c r="M217" s="22" t="n">
        <f aca="false">M27+M124</f>
        <v>1126788.54946647</v>
      </c>
    </row>
    <row r="218" customFormat="false" ht="15" hidden="false" customHeight="false" outlineLevel="0" collapsed="false">
      <c r="B218" s="0" t="s">
        <v>27</v>
      </c>
      <c r="C218" s="22" t="n">
        <f aca="false">C28+C125</f>
        <v>0</v>
      </c>
      <c r="D218" s="22" t="n">
        <f aca="false">D28+D125</f>
        <v>1089215.98687712</v>
      </c>
      <c r="E218" s="22" t="n">
        <f aca="false">E28+E125</f>
        <v>1111725.02881932</v>
      </c>
      <c r="F218" s="22" t="n">
        <f aca="false">F28+F125</f>
        <v>1133265.44074275</v>
      </c>
      <c r="G218" s="22" t="n">
        <f aca="false">G28+G125</f>
        <v>1153567.77537209</v>
      </c>
      <c r="H218" s="22" t="n">
        <f aca="false">H28+H125</f>
        <v>1172917.47743439</v>
      </c>
      <c r="I218" s="22" t="n">
        <f aca="false">I28+I125</f>
        <v>1191296.04007372</v>
      </c>
      <c r="J218" s="22" t="n">
        <f aca="false">J28+J125</f>
        <v>1208644.178616</v>
      </c>
      <c r="K218" s="22" t="n">
        <f aca="false">K28+K125</f>
        <v>1225133.7872485</v>
      </c>
      <c r="L218" s="22" t="n">
        <f aca="false">L28+L125</f>
        <v>1241002.9456941</v>
      </c>
      <c r="M218" s="22" t="n">
        <f aca="false">M28+M125</f>
        <v>1256627.75090633</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0.86837167046232</v>
      </c>
      <c r="E221" s="71" t="n">
        <f aca="false">E215/E197</f>
        <v>0.86837167046232</v>
      </c>
      <c r="F221" s="71" t="n">
        <f aca="false">F215/F197</f>
        <v>0.86837167046232</v>
      </c>
      <c r="G221" s="71" t="n">
        <f aca="false">G215/G197</f>
        <v>0.86837167046232</v>
      </c>
      <c r="H221" s="71" t="n">
        <f aca="false">H215/H197</f>
        <v>0.86837167046232</v>
      </c>
      <c r="I221" s="71" t="n">
        <f aca="false">I215/I197</f>
        <v>0.86837167046232</v>
      </c>
      <c r="J221" s="71" t="n">
        <f aca="false">J215/J197</f>
        <v>0.86837167046232</v>
      </c>
      <c r="K221" s="71" t="n">
        <f aca="false">K215/K197</f>
        <v>0.86837167046232</v>
      </c>
      <c r="L221" s="71" t="n">
        <f aca="false">L215/L197</f>
        <v>0.86837167046232</v>
      </c>
      <c r="M221" s="71" t="n">
        <f aca="false">M215/M197</f>
        <v>0.86837167046232</v>
      </c>
    </row>
    <row r="222" customFormat="false" ht="15" hidden="false" customHeight="false" outlineLevel="0" collapsed="false">
      <c r="B222" s="0" t="s">
        <v>25</v>
      </c>
      <c r="C222" s="71" t="n">
        <f aca="false">C216/C198</f>
        <v>0</v>
      </c>
      <c r="D222" s="71" t="n">
        <f aca="false">D216/D198</f>
        <v>0.945</v>
      </c>
      <c r="E222" s="71" t="n">
        <f aca="false">E216/E198</f>
        <v>0.945</v>
      </c>
      <c r="F222" s="71" t="n">
        <f aca="false">F216/F198</f>
        <v>0.945</v>
      </c>
      <c r="G222" s="71" t="n">
        <f aca="false">G216/G198</f>
        <v>0.945</v>
      </c>
      <c r="H222" s="71" t="n">
        <f aca="false">H216/H198</f>
        <v>0.945</v>
      </c>
      <c r="I222" s="71" t="n">
        <f aca="false">I216/I198</f>
        <v>0.945</v>
      </c>
      <c r="J222" s="71" t="n">
        <f aca="false">J216/J198</f>
        <v>0.945</v>
      </c>
      <c r="K222" s="71" t="n">
        <f aca="false">K216/K198</f>
        <v>0.945</v>
      </c>
      <c r="L222" s="71" t="n">
        <f aca="false">L216/L198</f>
        <v>0.945</v>
      </c>
      <c r="M222" s="71" t="n">
        <f aca="false">M216/M198</f>
        <v>0.945</v>
      </c>
    </row>
    <row r="223" customFormat="false" ht="15" hidden="false" customHeight="false" outlineLevel="0" collapsed="false">
      <c r="B223" s="0" t="s">
        <v>26</v>
      </c>
      <c r="C223" s="71" t="n">
        <f aca="false">C217/C199</f>
        <v>0</v>
      </c>
      <c r="D223" s="71" t="n">
        <f aca="false">D217/D199</f>
        <v>0.962</v>
      </c>
      <c r="E223" s="71" t="n">
        <f aca="false">E217/E199</f>
        <v>0.962</v>
      </c>
      <c r="F223" s="71" t="n">
        <f aca="false">F217/F199</f>
        <v>0.962</v>
      </c>
      <c r="G223" s="71" t="n">
        <f aca="false">G217/G199</f>
        <v>0.962</v>
      </c>
      <c r="H223" s="71" t="n">
        <f aca="false">H217/H199</f>
        <v>0.962</v>
      </c>
      <c r="I223" s="71" t="n">
        <f aca="false">I217/I199</f>
        <v>0.962</v>
      </c>
      <c r="J223" s="71" t="n">
        <f aca="false">J217/J199</f>
        <v>0.962</v>
      </c>
      <c r="K223" s="71" t="n">
        <f aca="false">K217/K199</f>
        <v>0.962</v>
      </c>
      <c r="L223" s="71" t="n">
        <f aca="false">L217/L199</f>
        <v>0.962</v>
      </c>
      <c r="M223" s="71" t="n">
        <f aca="false">M217/M199</f>
        <v>0.962</v>
      </c>
    </row>
    <row r="224" customFormat="false" ht="15" hidden="false" customHeight="false" outlineLevel="0" collapsed="false">
      <c r="B224" s="0" t="s">
        <v>27</v>
      </c>
      <c r="C224" s="71" t="n">
        <f aca="false">C218/C200</f>
        <v>0</v>
      </c>
      <c r="D224" s="71" t="n">
        <f aca="false">D218/D200</f>
        <v>0.765</v>
      </c>
      <c r="E224" s="71" t="n">
        <f aca="false">E218/E200</f>
        <v>0.765</v>
      </c>
      <c r="F224" s="71" t="n">
        <f aca="false">F218/F200</f>
        <v>0.765</v>
      </c>
      <c r="G224" s="71" t="n">
        <f aca="false">G218/G200</f>
        <v>0.765</v>
      </c>
      <c r="H224" s="71" t="n">
        <f aca="false">H218/H200</f>
        <v>0.765</v>
      </c>
      <c r="I224" s="71" t="n">
        <f aca="false">I218/I200</f>
        <v>0.765</v>
      </c>
      <c r="J224" s="71" t="n">
        <f aca="false">J218/J200</f>
        <v>0.765</v>
      </c>
      <c r="K224" s="71" t="n">
        <f aca="false">K218/K200</f>
        <v>0.765</v>
      </c>
      <c r="L224" s="71" t="n">
        <f aca="false">L218/L200</f>
        <v>0.765</v>
      </c>
      <c r="M224" s="71" t="n">
        <f aca="false">M218/M200</f>
        <v>0.765</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29303490.893154</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6954200.05396535</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10565894.4274043</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11783396.4117843</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2629817.76334483</v>
      </c>
      <c r="E235" s="22" t="n">
        <f aca="false">PV($C$232,E$234,0,E215)*-1</f>
        <v>2605984.36667305</v>
      </c>
      <c r="F235" s="22" t="n">
        <f aca="false">PV($C$232,F$234,0,F215)*-1</f>
        <v>2579103.92932925</v>
      </c>
      <c r="G235" s="22" t="n">
        <f aca="false">PV($C$232,G$234,0,G215)*-1</f>
        <v>2548843.02215209</v>
      </c>
      <c r="H235" s="22" t="n">
        <f aca="false">PV($C$232,H$234,0,H215)*-1</f>
        <v>2516113.37506622</v>
      </c>
      <c r="I235" s="22" t="n">
        <f aca="false">PV($C$232,I$234,0,I215)*-1</f>
        <v>2481105.44673895</v>
      </c>
      <c r="J235" s="22" t="n">
        <f aca="false">PV($C$232,J$234,0,J215)*-1</f>
        <v>2443918.7530337</v>
      </c>
      <c r="K235" s="22" t="n">
        <f aca="false">PV($C$232,K$234,0,K215)*-1</f>
        <v>2405108.04899557</v>
      </c>
      <c r="L235" s="22" t="n">
        <f aca="false">PV($C$232,L$234,0,L215)*-1</f>
        <v>2365302.34420829</v>
      </c>
      <c r="M235" s="22" t="n">
        <f aca="false">PV($C$232,M$234,0,M215)*-1</f>
        <v>2325322.91515241</v>
      </c>
    </row>
    <row r="236" customFormat="false" ht="15" hidden="false" customHeight="false" outlineLevel="0" collapsed="false">
      <c r="A236" s="101"/>
      <c r="B236" s="101" t="s">
        <v>25</v>
      </c>
      <c r="C236" s="22" t="n">
        <f aca="false">PV($C$232,C$234,0,C216)*-1</f>
        <v>0</v>
      </c>
      <c r="D236" s="22" t="n">
        <f aca="false">PV($C$232,D$234,0,D216)*-1</f>
        <v>624098.981874009</v>
      </c>
      <c r="E236" s="22" t="n">
        <f aca="false">PV($C$232,E$234,0,E216)*-1</f>
        <v>618442.925091374</v>
      </c>
      <c r="F236" s="22" t="n">
        <f aca="false">PV($C$232,F$234,0,F216)*-1</f>
        <v>612063.755472695</v>
      </c>
      <c r="G236" s="22" t="n">
        <f aca="false">PV($C$232,G$234,0,G216)*-1</f>
        <v>604882.344797367</v>
      </c>
      <c r="H236" s="22" t="n">
        <f aca="false">PV($C$232,H$234,0,H216)*-1</f>
        <v>597115.061562728</v>
      </c>
      <c r="I236" s="22" t="n">
        <f aca="false">PV($C$232,I$234,0,I216)*-1</f>
        <v>588807.104741118</v>
      </c>
      <c r="J236" s="22" t="n">
        <f aca="false">PV($C$232,J$234,0,J216)*-1</f>
        <v>579982.091082686</v>
      </c>
      <c r="K236" s="22" t="n">
        <f aca="false">PV($C$232,K$234,0,K216)*-1</f>
        <v>570771.673078206</v>
      </c>
      <c r="L236" s="22" t="n">
        <f aca="false">PV($C$232,L$234,0,L216)*-1</f>
        <v>561325.125041008</v>
      </c>
      <c r="M236" s="22" t="n">
        <f aca="false">PV($C$232,M$234,0,M216)*-1</f>
        <v>551837.349379341</v>
      </c>
    </row>
    <row r="237" customFormat="false" ht="15" hidden="false" customHeight="false" outlineLevel="0" collapsed="false">
      <c r="A237" s="101"/>
      <c r="B237" s="101" t="s">
        <v>26</v>
      </c>
      <c r="C237" s="22" t="n">
        <f aca="false">PV($C$232,C$234,0,C217)*-1</f>
        <v>0</v>
      </c>
      <c r="D237" s="22" t="n">
        <f aca="false">PV($C$232,D$234,0,D217)*-1</f>
        <v>948227.532075561</v>
      </c>
      <c r="E237" s="22" t="n">
        <f aca="false">PV($C$232,E$234,0,E217)*-1</f>
        <v>939633.977334977</v>
      </c>
      <c r="F237" s="22" t="n">
        <f aca="false">PV($C$232,F$234,0,F217)*-1</f>
        <v>929941.757927651</v>
      </c>
      <c r="G237" s="22" t="n">
        <f aca="false">PV($C$232,G$234,0,G217)*-1</f>
        <v>919030.650043707</v>
      </c>
      <c r="H237" s="22" t="n">
        <f aca="false">PV($C$232,H$234,0,H217)*-1</f>
        <v>907229.394110876</v>
      </c>
      <c r="I237" s="22" t="n">
        <f aca="false">PV($C$232,I$234,0,I217)*-1</f>
        <v>894606.663386513</v>
      </c>
      <c r="J237" s="22" t="n">
        <f aca="false">PV($C$232,J$234,0,J217)*-1</f>
        <v>881198.340083787</v>
      </c>
      <c r="K237" s="22" t="n">
        <f aca="false">PV($C$232,K$234,0,K217)*-1</f>
        <v>867204.450993394</v>
      </c>
      <c r="L237" s="22" t="n">
        <f aca="false">PV($C$232,L$234,0,L217)*-1</f>
        <v>852851.796699601</v>
      </c>
      <c r="M237" s="22" t="n">
        <f aca="false">PV($C$232,M$234,0,M217)*-1</f>
        <v>838436.503033307</v>
      </c>
    </row>
    <row r="238" customFormat="false" ht="15" hidden="false" customHeight="false" outlineLevel="0" collapsed="false">
      <c r="A238" s="101"/>
      <c r="B238" s="101" t="s">
        <v>27</v>
      </c>
      <c r="C238" s="22" t="n">
        <f aca="false">PV($C$232,C$234,0,C218)*-1</f>
        <v>0</v>
      </c>
      <c r="D238" s="22" t="n">
        <f aca="false">PV($C$232,D$234,0,D218)*-1</f>
        <v>1057491.24939527</v>
      </c>
      <c r="E238" s="22" t="n">
        <f aca="false">PV($C$232,E$234,0,E218)*-1</f>
        <v>1047907.4642467</v>
      </c>
      <c r="F238" s="22" t="n">
        <f aca="false">PV($C$232,F$234,0,F218)*-1</f>
        <v>1037098.41592891</v>
      </c>
      <c r="G238" s="22" t="n">
        <f aca="false">PV($C$232,G$234,0,G218)*-1</f>
        <v>1024930.02731102</v>
      </c>
      <c r="H238" s="22" t="n">
        <f aca="false">PV($C$232,H$234,0,H218)*-1</f>
        <v>1011768.91939262</v>
      </c>
      <c r="I238" s="22" t="n">
        <f aca="false">PV($C$232,I$234,0,I218)*-1</f>
        <v>997691.678611318</v>
      </c>
      <c r="J238" s="22" t="n">
        <f aca="false">PV($C$232,J$234,0,J218)*-1</f>
        <v>982738.321867226</v>
      </c>
      <c r="K238" s="22" t="n">
        <f aca="false">PV($C$232,K$234,0,K218)*-1</f>
        <v>967131.924923967</v>
      </c>
      <c r="L238" s="22" t="n">
        <f aca="false">PV($C$232,L$234,0,L218)*-1</f>
        <v>951125.422467685</v>
      </c>
      <c r="M238" s="22" t="n">
        <f aca="false">PV($C$232,M$234,0,M218)*-1</f>
        <v>935049.062739761</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24900619.9646944</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5909326.41212053</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8978361.06568937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10012932.4868845</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1168634.38830997</v>
      </c>
      <c r="E246" s="22" t="n">
        <f aca="false">E54+E151</f>
        <v>1192784.64021454</v>
      </c>
      <c r="F246" s="22" t="n">
        <f aca="false">F54+F151</f>
        <v>1215895.63602745</v>
      </c>
      <c r="G246" s="22" t="n">
        <f aca="false">G54+G151</f>
        <v>1237678.28216621</v>
      </c>
      <c r="H246" s="22" t="n">
        <f aca="false">H54+H151</f>
        <v>1258438.83609307</v>
      </c>
      <c r="I246" s="22" t="n">
        <f aca="false">I54+I151</f>
        <v>1278157.44155497</v>
      </c>
      <c r="J246" s="22" t="n">
        <f aca="false">J54+J151</f>
        <v>1296770.49123284</v>
      </c>
      <c r="K246" s="22" t="n">
        <f aca="false">K54+K151</f>
        <v>1314462.41269734</v>
      </c>
      <c r="L246" s="22" t="n">
        <f aca="false">L54+L151</f>
        <v>1331488.64486479</v>
      </c>
      <c r="M246" s="22" t="n">
        <f aca="false">M54+M151</f>
        <v>1348252.7071827</v>
      </c>
    </row>
    <row r="247" customFormat="false" ht="15" hidden="false" customHeight="false" outlineLevel="0" collapsed="false">
      <c r="B247" s="0" t="s">
        <v>25</v>
      </c>
      <c r="C247" s="22" t="n">
        <f aca="false">C55+C152</f>
        <v>0</v>
      </c>
      <c r="D247" s="22" t="n">
        <f aca="false">D55+D152</f>
        <v>201349.521263225</v>
      </c>
      <c r="E247" s="22" t="n">
        <f aca="false">E55+E152</f>
        <v>205510.481875041</v>
      </c>
      <c r="F247" s="22" t="n">
        <f aca="false">F55+F152</f>
        <v>209492.3841615</v>
      </c>
      <c r="G247" s="22" t="n">
        <f aca="false">G55+G152</f>
        <v>213245.418828081</v>
      </c>
      <c r="H247" s="22" t="n">
        <f aca="false">H55+H152</f>
        <v>216822.352414964</v>
      </c>
      <c r="I247" s="22" t="n">
        <f aca="false">I55+I152</f>
        <v>220219.763794817</v>
      </c>
      <c r="J247" s="22" t="n">
        <f aca="false">J55+J152</f>
        <v>223426.693763143</v>
      </c>
      <c r="K247" s="22" t="n">
        <f aca="false">K55+K152</f>
        <v>226474.918214467</v>
      </c>
      <c r="L247" s="22" t="n">
        <f aca="false">L55+L152</f>
        <v>229408.447922412</v>
      </c>
      <c r="M247" s="22" t="n">
        <f aca="false">M55+M152</f>
        <v>232296.807152554</v>
      </c>
    </row>
    <row r="248" customFormat="false" ht="15" hidden="false" customHeight="false" outlineLevel="0" collapsed="false">
      <c r="B248" s="0" t="s">
        <v>26</v>
      </c>
      <c r="C248" s="22" t="n">
        <f aca="false">C56+C153</f>
        <v>0</v>
      </c>
      <c r="D248" s="22" t="n">
        <f aca="false">D56+D153</f>
        <v>642655.788604932</v>
      </c>
      <c r="E248" s="22" t="n">
        <f aca="false">E56+E153</f>
        <v>655936.502691383</v>
      </c>
      <c r="F248" s="22" t="n">
        <f aca="false">F56+F153</f>
        <v>668645.70874262</v>
      </c>
      <c r="G248" s="22" t="n">
        <f aca="false">G56+G153</f>
        <v>680624.428325271</v>
      </c>
      <c r="H248" s="22" t="n">
        <f aca="false">H56+H153</f>
        <v>692041.078638833</v>
      </c>
      <c r="I248" s="22" t="n">
        <f aca="false">I56+I153</f>
        <v>702884.740326416</v>
      </c>
      <c r="J248" s="22" t="n">
        <f aca="false">J56+J153</f>
        <v>713120.434431201</v>
      </c>
      <c r="K248" s="22" t="n">
        <f aca="false">K56+K153</f>
        <v>722849.581420577</v>
      </c>
      <c r="L248" s="22" t="n">
        <f aca="false">L56+L153</f>
        <v>732212.652343355</v>
      </c>
      <c r="M248" s="22" t="n">
        <f aca="false">M56+M153</f>
        <v>741431.550740411</v>
      </c>
    </row>
    <row r="249" customFormat="false" ht="15" hidden="false" customHeight="false" outlineLevel="0" collapsed="false">
      <c r="B249" s="0" t="s">
        <v>27</v>
      </c>
      <c r="C249" s="22" t="n">
        <f aca="false">C57+C154</f>
        <v>0</v>
      </c>
      <c r="D249" s="22" t="n">
        <f aca="false">D57+D154</f>
        <v>324629.078441809</v>
      </c>
      <c r="E249" s="22" t="n">
        <f aca="false">E57+E154</f>
        <v>331337.655648112</v>
      </c>
      <c r="F249" s="22" t="n">
        <f aca="false">F57+F154</f>
        <v>337757.543123329</v>
      </c>
      <c r="G249" s="22" t="n">
        <f aca="false">G57+G154</f>
        <v>343808.435012858</v>
      </c>
      <c r="H249" s="22" t="n">
        <f aca="false">H57+H154</f>
        <v>349575.405039269</v>
      </c>
      <c r="I249" s="22" t="n">
        <f aca="false">I57+I154</f>
        <v>355052.937433735</v>
      </c>
      <c r="J249" s="22" t="n">
        <f aca="false">J57+J154</f>
        <v>360223.363038493</v>
      </c>
      <c r="K249" s="22" t="n">
        <f aca="false">K57+K154</f>
        <v>365137.913062297</v>
      </c>
      <c r="L249" s="22" t="n">
        <f aca="false">L57+L154</f>
        <v>369867.544599025</v>
      </c>
      <c r="M249" s="22" t="n">
        <f aca="false">M57+M154</f>
        <v>374524.349289731</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0.374646283897765</v>
      </c>
      <c r="E252" s="71" t="n">
        <f aca="false">E246/E197</f>
        <v>0.374646283897765</v>
      </c>
      <c r="F252" s="71" t="n">
        <f aca="false">F246/F197</f>
        <v>0.374646283897764</v>
      </c>
      <c r="G252" s="71" t="n">
        <f aca="false">G246/G197</f>
        <v>0.374646283897764</v>
      </c>
      <c r="H252" s="71" t="n">
        <f aca="false">H246/H197</f>
        <v>0.374646283897765</v>
      </c>
      <c r="I252" s="71" t="n">
        <f aca="false">I246/I197</f>
        <v>0.374646283897764</v>
      </c>
      <c r="J252" s="71" t="n">
        <f aca="false">J246/J197</f>
        <v>0.374646283897764</v>
      </c>
      <c r="K252" s="71" t="n">
        <f aca="false">K246/K197</f>
        <v>0.374646283897764</v>
      </c>
      <c r="L252" s="71" t="n">
        <f aca="false">L246/L197</f>
        <v>0.374646283897764</v>
      </c>
      <c r="M252" s="71" t="n">
        <f aca="false">M246/M197</f>
        <v>0.374646283897764</v>
      </c>
    </row>
    <row r="253" customFormat="false" ht="15" hidden="false" customHeight="false" outlineLevel="0" collapsed="false">
      <c r="B253" s="0" t="s">
        <v>25</v>
      </c>
      <c r="C253" s="71" t="n">
        <f aca="false">C247/C198</f>
        <v>0</v>
      </c>
      <c r="D253" s="71" t="n">
        <f aca="false">D247/D198</f>
        <v>0.296</v>
      </c>
      <c r="E253" s="71" t="n">
        <f aca="false">E247/E198</f>
        <v>0.296</v>
      </c>
      <c r="F253" s="71" t="n">
        <f aca="false">F247/F198</f>
        <v>0.296</v>
      </c>
      <c r="G253" s="71" t="n">
        <f aca="false">G247/G198</f>
        <v>0.296</v>
      </c>
      <c r="H253" s="71" t="n">
        <f aca="false">H247/H198</f>
        <v>0.296</v>
      </c>
      <c r="I253" s="71" t="n">
        <f aca="false">I247/I198</f>
        <v>0.296</v>
      </c>
      <c r="J253" s="71" t="n">
        <f aca="false">J247/J198</f>
        <v>0.296</v>
      </c>
      <c r="K253" s="71" t="n">
        <f aca="false">K247/K198</f>
        <v>0.296</v>
      </c>
      <c r="L253" s="71" t="n">
        <f aca="false">L247/L198</f>
        <v>0.296</v>
      </c>
      <c r="M253" s="71" t="n">
        <f aca="false">M247/M198</f>
        <v>0.296</v>
      </c>
    </row>
    <row r="254" customFormat="false" ht="15" hidden="false" customHeight="false" outlineLevel="0" collapsed="false">
      <c r="B254" s="0" t="s">
        <v>26</v>
      </c>
      <c r="C254" s="71" t="n">
        <f aca="false">C248/C199</f>
        <v>0</v>
      </c>
      <c r="D254" s="71" t="n">
        <f aca="false">D248/D199</f>
        <v>0.633</v>
      </c>
      <c r="E254" s="71" t="n">
        <f aca="false">E248/E199</f>
        <v>0.633</v>
      </c>
      <c r="F254" s="71" t="n">
        <f aca="false">F248/F199</f>
        <v>0.633</v>
      </c>
      <c r="G254" s="71" t="n">
        <f aca="false">G248/G199</f>
        <v>0.633</v>
      </c>
      <c r="H254" s="71" t="n">
        <f aca="false">H248/H199</f>
        <v>0.633</v>
      </c>
      <c r="I254" s="71" t="n">
        <f aca="false">I248/I199</f>
        <v>0.633</v>
      </c>
      <c r="J254" s="71" t="n">
        <f aca="false">J248/J199</f>
        <v>0.633</v>
      </c>
      <c r="K254" s="71" t="n">
        <f aca="false">K248/K199</f>
        <v>0.633</v>
      </c>
      <c r="L254" s="71" t="n">
        <f aca="false">L248/L199</f>
        <v>0.633</v>
      </c>
      <c r="M254" s="71" t="n">
        <f aca="false">M248/M199</f>
        <v>0.633</v>
      </c>
    </row>
    <row r="255" customFormat="false" ht="15" hidden="false" customHeight="false" outlineLevel="0" collapsed="false">
      <c r="B255" s="0" t="s">
        <v>27</v>
      </c>
      <c r="C255" s="71" t="n">
        <f aca="false">C249/C200</f>
        <v>0</v>
      </c>
      <c r="D255" s="71" t="n">
        <f aca="false">D249/D200</f>
        <v>0.228</v>
      </c>
      <c r="E255" s="71" t="n">
        <f aca="false">E249/E200</f>
        <v>0.228</v>
      </c>
      <c r="F255" s="71" t="n">
        <f aca="false">F249/F200</f>
        <v>0.228</v>
      </c>
      <c r="G255" s="71" t="n">
        <f aca="false">G249/G200</f>
        <v>0.228</v>
      </c>
      <c r="H255" s="71" t="n">
        <f aca="false">H249/H200</f>
        <v>0.228</v>
      </c>
      <c r="I255" s="71" t="n">
        <f aca="false">I249/I200</f>
        <v>0.228</v>
      </c>
      <c r="J255" s="71" t="n">
        <f aca="false">J249/J200</f>
        <v>0.228</v>
      </c>
      <c r="K255" s="71" t="n">
        <f aca="false">K249/K200</f>
        <v>0.228</v>
      </c>
      <c r="L255" s="71" t="n">
        <f aca="false">L249/L200</f>
        <v>0.228</v>
      </c>
      <c r="M255" s="71" t="n">
        <f aca="false">M249/M200</f>
        <v>0.228</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12642563.4803439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2178246.7893902</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6952402.466265</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3511914.22468866</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1134596.49350482</v>
      </c>
      <c r="E266" s="22" t="n">
        <f aca="false">PV($C$263,E$265,0,E246)*-1</f>
        <v>1124313.9223438</v>
      </c>
      <c r="F266" s="22" t="n">
        <f aca="false">PV($C$263,F$265,0,F246)*-1</f>
        <v>1112716.74995442</v>
      </c>
      <c r="G266" s="22" t="n">
        <f aca="false">PV($C$263,G$265,0,G246)*-1</f>
        <v>1099661.12319122</v>
      </c>
      <c r="H266" s="22" t="n">
        <f aca="false">PV($C$263,H$265,0,H246)*-1</f>
        <v>1085540.39462406</v>
      </c>
      <c r="I266" s="22" t="n">
        <f aca="false">PV($C$263,I$265,0,I246)*-1</f>
        <v>1070436.73486534</v>
      </c>
      <c r="J266" s="22" t="n">
        <f aca="false">PV($C$263,J$265,0,J246)*-1</f>
        <v>1054393.07858197</v>
      </c>
      <c r="K266" s="22" t="n">
        <f aca="false">PV($C$263,K$265,0,K246)*-1</f>
        <v>1037648.76674186</v>
      </c>
      <c r="L266" s="22" t="n">
        <f aca="false">PV($C$263,L$265,0,L246)*-1</f>
        <v>1020475.17634992</v>
      </c>
      <c r="M266" s="22" t="n">
        <f aca="false">PV($C$263,M$265,0,M246)*-1</f>
        <v>1003226.63515768</v>
      </c>
    </row>
    <row r="267" customFormat="false" ht="15" hidden="false" customHeight="false" outlineLevel="0" collapsed="false">
      <c r="A267" s="101"/>
      <c r="B267" s="101" t="s">
        <v>25</v>
      </c>
      <c r="C267" s="22" t="n">
        <f aca="false">PV($C$263,C$265,0,C247)*-1</f>
        <v>0</v>
      </c>
      <c r="D267" s="22" t="n">
        <f aca="false">PV($C$263,D$265,0,D247)*-1</f>
        <v>195484.972100219</v>
      </c>
      <c r="E267" s="22" t="n">
        <f aca="false">PV($C$263,E$265,0,E247)*-1</f>
        <v>193713.33949952</v>
      </c>
      <c r="F267" s="22" t="n">
        <f aca="false">PV($C$263,F$265,0,F247)*-1</f>
        <v>191715.208063405</v>
      </c>
      <c r="G267" s="22" t="n">
        <f aca="false">PV($C$263,G$265,0,G247)*-1</f>
        <v>189465.792656107</v>
      </c>
      <c r="H267" s="22" t="n">
        <f aca="false">PV($C$263,H$265,0,H247)*-1</f>
        <v>187032.865843987</v>
      </c>
      <c r="I267" s="22" t="n">
        <f aca="false">PV($C$263,I$265,0,I247)*-1</f>
        <v>184430.585188752</v>
      </c>
      <c r="J267" s="22" t="n">
        <f aca="false">PV($C$263,J$265,0,J247)*-1</f>
        <v>181666.348106323</v>
      </c>
      <c r="K267" s="22" t="n">
        <f aca="false">PV($C$263,K$265,0,K247)*-1</f>
        <v>178781.391778994</v>
      </c>
      <c r="L267" s="22" t="n">
        <f aca="false">PV($C$263,L$265,0,L247)*-1</f>
        <v>175822.473028718</v>
      </c>
      <c r="M267" s="22" t="n">
        <f aca="false">PV($C$263,M$265,0,M247)*-1</f>
        <v>172850.640652153</v>
      </c>
    </row>
    <row r="268" customFormat="false" ht="15" hidden="false" customHeight="false" outlineLevel="0" collapsed="false">
      <c r="A268" s="101"/>
      <c r="B268" s="101" t="s">
        <v>26</v>
      </c>
      <c r="C268" s="22" t="n">
        <f aca="false">PV($C$263,C$265,0,C248)*-1</f>
        <v>0</v>
      </c>
      <c r="D268" s="22" t="n">
        <f aca="false">PV($C$263,D$265,0,D248)*-1</f>
        <v>623937.65883974</v>
      </c>
      <c r="E268" s="22" t="n">
        <f aca="false">PV($C$263,E$265,0,E248)*-1</f>
        <v>618283.0640884</v>
      </c>
      <c r="F268" s="22" t="n">
        <f aca="false">PV($C$263,F$265,0,F248)*-1</f>
        <v>611905.54341809</v>
      </c>
      <c r="G268" s="22" t="n">
        <f aca="false">PV($C$263,G$265,0,G248)*-1</f>
        <v>604725.989062023</v>
      </c>
      <c r="H268" s="22" t="n">
        <f aca="false">PV($C$263,H$265,0,H248)*-1</f>
        <v>596960.713588549</v>
      </c>
      <c r="I268" s="22" t="n">
        <f aca="false">PV($C$263,I$265,0,I248)*-1</f>
        <v>588654.904286552</v>
      </c>
      <c r="J268" s="22" t="n">
        <f aca="false">PV($C$263,J$265,0,J248)*-1</f>
        <v>579832.171801494</v>
      </c>
      <c r="K268" s="22" t="n">
        <f aca="false">PV($C$263,K$265,0,K248)*-1</f>
        <v>570624.134593366</v>
      </c>
      <c r="L268" s="22" t="n">
        <f aca="false">PV($C$263,L$265,0,L248)*-1</f>
        <v>561180.028389654</v>
      </c>
      <c r="M268" s="22" t="n">
        <f aca="false">PV($C$263,M$265,0,M248)*-1</f>
        <v>551694.705218382</v>
      </c>
    </row>
    <row r="269" customFormat="false" ht="15" hidden="false" customHeight="false" outlineLevel="0" collapsed="false">
      <c r="A269" s="101"/>
      <c r="B269" s="101" t="s">
        <v>27</v>
      </c>
      <c r="C269" s="22" t="n">
        <f aca="false">PV($C$263,C$265,0,C249)*-1</f>
        <v>0</v>
      </c>
      <c r="D269" s="22" t="n">
        <f aca="false">PV($C$263,D$265,0,D249)*-1</f>
        <v>315173.862564863</v>
      </c>
      <c r="E269" s="22" t="n">
        <f aca="false">PV($C$263,E$265,0,E249)*-1</f>
        <v>312317.518755879</v>
      </c>
      <c r="F269" s="22" t="n">
        <f aca="false">PV($C$263,F$265,0,F249)*-1</f>
        <v>309095.998472929</v>
      </c>
      <c r="G269" s="22" t="n">
        <f aca="false">PV($C$263,G$265,0,G249)*-1</f>
        <v>305469.341473087</v>
      </c>
      <c r="H269" s="22" t="n">
        <f aca="false">PV($C$263,H$265,0,H249)*-1</f>
        <v>301546.815191526</v>
      </c>
      <c r="I269" s="22" t="n">
        <f aca="false">PV($C$263,I$265,0,I249)*-1</f>
        <v>297351.24539004</v>
      </c>
      <c r="J269" s="22" t="n">
        <f aca="false">PV($C$263,J$265,0,J249)*-1</f>
        <v>292894.558674154</v>
      </c>
      <c r="K269" s="22" t="n">
        <f aca="false">PV($C$263,K$265,0,K249)*-1</f>
        <v>288243.240369496</v>
      </c>
      <c r="L269" s="22" t="n">
        <f aca="false">PV($C$263,L$265,0,L249)*-1</f>
        <v>283472.674931545</v>
      </c>
      <c r="M269" s="22" t="n">
        <f aca="false">PV($C$263,M$265,0,M249)*-1</f>
        <v>278681.289287144</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10743009.0753151</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1850963.61691818</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5907798.91328625</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2984246.54511066</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321623.151989721</v>
      </c>
      <c r="E277" s="0" t="n">
        <f aca="false">SUM(E278:E280)</f>
        <v>328269.610639741</v>
      </c>
      <c r="F277" s="0" t="n">
        <f aca="false">SUM(F278:F280)</f>
        <v>334630.052702137</v>
      </c>
      <c r="G277" s="0" t="n">
        <f aca="false">SUM(G278:G280)</f>
        <v>340624.915920185</v>
      </c>
      <c r="H277" s="0" t="n">
        <f aca="false">SUM(H278:H280)</f>
        <v>346338.486270159</v>
      </c>
      <c r="I277" s="0" t="n">
        <f aca="false">SUM(I278:I280)</f>
        <v>351765.299056894</v>
      </c>
      <c r="J277" s="0" t="n">
        <f aca="false">SUM(J278:J280)</f>
        <v>356887.848731472</v>
      </c>
      <c r="K277" s="0" t="n">
        <f aca="false">SUM(K278:K280)</f>
        <v>361756.892123561</v>
      </c>
      <c r="L277" s="0" t="n">
        <f aca="false">SUM(L278:L280)</f>
        <v>366442.729294691</v>
      </c>
      <c r="M277" s="0" t="n">
        <f aca="false">SUM(M278:M280)</f>
        <v>371056.413965252</v>
      </c>
    </row>
    <row r="278" customFormat="false" ht="15" hidden="false" customHeight="false" outlineLevel="0" collapsed="false">
      <c r="B278" s="0" t="s">
        <v>25</v>
      </c>
      <c r="C278" s="0" t="n">
        <f aca="false">C84+C181</f>
        <v>373311.082731694</v>
      </c>
      <c r="D278" s="0" t="n">
        <f aca="false">D84+D181</f>
        <v>23808.2204196381</v>
      </c>
      <c r="E278" s="0" t="n">
        <f aca="false">E84+E181</f>
        <v>24300.2258973866</v>
      </c>
      <c r="F278" s="0" t="n">
        <f aca="false">F84+F181</f>
        <v>24771.0589380152</v>
      </c>
      <c r="G278" s="0" t="n">
        <f aca="false">G84+G181</f>
        <v>25214.8299289961</v>
      </c>
      <c r="H278" s="0" t="n">
        <f aca="false">H84+H181</f>
        <v>25637.7781571748</v>
      </c>
      <c r="I278" s="0" t="n">
        <f aca="false">I84+I181</f>
        <v>26039.4990973601</v>
      </c>
      <c r="J278" s="0" t="n">
        <f aca="false">J84+J181</f>
        <v>26418.696897669</v>
      </c>
      <c r="K278" s="0" t="n">
        <f aca="false">K84+K181</f>
        <v>26779.1288429269</v>
      </c>
      <c r="L278" s="0" t="n">
        <f aca="false">L84+L181</f>
        <v>27125.9989097446</v>
      </c>
      <c r="M278" s="0" t="n">
        <f aca="false">M84+M181</f>
        <v>27467.5278727682</v>
      </c>
    </row>
    <row r="279" customFormat="false" ht="15" hidden="false" customHeight="false" outlineLevel="0" collapsed="false">
      <c r="B279" s="0" t="s">
        <v>26</v>
      </c>
      <c r="C279" s="0" t="n">
        <f aca="false">C85+C182</f>
        <v>910737.420169237</v>
      </c>
      <c r="D279" s="0" t="n">
        <f aca="false">D85+D182</f>
        <v>215233.850212078</v>
      </c>
      <c r="E279" s="0" t="n">
        <f aca="false">E85+E182</f>
        <v>219681.735498536</v>
      </c>
      <c r="F279" s="0" t="n">
        <f aca="false">F85+F182</f>
        <v>223938.215250293</v>
      </c>
      <c r="G279" s="0" t="n">
        <f aca="false">G85+G182</f>
        <v>227950.045505462</v>
      </c>
      <c r="H279" s="0" t="n">
        <f aca="false">H85+H182</f>
        <v>231773.631392469</v>
      </c>
      <c r="I279" s="0" t="n">
        <f aca="false">I85+I182</f>
        <v>235405.315875514</v>
      </c>
      <c r="J279" s="0" t="n">
        <f aca="false">J85+J182</f>
        <v>238833.384043309</v>
      </c>
      <c r="K279" s="0" t="n">
        <f aca="false">K85+K182</f>
        <v>242091.802940225</v>
      </c>
      <c r="L279" s="0" t="n">
        <f aca="false">L85+L182</f>
        <v>245227.618162388</v>
      </c>
      <c r="M279" s="0" t="n">
        <f aca="false">M85+M182</f>
        <v>248315.148115272</v>
      </c>
    </row>
    <row r="280" customFormat="false" ht="15" hidden="false" customHeight="false" outlineLevel="0" collapsed="false">
      <c r="B280" s="0" t="s">
        <v>27</v>
      </c>
      <c r="C280" s="0" t="n">
        <f aca="false">C86+C183</f>
        <v>678313.819003453</v>
      </c>
      <c r="D280" s="0" t="n">
        <f aca="false">D86+D183</f>
        <v>82581.0813580041</v>
      </c>
      <c r="E280" s="0" t="n">
        <f aca="false">E86+E183</f>
        <v>84287.6492438181</v>
      </c>
      <c r="F280" s="0" t="n">
        <f aca="false">F86+F183</f>
        <v>85920.7785138292</v>
      </c>
      <c r="G280" s="0" t="n">
        <f aca="false">G86+G183</f>
        <v>87460.0404857271</v>
      </c>
      <c r="H280" s="0" t="n">
        <f aca="false">H86+H183</f>
        <v>88927.0767205158</v>
      </c>
      <c r="I280" s="0" t="n">
        <f aca="false">I86+I183</f>
        <v>90320.4840840204</v>
      </c>
      <c r="J280" s="0" t="n">
        <f aca="false">J86+J183</f>
        <v>91635.7677904938</v>
      </c>
      <c r="K280" s="0" t="n">
        <f aca="false">K86+K183</f>
        <v>92885.9603404089</v>
      </c>
      <c r="L280" s="0" t="n">
        <f aca="false">L86+L183</f>
        <v>94089.112222559</v>
      </c>
      <c r="M280" s="0" t="n">
        <f aca="false">M86+M183</f>
        <v>95273.7379772123</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0.10310745594496</v>
      </c>
      <c r="E283" s="0" t="n">
        <f aca="false">E277/E197</f>
        <v>0.10310745594496</v>
      </c>
      <c r="F283" s="0" t="n">
        <f aca="false">F277/F197</f>
        <v>0.10310745594496</v>
      </c>
      <c r="G283" s="0" t="n">
        <f aca="false">G277/G197</f>
        <v>0.10310745594496</v>
      </c>
      <c r="H283" s="0" t="n">
        <f aca="false">H277/H197</f>
        <v>0.10310745594496</v>
      </c>
      <c r="I283" s="0" t="n">
        <f aca="false">I277/I197</f>
        <v>0.10310745594496</v>
      </c>
      <c r="J283" s="0" t="n">
        <f aca="false">J277/J197</f>
        <v>0.10310745594496</v>
      </c>
      <c r="K283" s="0" t="n">
        <f aca="false">K277/K197</f>
        <v>0.10310745594496</v>
      </c>
      <c r="L283" s="0" t="n">
        <f aca="false">L277/L197</f>
        <v>0.10310745594496</v>
      </c>
      <c r="M283" s="0" t="n">
        <f aca="false">M277/M197</f>
        <v>0.10310745594496</v>
      </c>
    </row>
    <row r="284" customFormat="false" ht="15" hidden="false" customHeight="false" outlineLevel="0" collapsed="false">
      <c r="B284" s="0" t="s">
        <v>25</v>
      </c>
      <c r="C284" s="0" t="n">
        <f aca="false">C278/C198</f>
        <v>0.561</v>
      </c>
      <c r="D284" s="0" t="n">
        <f aca="false">D278/D198</f>
        <v>0.035</v>
      </c>
      <c r="E284" s="0" t="n">
        <f aca="false">E278/E198</f>
        <v>0.035</v>
      </c>
      <c r="F284" s="0" t="n">
        <f aca="false">F278/F198</f>
        <v>0.035</v>
      </c>
      <c r="G284" s="0" t="n">
        <f aca="false">G278/G198</f>
        <v>0.035</v>
      </c>
      <c r="H284" s="0" t="n">
        <f aca="false">H278/H198</f>
        <v>0.035</v>
      </c>
      <c r="I284" s="0" t="n">
        <f aca="false">I278/I198</f>
        <v>0.035</v>
      </c>
      <c r="J284" s="0" t="n">
        <f aca="false">J278/J198</f>
        <v>0.035</v>
      </c>
      <c r="K284" s="0" t="n">
        <f aca="false">K278/K198</f>
        <v>0.035</v>
      </c>
      <c r="L284" s="0" t="n">
        <f aca="false">L278/L198</f>
        <v>0.035</v>
      </c>
      <c r="M284" s="0" t="n">
        <f aca="false">M278/M198</f>
        <v>0.035</v>
      </c>
    </row>
    <row r="285" customFormat="false" ht="15" hidden="false" customHeight="false" outlineLevel="0" collapsed="false">
      <c r="B285" s="0" t="s">
        <v>26</v>
      </c>
      <c r="C285" s="0" t="n">
        <f aca="false">C279/C199</f>
        <v>0.917</v>
      </c>
      <c r="D285" s="0" t="n">
        <f aca="false">D279/D199</f>
        <v>0.212</v>
      </c>
      <c r="E285" s="0" t="n">
        <f aca="false">E279/E199</f>
        <v>0.212</v>
      </c>
      <c r="F285" s="0" t="n">
        <f aca="false">F279/F199</f>
        <v>0.212</v>
      </c>
      <c r="G285" s="0" t="n">
        <f aca="false">G279/G199</f>
        <v>0.212</v>
      </c>
      <c r="H285" s="0" t="n">
        <f aca="false">H279/H199</f>
        <v>0.212</v>
      </c>
      <c r="I285" s="0" t="n">
        <f aca="false">I279/I199</f>
        <v>0.212</v>
      </c>
      <c r="J285" s="0" t="n">
        <f aca="false">J279/J199</f>
        <v>0.212</v>
      </c>
      <c r="K285" s="0" t="n">
        <f aca="false">K279/K199</f>
        <v>0.212</v>
      </c>
      <c r="L285" s="0" t="n">
        <f aca="false">L279/L199</f>
        <v>0.212</v>
      </c>
      <c r="M285" s="0" t="n">
        <f aca="false">M279/M199</f>
        <v>0.212</v>
      </c>
    </row>
    <row r="286" customFormat="false" ht="15" hidden="false" customHeight="false" outlineLevel="0" collapsed="false">
      <c r="B286" s="0" t="s">
        <v>27</v>
      </c>
      <c r="C286" s="0" t="n">
        <f aca="false">C280/C200</f>
        <v>0.487</v>
      </c>
      <c r="D286" s="0" t="n">
        <f aca="false">D280/D200</f>
        <v>0.058</v>
      </c>
      <c r="E286" s="0" t="n">
        <f aca="false">E280/E200</f>
        <v>0.058</v>
      </c>
      <c r="F286" s="0" t="n">
        <f aca="false">F280/F200</f>
        <v>0.058</v>
      </c>
      <c r="G286" s="0" t="n">
        <f aca="false">G280/G200</f>
        <v>0.058</v>
      </c>
      <c r="H286" s="0" t="n">
        <f aca="false">H280/H200</f>
        <v>0.058</v>
      </c>
      <c r="I286" s="0" t="n">
        <f aca="false">I280/I200</f>
        <v>0.058</v>
      </c>
      <c r="J286" s="0" t="n">
        <f aca="false">J280/J200</f>
        <v>0.058</v>
      </c>
      <c r="K286" s="0" t="n">
        <f aca="false">K280/K200</f>
        <v>0.058</v>
      </c>
      <c r="L286" s="0" t="n">
        <f aca="false">L280/L200</f>
        <v>0.058</v>
      </c>
      <c r="M286" s="0" t="n">
        <f aca="false">M280/M200</f>
        <v>0.058</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7" activePane="bottomRight" state="frozen"/>
      <selection pane="topLeft" activeCell="A1" activeCellId="0" sqref="A1"/>
      <selection pane="topRight" activeCell="C1" activeCellId="0" sqref="C1"/>
      <selection pane="bottomLeft" activeCell="A257" activeCellId="0" sqref="A257"/>
      <selection pane="bottomRight" activeCell="D25" activeCellId="0" sqref="D25"/>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Children'!BJ24</f>
        <v>0.941</v>
      </c>
      <c r="E20" s="71" t="n">
        <f aca="false">D20</f>
        <v>0.941</v>
      </c>
      <c r="F20" s="71" t="n">
        <f aca="false">E20</f>
        <v>0.941</v>
      </c>
      <c r="G20" s="71" t="n">
        <f aca="false">F20</f>
        <v>0.941</v>
      </c>
      <c r="H20" s="71" t="n">
        <f aca="false">G20</f>
        <v>0.941</v>
      </c>
      <c r="I20" s="71" t="n">
        <f aca="false">H20</f>
        <v>0.941</v>
      </c>
      <c r="J20" s="71" t="n">
        <f aca="false">I20</f>
        <v>0.941</v>
      </c>
      <c r="K20" s="71" t="n">
        <f aca="false">J20</f>
        <v>0.941</v>
      </c>
      <c r="L20" s="71" t="n">
        <f aca="false">K20</f>
        <v>0.941</v>
      </c>
      <c r="M20" s="71" t="n">
        <f aca="false">L20</f>
        <v>0.941</v>
      </c>
    </row>
    <row r="21" customFormat="false" ht="15" hidden="false" customHeight="false" outlineLevel="0" collapsed="false">
      <c r="B21" s="0" t="s">
        <v>26</v>
      </c>
      <c r="C21" s="75" t="n">
        <v>0</v>
      </c>
      <c r="D21" s="71" t="n">
        <f aca="false">'Regional Data Children'!BJ25</f>
        <v>0.975</v>
      </c>
      <c r="E21" s="71" t="n">
        <f aca="false">D21</f>
        <v>0.975</v>
      </c>
      <c r="F21" s="71" t="n">
        <f aca="false">E21</f>
        <v>0.975</v>
      </c>
      <c r="G21" s="71" t="n">
        <f aca="false">F21</f>
        <v>0.975</v>
      </c>
      <c r="H21" s="71" t="n">
        <f aca="false">G21</f>
        <v>0.975</v>
      </c>
      <c r="I21" s="71" t="n">
        <f aca="false">H21</f>
        <v>0.975</v>
      </c>
      <c r="J21" s="71" t="n">
        <f aca="false">I21</f>
        <v>0.975</v>
      </c>
      <c r="K21" s="71" t="n">
        <f aca="false">J21</f>
        <v>0.975</v>
      </c>
      <c r="L21" s="71" t="n">
        <f aca="false">K21</f>
        <v>0.975</v>
      </c>
      <c r="M21" s="71" t="n">
        <f aca="false">L21</f>
        <v>0.975</v>
      </c>
    </row>
    <row r="22" customFormat="false" ht="15" hidden="false" customHeight="false" outlineLevel="0" collapsed="false">
      <c r="B22" s="0" t="s">
        <v>27</v>
      </c>
      <c r="C22" s="75" t="n">
        <v>0</v>
      </c>
      <c r="D22" s="71" t="n">
        <f aca="false">'Regional Data Children'!BJ26</f>
        <v>0.955</v>
      </c>
      <c r="E22" s="71" t="n">
        <f aca="false">D22</f>
        <v>0.955</v>
      </c>
      <c r="F22" s="71" t="n">
        <f aca="false">E22</f>
        <v>0.955</v>
      </c>
      <c r="G22" s="71" t="n">
        <f aca="false">F22</f>
        <v>0.955</v>
      </c>
      <c r="H22" s="71" t="n">
        <f aca="false">G22</f>
        <v>0.955</v>
      </c>
      <c r="I22" s="71" t="n">
        <f aca="false">H22</f>
        <v>0.955</v>
      </c>
      <c r="J22" s="71" t="n">
        <f aca="false">I22</f>
        <v>0.955</v>
      </c>
      <c r="K22" s="71" t="n">
        <f aca="false">J22</f>
        <v>0.955</v>
      </c>
      <c r="L22" s="71" t="n">
        <f aca="false">K22</f>
        <v>0.955</v>
      </c>
      <c r="M22" s="71" t="n">
        <f aca="false">L22</f>
        <v>0.955</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Children'!BL24</f>
        <v>0.289</v>
      </c>
      <c r="E49" s="75" t="n">
        <f aca="false">D49</f>
        <v>0.289</v>
      </c>
      <c r="F49" s="75" t="n">
        <f aca="false">E49</f>
        <v>0.289</v>
      </c>
      <c r="G49" s="75" t="n">
        <f aca="false">F49</f>
        <v>0.289</v>
      </c>
      <c r="H49" s="75" t="n">
        <f aca="false">G49</f>
        <v>0.289</v>
      </c>
      <c r="I49" s="75" t="n">
        <f aca="false">H49</f>
        <v>0.289</v>
      </c>
      <c r="J49" s="75" t="n">
        <f aca="false">I49</f>
        <v>0.289</v>
      </c>
      <c r="K49" s="75" t="n">
        <f aca="false">J49</f>
        <v>0.289</v>
      </c>
      <c r="L49" s="75" t="n">
        <f aca="false">K49</f>
        <v>0.289</v>
      </c>
      <c r="M49" s="75" t="n">
        <f aca="false">L49</f>
        <v>0.289</v>
      </c>
    </row>
    <row r="50" customFormat="false" ht="15" hidden="false" customHeight="false" outlineLevel="0" collapsed="false">
      <c r="B50" s="0" t="s">
        <v>26</v>
      </c>
      <c r="C50" s="75" t="n">
        <v>0</v>
      </c>
      <c r="D50" s="75" t="n">
        <f aca="false">'Regional Data Children'!BL25</f>
        <v>0.653</v>
      </c>
      <c r="E50" s="75" t="n">
        <f aca="false">D50</f>
        <v>0.653</v>
      </c>
      <c r="F50" s="75" t="n">
        <f aca="false">E50</f>
        <v>0.653</v>
      </c>
      <c r="G50" s="75" t="n">
        <f aca="false">F50</f>
        <v>0.653</v>
      </c>
      <c r="H50" s="75" t="n">
        <f aca="false">G50</f>
        <v>0.653</v>
      </c>
      <c r="I50" s="75" t="n">
        <f aca="false">H50</f>
        <v>0.653</v>
      </c>
      <c r="J50" s="75" t="n">
        <f aca="false">I50</f>
        <v>0.653</v>
      </c>
      <c r="K50" s="75" t="n">
        <f aca="false">J50</f>
        <v>0.653</v>
      </c>
      <c r="L50" s="75" t="n">
        <f aca="false">K50</f>
        <v>0.653</v>
      </c>
      <c r="M50" s="75" t="n">
        <f aca="false">L50</f>
        <v>0.653</v>
      </c>
    </row>
    <row r="51" customFormat="false" ht="15" hidden="false" customHeight="false" outlineLevel="0" collapsed="false">
      <c r="B51" s="0" t="s">
        <v>27</v>
      </c>
      <c r="C51" s="75" t="n">
        <v>0</v>
      </c>
      <c r="D51" s="75" t="n">
        <f aca="false">'Regional Data Children'!BL26</f>
        <v>0.236</v>
      </c>
      <c r="E51" s="75" t="n">
        <f aca="false">D51</f>
        <v>0.236</v>
      </c>
      <c r="F51" s="75" t="n">
        <f aca="false">E51</f>
        <v>0.236</v>
      </c>
      <c r="G51" s="75" t="n">
        <f aca="false">F51</f>
        <v>0.236</v>
      </c>
      <c r="H51" s="75" t="n">
        <f aca="false">G51</f>
        <v>0.236</v>
      </c>
      <c r="I51" s="75" t="n">
        <f aca="false">H51</f>
        <v>0.236</v>
      </c>
      <c r="J51" s="75" t="n">
        <f aca="false">I51</f>
        <v>0.236</v>
      </c>
      <c r="K51" s="75" t="n">
        <f aca="false">J51</f>
        <v>0.236</v>
      </c>
      <c r="L51" s="75" t="n">
        <f aca="false">K51</f>
        <v>0.236</v>
      </c>
      <c r="M51" s="75" t="n">
        <f aca="false">L51</f>
        <v>0.236</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Children'!BM24</f>
        <v>0.048</v>
      </c>
      <c r="E78" s="75" t="n">
        <f aca="false">D78</f>
        <v>0.048</v>
      </c>
      <c r="F78" s="75" t="n">
        <f aca="false">E78</f>
        <v>0.048</v>
      </c>
      <c r="G78" s="75" t="n">
        <f aca="false">F78</f>
        <v>0.048</v>
      </c>
      <c r="H78" s="75" t="n">
        <f aca="false">G78</f>
        <v>0.048</v>
      </c>
      <c r="I78" s="75" t="n">
        <f aca="false">H78</f>
        <v>0.048</v>
      </c>
      <c r="J78" s="75" t="n">
        <f aca="false">I78</f>
        <v>0.048</v>
      </c>
      <c r="K78" s="75" t="n">
        <f aca="false">J78</f>
        <v>0.048</v>
      </c>
      <c r="L78" s="75" t="n">
        <f aca="false">K78</f>
        <v>0.048</v>
      </c>
      <c r="M78" s="75" t="n">
        <f aca="false">L78</f>
        <v>0.048</v>
      </c>
    </row>
    <row r="79" customFormat="false" ht="15" hidden="false" customHeight="false" outlineLevel="0" collapsed="false">
      <c r="B79" s="0" t="s">
        <v>26</v>
      </c>
      <c r="C79" s="75" t="n">
        <f aca="false">'Regional Data Children'!D25</f>
        <v>0.917</v>
      </c>
      <c r="D79" s="75" t="n">
        <f aca="false">'Regional Data Children'!BM25</f>
        <v>0.191</v>
      </c>
      <c r="E79" s="75" t="n">
        <f aca="false">D79</f>
        <v>0.191</v>
      </c>
      <c r="F79" s="75" t="n">
        <f aca="false">E79</f>
        <v>0.191</v>
      </c>
      <c r="G79" s="75" t="n">
        <f aca="false">F79</f>
        <v>0.191</v>
      </c>
      <c r="H79" s="75" t="n">
        <f aca="false">G79</f>
        <v>0.191</v>
      </c>
      <c r="I79" s="75" t="n">
        <f aca="false">H79</f>
        <v>0.191</v>
      </c>
      <c r="J79" s="75" t="n">
        <f aca="false">I79</f>
        <v>0.191</v>
      </c>
      <c r="K79" s="75" t="n">
        <f aca="false">J79</f>
        <v>0.191</v>
      </c>
      <c r="L79" s="75" t="n">
        <f aca="false">K79</f>
        <v>0.191</v>
      </c>
      <c r="M79" s="75" t="n">
        <f aca="false">L79</f>
        <v>0.191</v>
      </c>
    </row>
    <row r="80" customFormat="false" ht="15" hidden="false" customHeight="false" outlineLevel="0" collapsed="false">
      <c r="B80" s="0" t="s">
        <v>27</v>
      </c>
      <c r="C80" s="75" t="n">
        <f aca="false">'Regional Data Children'!D26</f>
        <v>0.487</v>
      </c>
      <c r="D80" s="75" t="n">
        <f aca="false">'Regional Data Children'!BM26</f>
        <v>0.043</v>
      </c>
      <c r="E80" s="75" t="n">
        <f aca="false">D80</f>
        <v>0.043</v>
      </c>
      <c r="F80" s="75" t="n">
        <f aca="false">E80</f>
        <v>0.043</v>
      </c>
      <c r="G80" s="75" t="n">
        <f aca="false">F80</f>
        <v>0.043</v>
      </c>
      <c r="H80" s="75" t="n">
        <f aca="false">G80</f>
        <v>0.043</v>
      </c>
      <c r="I80" s="75" t="n">
        <f aca="false">H80</f>
        <v>0.043</v>
      </c>
      <c r="J80" s="75" t="n">
        <f aca="false">I80</f>
        <v>0.043</v>
      </c>
      <c r="K80" s="75" t="n">
        <f aca="false">J80</f>
        <v>0.043</v>
      </c>
      <c r="L80" s="75" t="n">
        <f aca="false">K80</f>
        <v>0.043</v>
      </c>
      <c r="M80" s="75" t="n">
        <f aca="false">L80</f>
        <v>0.043</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Children'!BN24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Children'!BN25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Children'!BN26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Children'!BJ32</f>
        <v>0.941</v>
      </c>
      <c r="E117" s="71" t="n">
        <f aca="false">D117</f>
        <v>0.941</v>
      </c>
      <c r="F117" s="71" t="n">
        <f aca="false">E117</f>
        <v>0.941</v>
      </c>
      <c r="G117" s="71" t="n">
        <f aca="false">F117</f>
        <v>0.941</v>
      </c>
      <c r="H117" s="71" t="n">
        <f aca="false">G117</f>
        <v>0.941</v>
      </c>
      <c r="I117" s="71" t="n">
        <f aca="false">H117</f>
        <v>0.941</v>
      </c>
      <c r="J117" s="71" t="n">
        <f aca="false">I117</f>
        <v>0.941</v>
      </c>
      <c r="K117" s="71" t="n">
        <f aca="false">J117</f>
        <v>0.941</v>
      </c>
      <c r="L117" s="71" t="n">
        <f aca="false">K117</f>
        <v>0.941</v>
      </c>
      <c r="M117" s="71" t="n">
        <f aca="false">L117</f>
        <v>0.941</v>
      </c>
    </row>
    <row r="118" customFormat="false" ht="15" hidden="false" customHeight="false" outlineLevel="0" collapsed="false">
      <c r="B118" s="0" t="s">
        <v>26</v>
      </c>
      <c r="C118" s="75" t="n">
        <v>0</v>
      </c>
      <c r="D118" s="71" t="n">
        <f aca="false">'Regional Data Children'!BJ33</f>
        <v>0.975</v>
      </c>
      <c r="E118" s="71" t="n">
        <f aca="false">D118</f>
        <v>0.975</v>
      </c>
      <c r="F118" s="71" t="n">
        <f aca="false">E118</f>
        <v>0.975</v>
      </c>
      <c r="G118" s="71" t="n">
        <f aca="false">F118</f>
        <v>0.975</v>
      </c>
      <c r="H118" s="71" t="n">
        <f aca="false">G118</f>
        <v>0.975</v>
      </c>
      <c r="I118" s="71" t="n">
        <f aca="false">H118</f>
        <v>0.975</v>
      </c>
      <c r="J118" s="71" t="n">
        <f aca="false">I118</f>
        <v>0.975</v>
      </c>
      <c r="K118" s="71" t="n">
        <f aca="false">J118</f>
        <v>0.975</v>
      </c>
      <c r="L118" s="71" t="n">
        <f aca="false">K118</f>
        <v>0.975</v>
      </c>
      <c r="M118" s="71" t="n">
        <f aca="false">L118</f>
        <v>0.975</v>
      </c>
    </row>
    <row r="119" customFormat="false" ht="15" hidden="false" customHeight="false" outlineLevel="0" collapsed="false">
      <c r="B119" s="0" t="s">
        <v>27</v>
      </c>
      <c r="C119" s="75" t="n">
        <v>0</v>
      </c>
      <c r="D119" s="71" t="n">
        <f aca="false">'Regional Data Children'!BJ34</f>
        <v>0.955</v>
      </c>
      <c r="E119" s="71" t="n">
        <f aca="false">D119</f>
        <v>0.955</v>
      </c>
      <c r="F119" s="71" t="n">
        <f aca="false">E119</f>
        <v>0.955</v>
      </c>
      <c r="G119" s="71" t="n">
        <f aca="false">F119</f>
        <v>0.955</v>
      </c>
      <c r="H119" s="71" t="n">
        <f aca="false">G119</f>
        <v>0.955</v>
      </c>
      <c r="I119" s="71" t="n">
        <f aca="false">H119</f>
        <v>0.955</v>
      </c>
      <c r="J119" s="71" t="n">
        <f aca="false">I119</f>
        <v>0.955</v>
      </c>
      <c r="K119" s="71" t="n">
        <f aca="false">J119</f>
        <v>0.955</v>
      </c>
      <c r="L119" s="71" t="n">
        <f aca="false">K119</f>
        <v>0.955</v>
      </c>
      <c r="M119" s="71" t="n">
        <f aca="false">L119</f>
        <v>0.955</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2989713.89093914</v>
      </c>
      <c r="E122" s="22" t="n">
        <f aca="false">SUM(E123:E125)</f>
        <v>3051497.40878785</v>
      </c>
      <c r="F122" s="22" t="n">
        <f aca="false">SUM(F123:F125)</f>
        <v>3110622.20085838</v>
      </c>
      <c r="G122" s="22" t="n">
        <f aca="false">SUM(G123:G125)</f>
        <v>3166348.67989572</v>
      </c>
      <c r="H122" s="22" t="n">
        <f aca="false">SUM(H123:H125)</f>
        <v>3219460.34345756</v>
      </c>
      <c r="I122" s="22" t="n">
        <f aca="false">SUM(I123:I125)</f>
        <v>3269906.39335059</v>
      </c>
      <c r="J122" s="22" t="n">
        <f aca="false">SUM(J123:J125)</f>
        <v>3317524.10315899</v>
      </c>
      <c r="K122" s="22" t="n">
        <f aca="false">SUM(K123:K125)</f>
        <v>3362785.29339003</v>
      </c>
      <c r="L122" s="22" t="n">
        <f aca="false">SUM(L123:L125)</f>
        <v>3406343.452666</v>
      </c>
      <c r="M122" s="22" t="n">
        <f aca="false">SUM(M123:M125)</f>
        <v>3449230.90359314</v>
      </c>
    </row>
    <row r="123" customFormat="false" ht="15" hidden="false" customHeight="false" outlineLevel="0" collapsed="false">
      <c r="B123" s="0" t="s">
        <v>25</v>
      </c>
      <c r="C123" s="22" t="n">
        <f aca="false">C117*C101</f>
        <v>0</v>
      </c>
      <c r="D123" s="22" t="n">
        <f aca="false">D117*D101</f>
        <v>640101.011853699</v>
      </c>
      <c r="E123" s="22" t="n">
        <f aca="false">E117*E101</f>
        <v>653328.930555452</v>
      </c>
      <c r="F123" s="22" t="n">
        <f aca="false">F117*F101</f>
        <v>665987.613162067</v>
      </c>
      <c r="G123" s="22" t="n">
        <f aca="false">G117*G101</f>
        <v>677918.713233866</v>
      </c>
      <c r="H123" s="22" t="n">
        <f aca="false">H117*H101</f>
        <v>689289.978454327</v>
      </c>
      <c r="I123" s="22" t="n">
        <f aca="false">I117*I101</f>
        <v>700090.53287474</v>
      </c>
      <c r="J123" s="22" t="n">
        <f aca="false">J117*J101</f>
        <v>710285.536591614</v>
      </c>
      <c r="K123" s="22" t="n">
        <f aca="false">K117*K101</f>
        <v>719976.006891262</v>
      </c>
      <c r="L123" s="22" t="n">
        <f aca="false">L117*L101</f>
        <v>729301.856401991</v>
      </c>
      <c r="M123" s="22" t="n">
        <f aca="false">M117*M101</f>
        <v>738484.106522139</v>
      </c>
    </row>
    <row r="124" customFormat="false" ht="15" hidden="false" customHeight="false" outlineLevel="0" collapsed="false">
      <c r="B124" s="0" t="s">
        <v>26</v>
      </c>
      <c r="C124" s="22" t="n">
        <f aca="false">C118*C102</f>
        <v>0</v>
      </c>
      <c r="D124" s="22" t="n">
        <f aca="false">D118*D102</f>
        <v>989872.660173474</v>
      </c>
      <c r="E124" s="22" t="n">
        <f aca="false">E118*E102</f>
        <v>1010328.73637298</v>
      </c>
      <c r="F124" s="22" t="n">
        <f aca="false">F118*F102</f>
        <v>1029904.52768413</v>
      </c>
      <c r="G124" s="22" t="n">
        <f aca="false">G118*G102</f>
        <v>1048355.16211238</v>
      </c>
      <c r="H124" s="22" t="n">
        <f aca="false">H118*H102</f>
        <v>1065940.05003612</v>
      </c>
      <c r="I124" s="22" t="n">
        <f aca="false">I118*I102</f>
        <v>1082642.37254069</v>
      </c>
      <c r="J124" s="22" t="n">
        <f aca="false">J118*J102</f>
        <v>1098408.25208597</v>
      </c>
      <c r="K124" s="22" t="n">
        <f aca="false">K118*K102</f>
        <v>1113393.90503169</v>
      </c>
      <c r="L124" s="22" t="n">
        <f aca="false">L118*L102</f>
        <v>1127815.6967374</v>
      </c>
      <c r="M124" s="22" t="n">
        <f aca="false">M118*M102</f>
        <v>1142015.42175656</v>
      </c>
    </row>
    <row r="125" customFormat="false" ht="15" hidden="false" customHeight="false" outlineLevel="0" collapsed="false">
      <c r="B125" s="0" t="s">
        <v>27</v>
      </c>
      <c r="C125" s="22" t="n">
        <f aca="false">C119*C103</f>
        <v>0</v>
      </c>
      <c r="D125" s="22" t="n">
        <f aca="false">D119*D103</f>
        <v>1359740.21891196</v>
      </c>
      <c r="E125" s="22" t="n">
        <f aca="false">E119*E103</f>
        <v>1387839.74185942</v>
      </c>
      <c r="F125" s="22" t="n">
        <f aca="false">F119*F103</f>
        <v>1414730.06001219</v>
      </c>
      <c r="G125" s="22" t="n">
        <f aca="false">G119*G103</f>
        <v>1440074.80454947</v>
      </c>
      <c r="H125" s="22" t="n">
        <f aca="false">H119*H103</f>
        <v>1464230.31496711</v>
      </c>
      <c r="I125" s="22" t="n">
        <f aca="false">I119*I103</f>
        <v>1487173.48793516</v>
      </c>
      <c r="J125" s="22" t="n">
        <f aca="false">J119*J103</f>
        <v>1508830.31448141</v>
      </c>
      <c r="K125" s="22" t="n">
        <f aca="false">K119*K103</f>
        <v>1529415.38146708</v>
      </c>
      <c r="L125" s="22" t="n">
        <f aca="false">L119*L103</f>
        <v>1549225.89952662</v>
      </c>
      <c r="M125" s="22" t="n">
        <f aca="false">M119*M103</f>
        <v>1568731.37531444</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32343432.6700974</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6924764.28654116</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10708676.7845314</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14709991.5990249</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2902634.84557198</v>
      </c>
      <c r="E135" s="22" t="n">
        <f aca="false">PV($C$132,E$134,0,E122)*-1</f>
        <v>2876328.97425568</v>
      </c>
      <c r="F135" s="22" t="n">
        <f aca="false">PV($C$132,F$134,0,F122)*-1</f>
        <v>2846659.96251432</v>
      </c>
      <c r="G135" s="22" t="n">
        <f aca="false">PV($C$132,G$134,0,G122)*-1</f>
        <v>2813259.79127229</v>
      </c>
      <c r="H135" s="22" t="n">
        <f aca="false">PV($C$132,H$134,0,H122)*-1</f>
        <v>2777134.77324295</v>
      </c>
      <c r="I135" s="22" t="n">
        <f aca="false">PV($C$132,I$134,0,I122)*-1</f>
        <v>2738495.12526035</v>
      </c>
      <c r="J135" s="22" t="n">
        <f aca="false">PV($C$132,J$134,0,J122)*-1</f>
        <v>2697450.68695555</v>
      </c>
      <c r="K135" s="22" t="n">
        <f aca="false">PV($C$132,K$134,0,K122)*-1</f>
        <v>2654613.76361719</v>
      </c>
      <c r="L135" s="22" t="n">
        <f aca="false">PV($C$132,L$134,0,L122)*-1</f>
        <v>2610678.61823239</v>
      </c>
      <c r="M135" s="22" t="n">
        <f aca="false">PV($C$132,M$134,0,M122)*-1</f>
        <v>2566551.72643739</v>
      </c>
    </row>
    <row r="136" customFormat="false" ht="15" hidden="false" customHeight="false" outlineLevel="0" collapsed="false">
      <c r="A136" s="101"/>
      <c r="B136" s="101" t="s">
        <v>25</v>
      </c>
      <c r="C136" s="22" t="n">
        <f aca="false">PV($C$132,C$134,0,C123)*-1</f>
        <v>0</v>
      </c>
      <c r="D136" s="22" t="n">
        <f aca="false">PV($C$132,D$134,0,D123)*-1</f>
        <v>621457.293061844</v>
      </c>
      <c r="E136" s="22" t="n">
        <f aca="false">PV($C$132,E$134,0,E123)*-1</f>
        <v>615825.1772603</v>
      </c>
      <c r="F136" s="22" t="n">
        <f aca="false">PV($C$132,F$134,0,F123)*-1</f>
        <v>609473.009417784</v>
      </c>
      <c r="G136" s="22" t="n">
        <f aca="false">PV($C$132,G$134,0,G123)*-1</f>
        <v>602321.99624796</v>
      </c>
      <c r="H136" s="22" t="n">
        <f aca="false">PV($C$132,H$134,0,H123)*-1</f>
        <v>594587.590402674</v>
      </c>
      <c r="I136" s="22" t="n">
        <f aca="false">PV($C$132,I$134,0,I123)*-1</f>
        <v>586314.799535865</v>
      </c>
      <c r="J136" s="22" t="n">
        <f aca="false">PV($C$132,J$134,0,J123)*-1</f>
        <v>577527.1404326</v>
      </c>
      <c r="K136" s="22" t="n">
        <f aca="false">PV($C$132,K$134,0,K123)*-1</f>
        <v>568355.708324436</v>
      </c>
      <c r="L136" s="22" t="n">
        <f aca="false">PV($C$132,L$134,0,L123)*-1</f>
        <v>558949.145675755</v>
      </c>
      <c r="M136" s="22" t="n">
        <f aca="false">PV($C$132,M$134,0,M123)*-1</f>
        <v>549501.529911069</v>
      </c>
    </row>
    <row r="137" customFormat="false" ht="15" hidden="false" customHeight="false" outlineLevel="0" collapsed="false">
      <c r="A137" s="101"/>
      <c r="B137" s="101" t="s">
        <v>26</v>
      </c>
      <c r="C137" s="22" t="n">
        <f aca="false">PV($C$132,C$134,0,C124)*-1</f>
        <v>0</v>
      </c>
      <c r="D137" s="22" t="n">
        <f aca="false">PV($C$132,D$134,0,D124)*-1</f>
        <v>961041.417644149</v>
      </c>
      <c r="E137" s="22" t="n">
        <f aca="false">PV($C$132,E$134,0,E124)*-1</f>
        <v>952331.73378545</v>
      </c>
      <c r="F137" s="22" t="n">
        <f aca="false">PV($C$132,F$134,0,F124)*-1</f>
        <v>942508.538440187</v>
      </c>
      <c r="G137" s="22" t="n">
        <f aca="false">PV($C$132,G$134,0,G124)*-1</f>
        <v>931449.983152405</v>
      </c>
      <c r="H137" s="22" t="n">
        <f aca="false">PV($C$132,H$134,0,H124)*-1</f>
        <v>919489.25078805</v>
      </c>
      <c r="I137" s="22" t="n">
        <f aca="false">PV($C$132,I$134,0,I124)*-1</f>
        <v>906695.942621466</v>
      </c>
      <c r="J137" s="22" t="n">
        <f aca="false">PV($C$132,J$134,0,J124)*-1</f>
        <v>893106.425760595</v>
      </c>
      <c r="K137" s="22" t="n">
        <f aca="false">PV($C$132,K$134,0,K124)*-1</f>
        <v>878923.430060872</v>
      </c>
      <c r="L137" s="22" t="n">
        <f aca="false">PV($C$132,L$134,0,L124)*-1</f>
        <v>864376.820979325</v>
      </c>
      <c r="M137" s="22" t="n">
        <f aca="false">PV($C$132,M$134,0,M124)*-1</f>
        <v>849766.726047271</v>
      </c>
    </row>
    <row r="138" customFormat="false" ht="15" hidden="false" customHeight="false" outlineLevel="0" collapsed="false">
      <c r="A138" s="101"/>
      <c r="B138" s="101" t="s">
        <v>27</v>
      </c>
      <c r="C138" s="22" t="n">
        <f aca="false">PV($C$132,C$134,0,C125)*-1</f>
        <v>0</v>
      </c>
      <c r="D138" s="22" t="n">
        <f aca="false">PV($C$132,D$134,0,D125)*-1</f>
        <v>1320136.13486599</v>
      </c>
      <c r="E138" s="22" t="n">
        <f aca="false">PV($C$132,E$134,0,E125)*-1</f>
        <v>1308172.06320993</v>
      </c>
      <c r="F138" s="22" t="n">
        <f aca="false">PV($C$132,F$134,0,F125)*-1</f>
        <v>1294678.41465635</v>
      </c>
      <c r="G138" s="22" t="n">
        <f aca="false">PV($C$132,G$134,0,G125)*-1</f>
        <v>1279487.81187192</v>
      </c>
      <c r="H138" s="22" t="n">
        <f aca="false">PV($C$132,H$134,0,H125)*-1</f>
        <v>1263057.93205222</v>
      </c>
      <c r="I138" s="22" t="n">
        <f aca="false">PV($C$132,I$134,0,I125)*-1</f>
        <v>1245484.38310302</v>
      </c>
      <c r="J138" s="22" t="n">
        <f aca="false">PV($C$132,J$134,0,J125)*-1</f>
        <v>1226817.12076235</v>
      </c>
      <c r="K138" s="22" t="n">
        <f aca="false">PV($C$132,K$134,0,K125)*-1</f>
        <v>1207334.62523188</v>
      </c>
      <c r="L138" s="22" t="n">
        <f aca="false">PV($C$132,L$134,0,L125)*-1</f>
        <v>1187352.65157731</v>
      </c>
      <c r="M138" s="22" t="n">
        <f aca="false">PV($C$132,M$134,0,M125)*-1</f>
        <v>1167283.47047905</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27483808.2673601</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5884313.39027029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9099690.26927977</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12499804.60781</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Children'!BL32</f>
        <v>0.289</v>
      </c>
      <c r="E146" s="75" t="n">
        <f aca="false">D146</f>
        <v>0.289</v>
      </c>
      <c r="F146" s="75" t="n">
        <f aca="false">E146</f>
        <v>0.289</v>
      </c>
      <c r="G146" s="75" t="n">
        <f aca="false">F146</f>
        <v>0.289</v>
      </c>
      <c r="H146" s="75" t="n">
        <f aca="false">G146</f>
        <v>0.289</v>
      </c>
      <c r="I146" s="75" t="n">
        <f aca="false">H146</f>
        <v>0.289</v>
      </c>
      <c r="J146" s="75" t="n">
        <f aca="false">I146</f>
        <v>0.289</v>
      </c>
      <c r="K146" s="75" t="n">
        <f aca="false">J146</f>
        <v>0.289</v>
      </c>
      <c r="L146" s="75" t="n">
        <f aca="false">K146</f>
        <v>0.289</v>
      </c>
      <c r="M146" s="75" t="n">
        <f aca="false">L146</f>
        <v>0.289</v>
      </c>
    </row>
    <row r="147" customFormat="false" ht="15" hidden="false" customHeight="false" outlineLevel="0" collapsed="false">
      <c r="B147" s="0" t="s">
        <v>26</v>
      </c>
      <c r="C147" s="75" t="n">
        <v>0</v>
      </c>
      <c r="D147" s="75" t="n">
        <f aca="false">'Regional Data Children'!BL33</f>
        <v>0.653</v>
      </c>
      <c r="E147" s="75" t="n">
        <f aca="false">D147</f>
        <v>0.653</v>
      </c>
      <c r="F147" s="75" t="n">
        <f aca="false">E147</f>
        <v>0.653</v>
      </c>
      <c r="G147" s="75" t="n">
        <f aca="false">F147</f>
        <v>0.653</v>
      </c>
      <c r="H147" s="75" t="n">
        <f aca="false">G147</f>
        <v>0.653</v>
      </c>
      <c r="I147" s="75" t="n">
        <f aca="false">H147</f>
        <v>0.653</v>
      </c>
      <c r="J147" s="75" t="n">
        <f aca="false">I147</f>
        <v>0.653</v>
      </c>
      <c r="K147" s="75" t="n">
        <f aca="false">J147</f>
        <v>0.653</v>
      </c>
      <c r="L147" s="75" t="n">
        <f aca="false">K147</f>
        <v>0.653</v>
      </c>
      <c r="M147" s="75" t="n">
        <f aca="false">L147</f>
        <v>0.653</v>
      </c>
    </row>
    <row r="148" customFormat="false" ht="15" hidden="false" customHeight="false" outlineLevel="0" collapsed="false">
      <c r="B148" s="0" t="s">
        <v>27</v>
      </c>
      <c r="C148" s="75" t="n">
        <v>0</v>
      </c>
      <c r="D148" s="75" t="n">
        <f aca="false">'Regional Data Children'!BL34</f>
        <v>0.236</v>
      </c>
      <c r="E148" s="75" t="n">
        <f aca="false">D148</f>
        <v>0.236</v>
      </c>
      <c r="F148" s="75" t="n">
        <f aca="false">E148</f>
        <v>0.236</v>
      </c>
      <c r="G148" s="75" t="n">
        <f aca="false">F148</f>
        <v>0.236</v>
      </c>
      <c r="H148" s="75" t="n">
        <f aca="false">G148</f>
        <v>0.236</v>
      </c>
      <c r="I148" s="75" t="n">
        <f aca="false">H148</f>
        <v>0.236</v>
      </c>
      <c r="J148" s="75" t="n">
        <f aca="false">I148</f>
        <v>0.236</v>
      </c>
      <c r="K148" s="75" t="n">
        <f aca="false">J148</f>
        <v>0.236</v>
      </c>
      <c r="L148" s="75" t="n">
        <f aca="false">K148</f>
        <v>0.236</v>
      </c>
      <c r="M148" s="75" t="n">
        <f aca="false">L148</f>
        <v>0.236</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1195568.31841514</v>
      </c>
      <c r="E151" s="22" t="n">
        <f aca="false">SUM(E152:E154)</f>
        <v>1220275.16971754</v>
      </c>
      <c r="F151" s="22" t="n">
        <f aca="false">SUM(F152:F154)</f>
        <v>1243918.81282555</v>
      </c>
      <c r="G151" s="22" t="n">
        <f aca="false">SUM(G152:G154)</f>
        <v>1266203.49131461</v>
      </c>
      <c r="H151" s="22" t="n">
        <f aca="false">SUM(H152:H154)</f>
        <v>1287442.52107104</v>
      </c>
      <c r="I151" s="22" t="n">
        <f aca="false">SUM(I152:I154)</f>
        <v>1307615.58820769</v>
      </c>
      <c r="J151" s="22" t="n">
        <f aca="false">SUM(J152:J154)</f>
        <v>1326657.61942511</v>
      </c>
      <c r="K151" s="22" t="n">
        <f aca="false">SUM(K152:K154)</f>
        <v>1344757.29286142</v>
      </c>
      <c r="L151" s="22" t="n">
        <f aca="false">SUM(L152:L154)</f>
        <v>1362175.93462398</v>
      </c>
      <c r="M151" s="22" t="n">
        <f aca="false">SUM(M152:M154)</f>
        <v>1379326.36421574</v>
      </c>
    </row>
    <row r="152" customFormat="false" ht="15" hidden="false" customHeight="false" outlineLevel="0" collapsed="false">
      <c r="B152" s="0" t="s">
        <v>25</v>
      </c>
      <c r="C152" s="22" t="n">
        <f aca="false">C146*C101</f>
        <v>0</v>
      </c>
      <c r="D152" s="22" t="n">
        <f aca="false">D146*D101</f>
        <v>196587.877179298</v>
      </c>
      <c r="E152" s="22" t="n">
        <f aca="false">E146*E101</f>
        <v>200650.436695564</v>
      </c>
      <c r="F152" s="22" t="n">
        <f aca="false">F146*F101</f>
        <v>204538.172373897</v>
      </c>
      <c r="G152" s="22" t="n">
        <f aca="false">G146*G101</f>
        <v>208202.452842282</v>
      </c>
      <c r="H152" s="22" t="n">
        <f aca="false">H146*H101</f>
        <v>211694.796783529</v>
      </c>
      <c r="I152" s="22" t="n">
        <f aca="false">I146*I101</f>
        <v>215011.863975345</v>
      </c>
      <c r="J152" s="22" t="n">
        <f aca="false">J146*J101</f>
        <v>218142.954383609</v>
      </c>
      <c r="K152" s="22" t="n">
        <f aca="false">K146*K101</f>
        <v>221119.092445882</v>
      </c>
      <c r="L152" s="22" t="n">
        <f aca="false">L146*L101</f>
        <v>223983.248140463</v>
      </c>
      <c r="M152" s="22" t="n">
        <f aca="false">M146*M101</f>
        <v>226803.301578</v>
      </c>
    </row>
    <row r="153" customFormat="false" ht="15" hidden="false" customHeight="false" outlineLevel="0" collapsed="false">
      <c r="B153" s="0" t="s">
        <v>26</v>
      </c>
      <c r="C153" s="22" t="n">
        <f aca="false">C147*C102</f>
        <v>0</v>
      </c>
      <c r="D153" s="22" t="n">
        <f aca="false">D147*D102</f>
        <v>662960.868813619</v>
      </c>
      <c r="E153" s="22" t="n">
        <f aca="false">E147*E102</f>
        <v>676661.194719547</v>
      </c>
      <c r="F153" s="22" t="n">
        <f aca="false">F147*F102</f>
        <v>689771.955464345</v>
      </c>
      <c r="G153" s="22" t="n">
        <f aca="false">G147*G102</f>
        <v>702129.149599371</v>
      </c>
      <c r="H153" s="22" t="n">
        <f aca="false">H147*H102</f>
        <v>713906.515562651</v>
      </c>
      <c r="I153" s="22" t="n">
        <f aca="false">I147*I102</f>
        <v>725092.788993917</v>
      </c>
      <c r="J153" s="22" t="n">
        <f aca="false">J147*J102</f>
        <v>735651.885756041</v>
      </c>
      <c r="K153" s="22" t="n">
        <f aca="false">K147*K102</f>
        <v>745688.43075456</v>
      </c>
      <c r="L153" s="22" t="n">
        <f aca="false">L147*L102</f>
        <v>755347.333302071</v>
      </c>
      <c r="M153" s="22" t="n">
        <f aca="false">M147*M102</f>
        <v>764857.508109776</v>
      </c>
    </row>
    <row r="154" customFormat="false" ht="15" hidden="false" customHeight="false" outlineLevel="0" collapsed="false">
      <c r="B154" s="0" t="s">
        <v>27</v>
      </c>
      <c r="C154" s="22" t="n">
        <f aca="false">C148*C103</f>
        <v>0</v>
      </c>
      <c r="D154" s="22" t="n">
        <f aca="false">D148*D103</f>
        <v>336019.572422224</v>
      </c>
      <c r="E154" s="22" t="n">
        <f aca="false">E148*E103</f>
        <v>342963.538302432</v>
      </c>
      <c r="F154" s="22" t="n">
        <f aca="false">F148*F103</f>
        <v>349608.684987305</v>
      </c>
      <c r="G154" s="22" t="n">
        <f aca="false">G148*G103</f>
        <v>355871.888872959</v>
      </c>
      <c r="H154" s="22" t="n">
        <f aca="false">H148*H103</f>
        <v>361841.208724858</v>
      </c>
      <c r="I154" s="22" t="n">
        <f aca="false">I148*I103</f>
        <v>367510.935238428</v>
      </c>
      <c r="J154" s="22" t="n">
        <f aca="false">J148*J103</f>
        <v>372862.779285458</v>
      </c>
      <c r="K154" s="22" t="n">
        <f aca="false">K148*K103</f>
        <v>377949.769660974</v>
      </c>
      <c r="L154" s="22" t="n">
        <f aca="false">L148*L103</f>
        <v>382845.353181447</v>
      </c>
      <c r="M154" s="22" t="n">
        <f aca="false">M148*M103</f>
        <v>387665.554527967</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12933941.1126778</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2126734.19639787</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7172067.6310759</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3635139.28520405</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1160745.94020887</v>
      </c>
      <c r="E164" s="22" t="n">
        <f aca="false">PV($C$161,E$163,0,E151)*-1</f>
        <v>1150226.38299325</v>
      </c>
      <c r="F164" s="22" t="n">
        <f aca="false">PV($C$161,F$163,0,F151)*-1</f>
        <v>1138361.92646978</v>
      </c>
      <c r="G164" s="22" t="n">
        <f aca="false">PV($C$161,G$163,0,G151)*-1</f>
        <v>1125005.40205866</v>
      </c>
      <c r="H164" s="22" t="n">
        <f aca="false">PV($C$161,H$163,0,H151)*-1</f>
        <v>1110559.22806557</v>
      </c>
      <c r="I164" s="22" t="n">
        <f aca="false">PV($C$161,I$163,0,I151)*-1</f>
        <v>1095107.46891808</v>
      </c>
      <c r="J164" s="22" t="n">
        <f aca="false">PV($C$161,J$163,0,J151)*-1</f>
        <v>1078694.04881354</v>
      </c>
      <c r="K164" s="22" t="n">
        <f aca="false">PV($C$161,K$163,0,K151)*-1</f>
        <v>1061563.82489581</v>
      </c>
      <c r="L164" s="22" t="n">
        <f aca="false">PV($C$161,L$163,0,L151)*-1</f>
        <v>1043994.42869164</v>
      </c>
      <c r="M164" s="22" t="n">
        <f aca="false">PV($C$161,M$163,0,M151)*-1</f>
        <v>1026348.35426956</v>
      </c>
    </row>
    <row r="165" customFormat="false" ht="15" hidden="false" customHeight="false" outlineLevel="0" collapsed="false">
      <c r="A165" s="101"/>
      <c r="B165" s="101" t="s">
        <v>25</v>
      </c>
      <c r="C165" s="22" t="n">
        <f aca="false">PV($C$161,C$163,0,C152)*-1</f>
        <v>0</v>
      </c>
      <c r="D165" s="22" t="n">
        <f aca="false">PV($C$161,D$163,0,D152)*-1</f>
        <v>190862.01667893</v>
      </c>
      <c r="E165" s="22" t="n">
        <f aca="false">PV($C$161,E$163,0,E152)*-1</f>
        <v>189132.28079514</v>
      </c>
      <c r="F165" s="22" t="n">
        <f aca="false">PV($C$161,F$163,0,F152)*-1</f>
        <v>187181.402467311</v>
      </c>
      <c r="G165" s="22" t="n">
        <f aca="false">PV($C$161,G$163,0,G152)*-1</f>
        <v>184985.182694645</v>
      </c>
      <c r="H165" s="22" t="n">
        <f aca="false">PV($C$161,H$163,0,H152)*-1</f>
        <v>182609.791313892</v>
      </c>
      <c r="I165" s="22" t="n">
        <f aca="false">PV($C$161,I$163,0,I152)*-1</f>
        <v>180069.051079559</v>
      </c>
      <c r="J165" s="22" t="n">
        <f aca="false">PV($C$161,J$163,0,J152)*-1</f>
        <v>177370.184468673</v>
      </c>
      <c r="K165" s="22" t="n">
        <f aca="false">PV($C$161,K$163,0,K152)*-1</f>
        <v>174553.453459896</v>
      </c>
      <c r="L165" s="22" t="n">
        <f aca="false">PV($C$161,L$163,0,L152)*-1</f>
        <v>171664.509139525</v>
      </c>
      <c r="M165" s="22" t="n">
        <f aca="false">PV($C$161,M$163,0,M152)*-1</f>
        <v>168762.956582677</v>
      </c>
    </row>
    <row r="166" customFormat="false" ht="15" hidden="false" customHeight="false" outlineLevel="0" collapsed="false">
      <c r="A166" s="101"/>
      <c r="B166" s="101" t="s">
        <v>26</v>
      </c>
      <c r="C166" s="22" t="n">
        <f aca="false">PV($C$161,C$163,0,C153)*-1</f>
        <v>0</v>
      </c>
      <c r="D166" s="22" t="n">
        <f aca="false">PV($C$161,D$163,0,D153)*-1</f>
        <v>643651.328945261</v>
      </c>
      <c r="E166" s="22" t="n">
        <f aca="false">PV($C$161,E$163,0,E153)*-1</f>
        <v>637818.074012204</v>
      </c>
      <c r="F166" s="22" t="n">
        <f aca="false">PV($C$161,F$163,0,F153)*-1</f>
        <v>631239.051898915</v>
      </c>
      <c r="G166" s="22" t="n">
        <f aca="false">PV($C$161,G$163,0,G153)*-1</f>
        <v>623832.655383098</v>
      </c>
      <c r="H166" s="22" t="n">
        <f aca="false">PV($C$161,H$163,0,H153)*-1</f>
        <v>615822.031553432</v>
      </c>
      <c r="I166" s="22" t="n">
        <f aca="false">PV($C$161,I$163,0,I153)*-1</f>
        <v>607253.795417248</v>
      </c>
      <c r="J166" s="22" t="n">
        <f aca="false">PV($C$161,J$163,0,J153)*-1</f>
        <v>598152.303611968</v>
      </c>
      <c r="K166" s="22" t="n">
        <f aca="false">PV($C$161,K$163,0,K153)*-1</f>
        <v>588653.333158718</v>
      </c>
      <c r="L166" s="22" t="n">
        <f aca="false">PV($C$161,L$163,0,L153)*-1</f>
        <v>578910.834973846</v>
      </c>
      <c r="M166" s="22" t="n">
        <f aca="false">PV($C$161,M$163,0,M153)*-1</f>
        <v>569125.817547557</v>
      </c>
    </row>
    <row r="167" customFormat="false" ht="15" hidden="false" customHeight="false" outlineLevel="0" collapsed="false">
      <c r="A167" s="101"/>
      <c r="B167" s="101" t="s">
        <v>27</v>
      </c>
      <c r="C167" s="22" t="n">
        <f aca="false">PV($C$161,C$163,0,C154)*-1</f>
        <v>0</v>
      </c>
      <c r="D167" s="22" t="n">
        <f aca="false">PV($C$161,D$163,0,D154)*-1</f>
        <v>326232.594584683</v>
      </c>
      <c r="E167" s="22" t="n">
        <f aca="false">PV($C$161,E$163,0,E154)*-1</f>
        <v>323276.02818591</v>
      </c>
      <c r="F167" s="22" t="n">
        <f aca="false">PV($C$161,F$163,0,F154)*-1</f>
        <v>319941.472103558</v>
      </c>
      <c r="G167" s="22" t="n">
        <f aca="false">PV($C$161,G$163,0,G154)*-1</f>
        <v>316187.563980915</v>
      </c>
      <c r="H167" s="22" t="n">
        <f aca="false">PV($C$161,H$163,0,H154)*-1</f>
        <v>312127.405198246</v>
      </c>
      <c r="I167" s="22" t="n">
        <f aca="false">PV($C$161,I$163,0,I154)*-1</f>
        <v>307784.622421269</v>
      </c>
      <c r="J167" s="22" t="n">
        <f aca="false">PV($C$161,J$163,0,J154)*-1</f>
        <v>303171.560732896</v>
      </c>
      <c r="K167" s="22" t="n">
        <f aca="false">PV($C$161,K$163,0,K154)*-1</f>
        <v>298357.038277198</v>
      </c>
      <c r="L167" s="22" t="n">
        <f aca="false">PV($C$161,L$163,0,L154)*-1</f>
        <v>293419.084578266</v>
      </c>
      <c r="M167" s="22" t="n">
        <f aca="false">PV($C$161,M$163,0,M154)*-1</f>
        <v>288459.580139325</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10990607.0053848</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1807190.82868025</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6094459.22650225</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3088956.95020227</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Children'!BM32</f>
        <v>0.048</v>
      </c>
      <c r="E175" s="75" t="n">
        <f aca="false">D175</f>
        <v>0.048</v>
      </c>
      <c r="F175" s="75" t="n">
        <f aca="false">E175</f>
        <v>0.048</v>
      </c>
      <c r="G175" s="75" t="n">
        <f aca="false">F175</f>
        <v>0.048</v>
      </c>
      <c r="H175" s="75" t="n">
        <f aca="false">G175</f>
        <v>0.048</v>
      </c>
      <c r="I175" s="75" t="n">
        <f aca="false">H175</f>
        <v>0.048</v>
      </c>
      <c r="J175" s="75" t="n">
        <f aca="false">I175</f>
        <v>0.048</v>
      </c>
      <c r="K175" s="75" t="n">
        <f aca="false">J175</f>
        <v>0.048</v>
      </c>
      <c r="L175" s="75" t="n">
        <f aca="false">K175</f>
        <v>0.048</v>
      </c>
      <c r="M175" s="75" t="n">
        <f aca="false">L175</f>
        <v>0.048</v>
      </c>
    </row>
    <row r="176" customFormat="false" ht="15" hidden="false" customHeight="false" outlineLevel="0" collapsed="false">
      <c r="B176" s="0" t="s">
        <v>26</v>
      </c>
      <c r="C176" s="75" t="n">
        <f aca="false">'Regional Data Children'!$D33</f>
        <v>0.917</v>
      </c>
      <c r="D176" s="75" t="n">
        <f aca="false">'Regional Data Children'!BM33</f>
        <v>0.191</v>
      </c>
      <c r="E176" s="75" t="n">
        <f aca="false">D176</f>
        <v>0.191</v>
      </c>
      <c r="F176" s="75" t="n">
        <f aca="false">E176</f>
        <v>0.191</v>
      </c>
      <c r="G176" s="75" t="n">
        <f aca="false">F176</f>
        <v>0.191</v>
      </c>
      <c r="H176" s="75" t="n">
        <f aca="false">G176</f>
        <v>0.191</v>
      </c>
      <c r="I176" s="75" t="n">
        <f aca="false">H176</f>
        <v>0.191</v>
      </c>
      <c r="J176" s="75" t="n">
        <f aca="false">I176</f>
        <v>0.191</v>
      </c>
      <c r="K176" s="75" t="n">
        <f aca="false">J176</f>
        <v>0.191</v>
      </c>
      <c r="L176" s="75" t="n">
        <f aca="false">K176</f>
        <v>0.191</v>
      </c>
      <c r="M176" s="75" t="n">
        <f aca="false">L176</f>
        <v>0.191</v>
      </c>
    </row>
    <row r="177" customFormat="false" ht="15" hidden="false" customHeight="false" outlineLevel="0" collapsed="false">
      <c r="B177" s="0" t="s">
        <v>27</v>
      </c>
      <c r="C177" s="75" t="n">
        <f aca="false">'Regional Data Children'!$D34</f>
        <v>0.487</v>
      </c>
      <c r="D177" s="75" t="n">
        <f aca="false">'Regional Data Children'!BM34</f>
        <v>0.043</v>
      </c>
      <c r="E177" s="75" t="n">
        <f aca="false">D177</f>
        <v>0.043</v>
      </c>
      <c r="F177" s="75" t="n">
        <f aca="false">E177</f>
        <v>0.043</v>
      </c>
      <c r="G177" s="75" t="n">
        <f aca="false">F177</f>
        <v>0.043</v>
      </c>
      <c r="H177" s="75" t="n">
        <f aca="false">G177</f>
        <v>0.043</v>
      </c>
      <c r="I177" s="75" t="n">
        <f aca="false">H177</f>
        <v>0.043</v>
      </c>
      <c r="J177" s="75" t="n">
        <f aca="false">I177</f>
        <v>0.043</v>
      </c>
      <c r="K177" s="75" t="n">
        <f aca="false">J177</f>
        <v>0.043</v>
      </c>
      <c r="L177" s="75" t="n">
        <f aca="false">K177</f>
        <v>0.043</v>
      </c>
      <c r="M177" s="75" t="n">
        <f aca="false">L177</f>
        <v>0.043</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287788.694856045</v>
      </c>
      <c r="E180" s="0" t="n">
        <f aca="false">SUM(E181:E183)</f>
        <v>293735.952223777</v>
      </c>
      <c r="F180" s="0" t="n">
        <f aca="false">SUM(F181:F183)</f>
        <v>299427.281683489</v>
      </c>
      <c r="G180" s="0" t="n">
        <f aca="false">SUM(G181:G183)</f>
        <v>304791.490854033</v>
      </c>
      <c r="H180" s="0" t="n">
        <f aca="false">SUM(H181:H183)</f>
        <v>309903.998905194</v>
      </c>
      <c r="I180" s="0" t="n">
        <f aca="false">SUM(I181:I183)</f>
        <v>314759.916022667</v>
      </c>
      <c r="J180" s="0" t="n">
        <f aca="false">SUM(J181:J183)</f>
        <v>319343.578225036</v>
      </c>
      <c r="K180" s="0" t="n">
        <f aca="false">SUM(K181:K183)</f>
        <v>323700.402770588</v>
      </c>
      <c r="L180" s="0" t="n">
        <f aca="false">SUM(L181:L183)</f>
        <v>327893.294219618</v>
      </c>
      <c r="M180" s="0" t="n">
        <f aca="false">SUM(M181:M183)</f>
        <v>332021.623544183</v>
      </c>
    </row>
    <row r="181" customFormat="false" ht="15" hidden="false" customHeight="false" outlineLevel="0" collapsed="false">
      <c r="B181" s="0" t="s">
        <v>25</v>
      </c>
      <c r="C181" s="0" t="n">
        <f aca="false">C175*C101</f>
        <v>373311.082731694</v>
      </c>
      <c r="D181" s="0" t="n">
        <f aca="false">D175*D101</f>
        <v>32651.2737183608</v>
      </c>
      <c r="E181" s="0" t="n">
        <f aca="false">E175*E101</f>
        <v>33326.0240878445</v>
      </c>
      <c r="F181" s="0" t="n">
        <f aca="false">F175*F101</f>
        <v>33971.7379721352</v>
      </c>
      <c r="G181" s="0" t="n">
        <f aca="false">G175*G101</f>
        <v>34580.3381883375</v>
      </c>
      <c r="H181" s="0" t="n">
        <f aca="false">H175*H101</f>
        <v>35160.3814726968</v>
      </c>
      <c r="I181" s="0" t="n">
        <f aca="false">I175*I101</f>
        <v>35711.3130478082</v>
      </c>
      <c r="J181" s="0" t="n">
        <f aca="false">J175*J101</f>
        <v>36231.3557453746</v>
      </c>
      <c r="K181" s="0" t="n">
        <f aca="false">K175*K101</f>
        <v>36725.6624131568</v>
      </c>
      <c r="L181" s="0" t="n">
        <f aca="false">L175*L101</f>
        <v>37201.369933364</v>
      </c>
      <c r="M181" s="0" t="n">
        <f aca="false">M175*M101</f>
        <v>37669.752511225</v>
      </c>
    </row>
    <row r="182" customFormat="false" ht="15" hidden="false" customHeight="false" outlineLevel="0" collapsed="false">
      <c r="B182" s="0" t="s">
        <v>26</v>
      </c>
      <c r="C182" s="0" t="n">
        <f aca="false">C176*C102</f>
        <v>910737.420169237</v>
      </c>
      <c r="D182" s="0" t="n">
        <f aca="false">D176*D102</f>
        <v>193913.515992957</v>
      </c>
      <c r="E182" s="0" t="n">
        <f aca="false">E176*E102</f>
        <v>197920.808868964</v>
      </c>
      <c r="F182" s="0" t="n">
        <f aca="false">F176*F102</f>
        <v>201755.656192481</v>
      </c>
      <c r="G182" s="0" t="n">
        <f aca="false">G176*G102</f>
        <v>205370.088167657</v>
      </c>
      <c r="H182" s="0" t="n">
        <f aca="false">H176*H102</f>
        <v>208814.92262246</v>
      </c>
      <c r="I182" s="0" t="n">
        <f aca="false">I176*I102</f>
        <v>212086.864774637</v>
      </c>
      <c r="J182" s="0" t="n">
        <f aca="false">J176*J102</f>
        <v>215175.360152226</v>
      </c>
      <c r="K182" s="0" t="n">
        <f aca="false">K176*K102</f>
        <v>218111.011139542</v>
      </c>
      <c r="L182" s="0" t="n">
        <f aca="false">L176*L102</f>
        <v>220936.203155736</v>
      </c>
      <c r="M182" s="0" t="n">
        <f aca="false">M176*M102</f>
        <v>223717.892877438</v>
      </c>
    </row>
    <row r="183" customFormat="false" ht="15" hidden="false" customHeight="false" outlineLevel="0" collapsed="false">
      <c r="B183" s="0" t="s">
        <v>27</v>
      </c>
      <c r="C183" s="0" t="n">
        <f aca="false">C177*C103</f>
        <v>678313.819003453</v>
      </c>
      <c r="D183" s="0" t="n">
        <f aca="false">D177*D103</f>
        <v>61223.9051447272</v>
      </c>
      <c r="E183" s="0" t="n">
        <f aca="false">E177*E103</f>
        <v>62489.1192669686</v>
      </c>
      <c r="F183" s="0" t="n">
        <f aca="false">F177*F103</f>
        <v>63699.8875188734</v>
      </c>
      <c r="G183" s="0" t="n">
        <f aca="false">G177*G103</f>
        <v>64841.064498039</v>
      </c>
      <c r="H183" s="0" t="n">
        <f aca="false">H177*H103</f>
        <v>65928.6948100376</v>
      </c>
      <c r="I183" s="0" t="n">
        <f aca="false">I177*I103</f>
        <v>66961.738200222</v>
      </c>
      <c r="J183" s="0" t="n">
        <f aca="false">J177*J103</f>
        <v>67936.8623274351</v>
      </c>
      <c r="K183" s="0" t="n">
        <f aca="false">K177*K103</f>
        <v>68863.7292178893</v>
      </c>
      <c r="L183" s="0" t="n">
        <f aca="false">L177*L103</f>
        <v>69755.7211305179</v>
      </c>
      <c r="M183" s="0" t="n">
        <f aca="false">M177*M103</f>
        <v>70633.9781555194</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Children'!BN32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Children'!BN33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Children'!BN34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2989713.89093914</v>
      </c>
      <c r="E215" s="22" t="n">
        <f aca="false">E25+E122</f>
        <v>3051497.40878785</v>
      </c>
      <c r="F215" s="22" t="n">
        <f aca="false">F25+F122</f>
        <v>3110622.20085838</v>
      </c>
      <c r="G215" s="22" t="n">
        <f aca="false">G25+G122</f>
        <v>3166348.67989572</v>
      </c>
      <c r="H215" s="22" t="n">
        <f aca="false">H25+H122</f>
        <v>3219460.34345756</v>
      </c>
      <c r="I215" s="22" t="n">
        <f aca="false">I25+I122</f>
        <v>3269906.39335059</v>
      </c>
      <c r="J215" s="22" t="n">
        <f aca="false">J25+J122</f>
        <v>3317524.10315899</v>
      </c>
      <c r="K215" s="22" t="n">
        <f aca="false">K25+K122</f>
        <v>3362785.29339003</v>
      </c>
      <c r="L215" s="22" t="n">
        <f aca="false">L25+L122</f>
        <v>3406343.452666</v>
      </c>
      <c r="M215" s="22" t="n">
        <f aca="false">M25+M122</f>
        <v>3449230.90359314</v>
      </c>
    </row>
    <row r="216" customFormat="false" ht="15" hidden="false" customHeight="false" outlineLevel="0" collapsed="false">
      <c r="B216" s="0" t="s">
        <v>25</v>
      </c>
      <c r="C216" s="22" t="n">
        <f aca="false">C26+C123</f>
        <v>0</v>
      </c>
      <c r="D216" s="22" t="n">
        <f aca="false">D26+D123</f>
        <v>640101.011853699</v>
      </c>
      <c r="E216" s="22" t="n">
        <f aca="false">E26+E123</f>
        <v>653328.930555452</v>
      </c>
      <c r="F216" s="22" t="n">
        <f aca="false">F26+F123</f>
        <v>665987.613162067</v>
      </c>
      <c r="G216" s="22" t="n">
        <f aca="false">G26+G123</f>
        <v>677918.713233866</v>
      </c>
      <c r="H216" s="22" t="n">
        <f aca="false">H26+H123</f>
        <v>689289.978454327</v>
      </c>
      <c r="I216" s="22" t="n">
        <f aca="false">I26+I123</f>
        <v>700090.53287474</v>
      </c>
      <c r="J216" s="22" t="n">
        <f aca="false">J26+J123</f>
        <v>710285.536591614</v>
      </c>
      <c r="K216" s="22" t="n">
        <f aca="false">K26+K123</f>
        <v>719976.006891262</v>
      </c>
      <c r="L216" s="22" t="n">
        <f aca="false">L26+L123</f>
        <v>729301.856401991</v>
      </c>
      <c r="M216" s="22" t="n">
        <f aca="false">M26+M123</f>
        <v>738484.106522139</v>
      </c>
    </row>
    <row r="217" customFormat="false" ht="15" hidden="false" customHeight="false" outlineLevel="0" collapsed="false">
      <c r="B217" s="0" t="s">
        <v>26</v>
      </c>
      <c r="C217" s="22" t="n">
        <f aca="false">C27+C124</f>
        <v>0</v>
      </c>
      <c r="D217" s="22" t="n">
        <f aca="false">D27+D124</f>
        <v>989872.660173474</v>
      </c>
      <c r="E217" s="22" t="n">
        <f aca="false">E27+E124</f>
        <v>1010328.73637298</v>
      </c>
      <c r="F217" s="22" t="n">
        <f aca="false">F27+F124</f>
        <v>1029904.52768413</v>
      </c>
      <c r="G217" s="22" t="n">
        <f aca="false">G27+G124</f>
        <v>1048355.16211238</v>
      </c>
      <c r="H217" s="22" t="n">
        <f aca="false">H27+H124</f>
        <v>1065940.05003612</v>
      </c>
      <c r="I217" s="22" t="n">
        <f aca="false">I27+I124</f>
        <v>1082642.37254069</v>
      </c>
      <c r="J217" s="22" t="n">
        <f aca="false">J27+J124</f>
        <v>1098408.25208597</v>
      </c>
      <c r="K217" s="22" t="n">
        <f aca="false">K27+K124</f>
        <v>1113393.90503169</v>
      </c>
      <c r="L217" s="22" t="n">
        <f aca="false">L27+L124</f>
        <v>1127815.6967374</v>
      </c>
      <c r="M217" s="22" t="n">
        <f aca="false">M27+M124</f>
        <v>1142015.42175656</v>
      </c>
    </row>
    <row r="218" customFormat="false" ht="15" hidden="false" customHeight="false" outlineLevel="0" collapsed="false">
      <c r="B218" s="0" t="s">
        <v>27</v>
      </c>
      <c r="C218" s="22" t="n">
        <f aca="false">C28+C125</f>
        <v>0</v>
      </c>
      <c r="D218" s="22" t="n">
        <f aca="false">D28+D125</f>
        <v>1359740.21891196</v>
      </c>
      <c r="E218" s="22" t="n">
        <f aca="false">E28+E125</f>
        <v>1387839.74185942</v>
      </c>
      <c r="F218" s="22" t="n">
        <f aca="false">F28+F125</f>
        <v>1414730.06001219</v>
      </c>
      <c r="G218" s="22" t="n">
        <f aca="false">G28+G125</f>
        <v>1440074.80454947</v>
      </c>
      <c r="H218" s="22" t="n">
        <f aca="false">H28+H125</f>
        <v>1464230.31496711</v>
      </c>
      <c r="I218" s="22" t="n">
        <f aca="false">I28+I125</f>
        <v>1487173.48793516</v>
      </c>
      <c r="J218" s="22" t="n">
        <f aca="false">J28+J125</f>
        <v>1508830.31448141</v>
      </c>
      <c r="K218" s="22" t="n">
        <f aca="false">K28+K125</f>
        <v>1529415.38146708</v>
      </c>
      <c r="L218" s="22" t="n">
        <f aca="false">L28+L125</f>
        <v>1549225.89952662</v>
      </c>
      <c r="M218" s="22" t="n">
        <f aca="false">M28+M125</f>
        <v>1568731.37531444</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0.958456477374158</v>
      </c>
      <c r="E221" s="71" t="n">
        <f aca="false">E215/E197</f>
        <v>0.958456477374158</v>
      </c>
      <c r="F221" s="71" t="n">
        <f aca="false">F215/F197</f>
        <v>0.958456477374158</v>
      </c>
      <c r="G221" s="71" t="n">
        <f aca="false">G215/G197</f>
        <v>0.958456477374158</v>
      </c>
      <c r="H221" s="71" t="n">
        <f aca="false">H215/H197</f>
        <v>0.958456477374158</v>
      </c>
      <c r="I221" s="71" t="n">
        <f aca="false">I215/I197</f>
        <v>0.958456477374158</v>
      </c>
      <c r="J221" s="71" t="n">
        <f aca="false">J215/J197</f>
        <v>0.958456477374157</v>
      </c>
      <c r="K221" s="71" t="n">
        <f aca="false">K215/K197</f>
        <v>0.958456477374158</v>
      </c>
      <c r="L221" s="71" t="n">
        <f aca="false">L215/L197</f>
        <v>0.958456477374158</v>
      </c>
      <c r="M221" s="71" t="n">
        <f aca="false">M215/M197</f>
        <v>0.958456477374158</v>
      </c>
    </row>
    <row r="222" customFormat="false" ht="15" hidden="false" customHeight="false" outlineLevel="0" collapsed="false">
      <c r="B222" s="0" t="s">
        <v>25</v>
      </c>
      <c r="C222" s="71" t="n">
        <f aca="false">C216/C198</f>
        <v>0</v>
      </c>
      <c r="D222" s="71" t="n">
        <f aca="false">D216/D198</f>
        <v>0.941</v>
      </c>
      <c r="E222" s="71" t="n">
        <f aca="false">E216/E198</f>
        <v>0.941</v>
      </c>
      <c r="F222" s="71" t="n">
        <f aca="false">F216/F198</f>
        <v>0.941</v>
      </c>
      <c r="G222" s="71" t="n">
        <f aca="false">G216/G198</f>
        <v>0.941</v>
      </c>
      <c r="H222" s="71" t="n">
        <f aca="false">H216/H198</f>
        <v>0.941</v>
      </c>
      <c r="I222" s="71" t="n">
        <f aca="false">I216/I198</f>
        <v>0.941</v>
      </c>
      <c r="J222" s="71" t="n">
        <f aca="false">J216/J198</f>
        <v>0.941</v>
      </c>
      <c r="K222" s="71" t="n">
        <f aca="false">K216/K198</f>
        <v>0.941</v>
      </c>
      <c r="L222" s="71" t="n">
        <f aca="false">L216/L198</f>
        <v>0.941</v>
      </c>
      <c r="M222" s="71" t="n">
        <f aca="false">M216/M198</f>
        <v>0.941</v>
      </c>
    </row>
    <row r="223" customFormat="false" ht="15" hidden="false" customHeight="false" outlineLevel="0" collapsed="false">
      <c r="B223" s="0" t="s">
        <v>26</v>
      </c>
      <c r="C223" s="71" t="n">
        <f aca="false">C217/C199</f>
        <v>0</v>
      </c>
      <c r="D223" s="71" t="n">
        <f aca="false">D217/D199</f>
        <v>0.975</v>
      </c>
      <c r="E223" s="71" t="n">
        <f aca="false">E217/E199</f>
        <v>0.975</v>
      </c>
      <c r="F223" s="71" t="n">
        <f aca="false">F217/F199</f>
        <v>0.975</v>
      </c>
      <c r="G223" s="71" t="n">
        <f aca="false">G217/G199</f>
        <v>0.975</v>
      </c>
      <c r="H223" s="71" t="n">
        <f aca="false">H217/H199</f>
        <v>0.975</v>
      </c>
      <c r="I223" s="71" t="n">
        <f aca="false">I217/I199</f>
        <v>0.975</v>
      </c>
      <c r="J223" s="71" t="n">
        <f aca="false">J217/J199</f>
        <v>0.975</v>
      </c>
      <c r="K223" s="71" t="n">
        <f aca="false">K217/K199</f>
        <v>0.975</v>
      </c>
      <c r="L223" s="71" t="n">
        <f aca="false">L217/L199</f>
        <v>0.975</v>
      </c>
      <c r="M223" s="71" t="n">
        <f aca="false">M217/M199</f>
        <v>0.975</v>
      </c>
    </row>
    <row r="224" customFormat="false" ht="15" hidden="false" customHeight="false" outlineLevel="0" collapsed="false">
      <c r="B224" s="0" t="s">
        <v>27</v>
      </c>
      <c r="C224" s="71" t="n">
        <f aca="false">C218/C200</f>
        <v>0</v>
      </c>
      <c r="D224" s="71" t="n">
        <f aca="false">D218/D200</f>
        <v>0.955</v>
      </c>
      <c r="E224" s="71" t="n">
        <f aca="false">E218/E200</f>
        <v>0.955</v>
      </c>
      <c r="F224" s="71" t="n">
        <f aca="false">F218/F200</f>
        <v>0.955</v>
      </c>
      <c r="G224" s="71" t="n">
        <f aca="false">G218/G200</f>
        <v>0.955</v>
      </c>
      <c r="H224" s="71" t="n">
        <f aca="false">H218/H200</f>
        <v>0.955</v>
      </c>
      <c r="I224" s="71" t="n">
        <f aca="false">I218/I200</f>
        <v>0.955</v>
      </c>
      <c r="J224" s="71" t="n">
        <f aca="false">J218/J200</f>
        <v>0.955</v>
      </c>
      <c r="K224" s="71" t="n">
        <f aca="false">K218/K200</f>
        <v>0.955</v>
      </c>
      <c r="L224" s="71" t="n">
        <f aca="false">L218/L200</f>
        <v>0.955</v>
      </c>
      <c r="M224" s="71" t="n">
        <f aca="false">M218/M200</f>
        <v>0.955</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32343432.6700974</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6924764.28654116</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10708676.7845314</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14709991.5990249</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2902634.84557198</v>
      </c>
      <c r="E235" s="22" t="n">
        <f aca="false">PV($C$232,E$234,0,E215)*-1</f>
        <v>2876328.97425568</v>
      </c>
      <c r="F235" s="22" t="n">
        <f aca="false">PV($C$232,F$234,0,F215)*-1</f>
        <v>2846659.96251432</v>
      </c>
      <c r="G235" s="22" t="n">
        <f aca="false">PV($C$232,G$234,0,G215)*-1</f>
        <v>2813259.79127229</v>
      </c>
      <c r="H235" s="22" t="n">
        <f aca="false">PV($C$232,H$234,0,H215)*-1</f>
        <v>2777134.77324295</v>
      </c>
      <c r="I235" s="22" t="n">
        <f aca="false">PV($C$232,I$234,0,I215)*-1</f>
        <v>2738495.12526035</v>
      </c>
      <c r="J235" s="22" t="n">
        <f aca="false">PV($C$232,J$234,0,J215)*-1</f>
        <v>2697450.68695555</v>
      </c>
      <c r="K235" s="22" t="n">
        <f aca="false">PV($C$232,K$234,0,K215)*-1</f>
        <v>2654613.76361719</v>
      </c>
      <c r="L235" s="22" t="n">
        <f aca="false">PV($C$232,L$234,0,L215)*-1</f>
        <v>2610678.61823239</v>
      </c>
      <c r="M235" s="22" t="n">
        <f aca="false">PV($C$232,M$234,0,M215)*-1</f>
        <v>2566551.72643739</v>
      </c>
    </row>
    <row r="236" customFormat="false" ht="15" hidden="false" customHeight="false" outlineLevel="0" collapsed="false">
      <c r="A236" s="101"/>
      <c r="B236" s="101" t="s">
        <v>25</v>
      </c>
      <c r="C236" s="22" t="n">
        <f aca="false">PV($C$232,C$234,0,C216)*-1</f>
        <v>0</v>
      </c>
      <c r="D236" s="22" t="n">
        <f aca="false">PV($C$232,D$234,0,D216)*-1</f>
        <v>621457.293061844</v>
      </c>
      <c r="E236" s="22" t="n">
        <f aca="false">PV($C$232,E$234,0,E216)*-1</f>
        <v>615825.1772603</v>
      </c>
      <c r="F236" s="22" t="n">
        <f aca="false">PV($C$232,F$234,0,F216)*-1</f>
        <v>609473.009417784</v>
      </c>
      <c r="G236" s="22" t="n">
        <f aca="false">PV($C$232,G$234,0,G216)*-1</f>
        <v>602321.99624796</v>
      </c>
      <c r="H236" s="22" t="n">
        <f aca="false">PV($C$232,H$234,0,H216)*-1</f>
        <v>594587.590402674</v>
      </c>
      <c r="I236" s="22" t="n">
        <f aca="false">PV($C$232,I$234,0,I216)*-1</f>
        <v>586314.799535865</v>
      </c>
      <c r="J236" s="22" t="n">
        <f aca="false">PV($C$232,J$234,0,J216)*-1</f>
        <v>577527.1404326</v>
      </c>
      <c r="K236" s="22" t="n">
        <f aca="false">PV($C$232,K$234,0,K216)*-1</f>
        <v>568355.708324436</v>
      </c>
      <c r="L236" s="22" t="n">
        <f aca="false">PV($C$232,L$234,0,L216)*-1</f>
        <v>558949.145675755</v>
      </c>
      <c r="M236" s="22" t="n">
        <f aca="false">PV($C$232,M$234,0,M216)*-1</f>
        <v>549501.529911069</v>
      </c>
    </row>
    <row r="237" customFormat="false" ht="15" hidden="false" customHeight="false" outlineLevel="0" collapsed="false">
      <c r="A237" s="101"/>
      <c r="B237" s="101" t="s">
        <v>26</v>
      </c>
      <c r="C237" s="22" t="n">
        <f aca="false">PV($C$232,C$234,0,C217)*-1</f>
        <v>0</v>
      </c>
      <c r="D237" s="22" t="n">
        <f aca="false">PV($C$232,D$234,0,D217)*-1</f>
        <v>961041.417644149</v>
      </c>
      <c r="E237" s="22" t="n">
        <f aca="false">PV($C$232,E$234,0,E217)*-1</f>
        <v>952331.73378545</v>
      </c>
      <c r="F237" s="22" t="n">
        <f aca="false">PV($C$232,F$234,0,F217)*-1</f>
        <v>942508.538440187</v>
      </c>
      <c r="G237" s="22" t="n">
        <f aca="false">PV($C$232,G$234,0,G217)*-1</f>
        <v>931449.983152405</v>
      </c>
      <c r="H237" s="22" t="n">
        <f aca="false">PV($C$232,H$234,0,H217)*-1</f>
        <v>919489.25078805</v>
      </c>
      <c r="I237" s="22" t="n">
        <f aca="false">PV($C$232,I$234,0,I217)*-1</f>
        <v>906695.942621466</v>
      </c>
      <c r="J237" s="22" t="n">
        <f aca="false">PV($C$232,J$234,0,J217)*-1</f>
        <v>893106.425760595</v>
      </c>
      <c r="K237" s="22" t="n">
        <f aca="false">PV($C$232,K$234,0,K217)*-1</f>
        <v>878923.430060872</v>
      </c>
      <c r="L237" s="22" t="n">
        <f aca="false">PV($C$232,L$234,0,L217)*-1</f>
        <v>864376.820979325</v>
      </c>
      <c r="M237" s="22" t="n">
        <f aca="false">PV($C$232,M$234,0,M217)*-1</f>
        <v>849766.726047271</v>
      </c>
    </row>
    <row r="238" customFormat="false" ht="15" hidden="false" customHeight="false" outlineLevel="0" collapsed="false">
      <c r="A238" s="101"/>
      <c r="B238" s="101" t="s">
        <v>27</v>
      </c>
      <c r="C238" s="22" t="n">
        <f aca="false">PV($C$232,C$234,0,C218)*-1</f>
        <v>0</v>
      </c>
      <c r="D238" s="22" t="n">
        <f aca="false">PV($C$232,D$234,0,D218)*-1</f>
        <v>1320136.13486599</v>
      </c>
      <c r="E238" s="22" t="n">
        <f aca="false">PV($C$232,E$234,0,E218)*-1</f>
        <v>1308172.06320993</v>
      </c>
      <c r="F238" s="22" t="n">
        <f aca="false">PV($C$232,F$234,0,F218)*-1</f>
        <v>1294678.41465635</v>
      </c>
      <c r="G238" s="22" t="n">
        <f aca="false">PV($C$232,G$234,0,G218)*-1</f>
        <v>1279487.81187192</v>
      </c>
      <c r="H238" s="22" t="n">
        <f aca="false">PV($C$232,H$234,0,H218)*-1</f>
        <v>1263057.93205222</v>
      </c>
      <c r="I238" s="22" t="n">
        <f aca="false">PV($C$232,I$234,0,I218)*-1</f>
        <v>1245484.38310302</v>
      </c>
      <c r="J238" s="22" t="n">
        <f aca="false">PV($C$232,J$234,0,J218)*-1</f>
        <v>1226817.12076235</v>
      </c>
      <c r="K238" s="22" t="n">
        <f aca="false">PV($C$232,K$234,0,K218)*-1</f>
        <v>1207334.62523188</v>
      </c>
      <c r="L238" s="22" t="n">
        <f aca="false">PV($C$232,L$234,0,L218)*-1</f>
        <v>1187352.65157731</v>
      </c>
      <c r="M238" s="22" t="n">
        <f aca="false">PV($C$232,M$234,0,M218)*-1</f>
        <v>1167283.47047905</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27483808.2673601</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5884313.39027029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9099690.26927977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12499804.60781</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1195568.31841514</v>
      </c>
      <c r="E246" s="22" t="n">
        <f aca="false">E54+E151</f>
        <v>1220275.16971754</v>
      </c>
      <c r="F246" s="22" t="n">
        <f aca="false">F54+F151</f>
        <v>1243918.81282555</v>
      </c>
      <c r="G246" s="22" t="n">
        <f aca="false">G54+G151</f>
        <v>1266203.49131461</v>
      </c>
      <c r="H246" s="22" t="n">
        <f aca="false">H54+H151</f>
        <v>1287442.52107104</v>
      </c>
      <c r="I246" s="22" t="n">
        <f aca="false">I54+I151</f>
        <v>1307615.58820769</v>
      </c>
      <c r="J246" s="22" t="n">
        <f aca="false">J54+J151</f>
        <v>1326657.61942511</v>
      </c>
      <c r="K246" s="22" t="n">
        <f aca="false">K54+K151</f>
        <v>1344757.29286142</v>
      </c>
      <c r="L246" s="22" t="n">
        <f aca="false">L54+L151</f>
        <v>1362175.93462398</v>
      </c>
      <c r="M246" s="22" t="n">
        <f aca="false">M54+M151</f>
        <v>1379326.36421574</v>
      </c>
    </row>
    <row r="247" customFormat="false" ht="15" hidden="false" customHeight="false" outlineLevel="0" collapsed="false">
      <c r="B247" s="0" t="s">
        <v>25</v>
      </c>
      <c r="C247" s="22" t="n">
        <f aca="false">C55+C152</f>
        <v>0</v>
      </c>
      <c r="D247" s="22" t="n">
        <f aca="false">D55+D152</f>
        <v>196587.877179298</v>
      </c>
      <c r="E247" s="22" t="n">
        <f aca="false">E55+E152</f>
        <v>200650.436695564</v>
      </c>
      <c r="F247" s="22" t="n">
        <f aca="false">F55+F152</f>
        <v>204538.172373897</v>
      </c>
      <c r="G247" s="22" t="n">
        <f aca="false">G55+G152</f>
        <v>208202.452842282</v>
      </c>
      <c r="H247" s="22" t="n">
        <f aca="false">H55+H152</f>
        <v>211694.796783529</v>
      </c>
      <c r="I247" s="22" t="n">
        <f aca="false">I55+I152</f>
        <v>215011.863975345</v>
      </c>
      <c r="J247" s="22" t="n">
        <f aca="false">J55+J152</f>
        <v>218142.954383609</v>
      </c>
      <c r="K247" s="22" t="n">
        <f aca="false">K55+K152</f>
        <v>221119.092445882</v>
      </c>
      <c r="L247" s="22" t="n">
        <f aca="false">L55+L152</f>
        <v>223983.248140463</v>
      </c>
      <c r="M247" s="22" t="n">
        <f aca="false">M55+M152</f>
        <v>226803.301578</v>
      </c>
    </row>
    <row r="248" customFormat="false" ht="15" hidden="false" customHeight="false" outlineLevel="0" collapsed="false">
      <c r="B248" s="0" t="s">
        <v>26</v>
      </c>
      <c r="C248" s="22" t="n">
        <f aca="false">C56+C153</f>
        <v>0</v>
      </c>
      <c r="D248" s="22" t="n">
        <f aca="false">D56+D153</f>
        <v>662960.868813619</v>
      </c>
      <c r="E248" s="22" t="n">
        <f aca="false">E56+E153</f>
        <v>676661.194719547</v>
      </c>
      <c r="F248" s="22" t="n">
        <f aca="false">F56+F153</f>
        <v>689771.955464345</v>
      </c>
      <c r="G248" s="22" t="n">
        <f aca="false">G56+G153</f>
        <v>702129.149599371</v>
      </c>
      <c r="H248" s="22" t="n">
        <f aca="false">H56+H153</f>
        <v>713906.515562651</v>
      </c>
      <c r="I248" s="22" t="n">
        <f aca="false">I56+I153</f>
        <v>725092.788993917</v>
      </c>
      <c r="J248" s="22" t="n">
        <f aca="false">J56+J153</f>
        <v>735651.885756041</v>
      </c>
      <c r="K248" s="22" t="n">
        <f aca="false">K56+K153</f>
        <v>745688.43075456</v>
      </c>
      <c r="L248" s="22" t="n">
        <f aca="false">L56+L153</f>
        <v>755347.333302071</v>
      </c>
      <c r="M248" s="22" t="n">
        <f aca="false">M56+M153</f>
        <v>764857.508109776</v>
      </c>
    </row>
    <row r="249" customFormat="false" ht="15" hidden="false" customHeight="false" outlineLevel="0" collapsed="false">
      <c r="B249" s="0" t="s">
        <v>27</v>
      </c>
      <c r="C249" s="22" t="n">
        <f aca="false">C57+C154</f>
        <v>0</v>
      </c>
      <c r="D249" s="22" t="n">
        <f aca="false">D57+D154</f>
        <v>336019.572422224</v>
      </c>
      <c r="E249" s="22" t="n">
        <f aca="false">E57+E154</f>
        <v>342963.538302432</v>
      </c>
      <c r="F249" s="22" t="n">
        <f aca="false">F57+F154</f>
        <v>349608.684987305</v>
      </c>
      <c r="G249" s="22" t="n">
        <f aca="false">G57+G154</f>
        <v>355871.888872959</v>
      </c>
      <c r="H249" s="22" t="n">
        <f aca="false">H57+H154</f>
        <v>361841.208724858</v>
      </c>
      <c r="I249" s="22" t="n">
        <f aca="false">I57+I154</f>
        <v>367510.935238428</v>
      </c>
      <c r="J249" s="22" t="n">
        <f aca="false">J57+J154</f>
        <v>372862.779285458</v>
      </c>
      <c r="K249" s="22" t="n">
        <f aca="false">K57+K154</f>
        <v>377949.769660974</v>
      </c>
      <c r="L249" s="22" t="n">
        <f aca="false">L57+L154</f>
        <v>382845.353181447</v>
      </c>
      <c r="M249" s="22" t="n">
        <f aca="false">M57+M154</f>
        <v>387665.554527967</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0.383280889318933</v>
      </c>
      <c r="E252" s="71" t="n">
        <f aca="false">E246/E197</f>
        <v>0.383280889318933</v>
      </c>
      <c r="F252" s="71" t="n">
        <f aca="false">F246/F197</f>
        <v>0.383280889318933</v>
      </c>
      <c r="G252" s="71" t="n">
        <f aca="false">G246/G197</f>
        <v>0.383280889318933</v>
      </c>
      <c r="H252" s="71" t="n">
        <f aca="false">H246/H197</f>
        <v>0.383280889318933</v>
      </c>
      <c r="I252" s="71" t="n">
        <f aca="false">I246/I197</f>
        <v>0.383280889318933</v>
      </c>
      <c r="J252" s="71" t="n">
        <f aca="false">J246/J197</f>
        <v>0.383280889318933</v>
      </c>
      <c r="K252" s="71" t="n">
        <f aca="false">K246/K197</f>
        <v>0.383280889318933</v>
      </c>
      <c r="L252" s="71" t="n">
        <f aca="false">L246/L197</f>
        <v>0.383280889318933</v>
      </c>
      <c r="M252" s="71" t="n">
        <f aca="false">M246/M197</f>
        <v>0.383280889318933</v>
      </c>
    </row>
    <row r="253" customFormat="false" ht="15" hidden="false" customHeight="false" outlineLevel="0" collapsed="false">
      <c r="B253" s="0" t="s">
        <v>25</v>
      </c>
      <c r="C253" s="71" t="n">
        <f aca="false">C247/C198</f>
        <v>0</v>
      </c>
      <c r="D253" s="71" t="n">
        <f aca="false">D247/D198</f>
        <v>0.289</v>
      </c>
      <c r="E253" s="71" t="n">
        <f aca="false">E247/E198</f>
        <v>0.289</v>
      </c>
      <c r="F253" s="71" t="n">
        <f aca="false">F247/F198</f>
        <v>0.289</v>
      </c>
      <c r="G253" s="71" t="n">
        <f aca="false">G247/G198</f>
        <v>0.289</v>
      </c>
      <c r="H253" s="71" t="n">
        <f aca="false">H247/H198</f>
        <v>0.289</v>
      </c>
      <c r="I253" s="71" t="n">
        <f aca="false">I247/I198</f>
        <v>0.289</v>
      </c>
      <c r="J253" s="71" t="n">
        <f aca="false">J247/J198</f>
        <v>0.289</v>
      </c>
      <c r="K253" s="71" t="n">
        <f aca="false">K247/K198</f>
        <v>0.289</v>
      </c>
      <c r="L253" s="71" t="n">
        <f aca="false">L247/L198</f>
        <v>0.289</v>
      </c>
      <c r="M253" s="71" t="n">
        <f aca="false">M247/M198</f>
        <v>0.289</v>
      </c>
    </row>
    <row r="254" customFormat="false" ht="15" hidden="false" customHeight="false" outlineLevel="0" collapsed="false">
      <c r="B254" s="0" t="s">
        <v>26</v>
      </c>
      <c r="C254" s="71" t="n">
        <f aca="false">C248/C199</f>
        <v>0</v>
      </c>
      <c r="D254" s="71" t="n">
        <f aca="false">D248/D199</f>
        <v>0.653</v>
      </c>
      <c r="E254" s="71" t="n">
        <f aca="false">E248/E199</f>
        <v>0.653</v>
      </c>
      <c r="F254" s="71" t="n">
        <f aca="false">F248/F199</f>
        <v>0.653</v>
      </c>
      <c r="G254" s="71" t="n">
        <f aca="false">G248/G199</f>
        <v>0.653</v>
      </c>
      <c r="H254" s="71" t="n">
        <f aca="false">H248/H199</f>
        <v>0.653</v>
      </c>
      <c r="I254" s="71" t="n">
        <f aca="false">I248/I199</f>
        <v>0.653</v>
      </c>
      <c r="J254" s="71" t="n">
        <f aca="false">J248/J199</f>
        <v>0.653</v>
      </c>
      <c r="K254" s="71" t="n">
        <f aca="false">K248/K199</f>
        <v>0.653</v>
      </c>
      <c r="L254" s="71" t="n">
        <f aca="false">L248/L199</f>
        <v>0.653</v>
      </c>
      <c r="M254" s="71" t="n">
        <f aca="false">M248/M199</f>
        <v>0.653</v>
      </c>
    </row>
    <row r="255" customFormat="false" ht="15" hidden="false" customHeight="false" outlineLevel="0" collapsed="false">
      <c r="B255" s="0" t="s">
        <v>27</v>
      </c>
      <c r="C255" s="71" t="n">
        <f aca="false">C249/C200</f>
        <v>0</v>
      </c>
      <c r="D255" s="71" t="n">
        <f aca="false">D249/D200</f>
        <v>0.236</v>
      </c>
      <c r="E255" s="71" t="n">
        <f aca="false">E249/E200</f>
        <v>0.236</v>
      </c>
      <c r="F255" s="71" t="n">
        <f aca="false">F249/F200</f>
        <v>0.236</v>
      </c>
      <c r="G255" s="71" t="n">
        <f aca="false">G249/G200</f>
        <v>0.236</v>
      </c>
      <c r="H255" s="71" t="n">
        <f aca="false">H249/H200</f>
        <v>0.236</v>
      </c>
      <c r="I255" s="71" t="n">
        <f aca="false">I249/I200</f>
        <v>0.236</v>
      </c>
      <c r="J255" s="71" t="n">
        <f aca="false">J249/J200</f>
        <v>0.236</v>
      </c>
      <c r="K255" s="71" t="n">
        <f aca="false">K249/K200</f>
        <v>0.236</v>
      </c>
      <c r="L255" s="71" t="n">
        <f aca="false">L249/L200</f>
        <v>0.236</v>
      </c>
      <c r="M255" s="71" t="n">
        <f aca="false">M249/M200</f>
        <v>0.236</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12933941.1126778</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2126734.19639787</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7172067.6310759</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3635139.28520405</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1160745.94020887</v>
      </c>
      <c r="E266" s="22" t="n">
        <f aca="false">PV($C$263,E$265,0,E246)*-1</f>
        <v>1150226.38299325</v>
      </c>
      <c r="F266" s="22" t="n">
        <f aca="false">PV($C$263,F$265,0,F246)*-1</f>
        <v>1138361.92646978</v>
      </c>
      <c r="G266" s="22" t="n">
        <f aca="false">PV($C$263,G$265,0,G246)*-1</f>
        <v>1125005.40205866</v>
      </c>
      <c r="H266" s="22" t="n">
        <f aca="false">PV($C$263,H$265,0,H246)*-1</f>
        <v>1110559.22806557</v>
      </c>
      <c r="I266" s="22" t="n">
        <f aca="false">PV($C$263,I$265,0,I246)*-1</f>
        <v>1095107.46891808</v>
      </c>
      <c r="J266" s="22" t="n">
        <f aca="false">PV($C$263,J$265,0,J246)*-1</f>
        <v>1078694.04881354</v>
      </c>
      <c r="K266" s="22" t="n">
        <f aca="false">PV($C$263,K$265,0,K246)*-1</f>
        <v>1061563.82489581</v>
      </c>
      <c r="L266" s="22" t="n">
        <f aca="false">PV($C$263,L$265,0,L246)*-1</f>
        <v>1043994.42869164</v>
      </c>
      <c r="M266" s="22" t="n">
        <f aca="false">PV($C$263,M$265,0,M246)*-1</f>
        <v>1026348.35426956</v>
      </c>
    </row>
    <row r="267" customFormat="false" ht="15" hidden="false" customHeight="false" outlineLevel="0" collapsed="false">
      <c r="A267" s="101"/>
      <c r="B267" s="101" t="s">
        <v>25</v>
      </c>
      <c r="C267" s="22" t="n">
        <f aca="false">PV($C$263,C$265,0,C247)*-1</f>
        <v>0</v>
      </c>
      <c r="D267" s="22" t="n">
        <f aca="false">PV($C$263,D$265,0,D247)*-1</f>
        <v>190862.01667893</v>
      </c>
      <c r="E267" s="22" t="n">
        <f aca="false">PV($C$263,E$265,0,E247)*-1</f>
        <v>189132.28079514</v>
      </c>
      <c r="F267" s="22" t="n">
        <f aca="false">PV($C$263,F$265,0,F247)*-1</f>
        <v>187181.402467311</v>
      </c>
      <c r="G267" s="22" t="n">
        <f aca="false">PV($C$263,G$265,0,G247)*-1</f>
        <v>184985.182694645</v>
      </c>
      <c r="H267" s="22" t="n">
        <f aca="false">PV($C$263,H$265,0,H247)*-1</f>
        <v>182609.791313892</v>
      </c>
      <c r="I267" s="22" t="n">
        <f aca="false">PV($C$263,I$265,0,I247)*-1</f>
        <v>180069.051079559</v>
      </c>
      <c r="J267" s="22" t="n">
        <f aca="false">PV($C$263,J$265,0,J247)*-1</f>
        <v>177370.184468673</v>
      </c>
      <c r="K267" s="22" t="n">
        <f aca="false">PV($C$263,K$265,0,K247)*-1</f>
        <v>174553.453459896</v>
      </c>
      <c r="L267" s="22" t="n">
        <f aca="false">PV($C$263,L$265,0,L247)*-1</f>
        <v>171664.509139525</v>
      </c>
      <c r="M267" s="22" t="n">
        <f aca="false">PV($C$263,M$265,0,M247)*-1</f>
        <v>168762.956582677</v>
      </c>
    </row>
    <row r="268" customFormat="false" ht="15" hidden="false" customHeight="false" outlineLevel="0" collapsed="false">
      <c r="A268" s="101"/>
      <c r="B268" s="101" t="s">
        <v>26</v>
      </c>
      <c r="C268" s="22" t="n">
        <f aca="false">PV($C$263,C$265,0,C248)*-1</f>
        <v>0</v>
      </c>
      <c r="D268" s="22" t="n">
        <f aca="false">PV($C$263,D$265,0,D248)*-1</f>
        <v>643651.328945261</v>
      </c>
      <c r="E268" s="22" t="n">
        <f aca="false">PV($C$263,E$265,0,E248)*-1</f>
        <v>637818.074012204</v>
      </c>
      <c r="F268" s="22" t="n">
        <f aca="false">PV($C$263,F$265,0,F248)*-1</f>
        <v>631239.051898915</v>
      </c>
      <c r="G268" s="22" t="n">
        <f aca="false">PV($C$263,G$265,0,G248)*-1</f>
        <v>623832.655383098</v>
      </c>
      <c r="H268" s="22" t="n">
        <f aca="false">PV($C$263,H$265,0,H248)*-1</f>
        <v>615822.031553432</v>
      </c>
      <c r="I268" s="22" t="n">
        <f aca="false">PV($C$263,I$265,0,I248)*-1</f>
        <v>607253.795417248</v>
      </c>
      <c r="J268" s="22" t="n">
        <f aca="false">PV($C$263,J$265,0,J248)*-1</f>
        <v>598152.303611968</v>
      </c>
      <c r="K268" s="22" t="n">
        <f aca="false">PV($C$263,K$265,0,K248)*-1</f>
        <v>588653.333158718</v>
      </c>
      <c r="L268" s="22" t="n">
        <f aca="false">PV($C$263,L$265,0,L248)*-1</f>
        <v>578910.834973846</v>
      </c>
      <c r="M268" s="22" t="n">
        <f aca="false">PV($C$263,M$265,0,M248)*-1</f>
        <v>569125.817547557</v>
      </c>
    </row>
    <row r="269" customFormat="false" ht="15" hidden="false" customHeight="false" outlineLevel="0" collapsed="false">
      <c r="A269" s="101"/>
      <c r="B269" s="101" t="s">
        <v>27</v>
      </c>
      <c r="C269" s="22" t="n">
        <f aca="false">PV($C$263,C$265,0,C249)*-1</f>
        <v>0</v>
      </c>
      <c r="D269" s="22" t="n">
        <f aca="false">PV($C$263,D$265,0,D249)*-1</f>
        <v>326232.594584683</v>
      </c>
      <c r="E269" s="22" t="n">
        <f aca="false">PV($C$263,E$265,0,E249)*-1</f>
        <v>323276.02818591</v>
      </c>
      <c r="F269" s="22" t="n">
        <f aca="false">PV($C$263,F$265,0,F249)*-1</f>
        <v>319941.472103558</v>
      </c>
      <c r="G269" s="22" t="n">
        <f aca="false">PV($C$263,G$265,0,G249)*-1</f>
        <v>316187.563980915</v>
      </c>
      <c r="H269" s="22" t="n">
        <f aca="false">PV($C$263,H$265,0,H249)*-1</f>
        <v>312127.405198246</v>
      </c>
      <c r="I269" s="22" t="n">
        <f aca="false">PV($C$263,I$265,0,I249)*-1</f>
        <v>307784.622421269</v>
      </c>
      <c r="J269" s="22" t="n">
        <f aca="false">PV($C$263,J$265,0,J249)*-1</f>
        <v>303171.560732896</v>
      </c>
      <c r="K269" s="22" t="n">
        <f aca="false">PV($C$263,K$265,0,K249)*-1</f>
        <v>298357.038277198</v>
      </c>
      <c r="L269" s="22" t="n">
        <f aca="false">PV($C$263,L$265,0,L249)*-1</f>
        <v>293419.084578266</v>
      </c>
      <c r="M269" s="22" t="n">
        <f aca="false">PV($C$263,M$265,0,M249)*-1</f>
        <v>288459.580139325</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10990607.0053848</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1807190.82868025</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6094459.22650225</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3088956.95020227</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287788.694856045</v>
      </c>
      <c r="E277" s="0" t="n">
        <f aca="false">SUM(E278:E280)</f>
        <v>293735.952223777</v>
      </c>
      <c r="F277" s="0" t="n">
        <f aca="false">SUM(F278:F280)</f>
        <v>299427.281683489</v>
      </c>
      <c r="G277" s="0" t="n">
        <f aca="false">SUM(G278:G280)</f>
        <v>304791.490854033</v>
      </c>
      <c r="H277" s="0" t="n">
        <f aca="false">SUM(H278:H280)</f>
        <v>309903.998905194</v>
      </c>
      <c r="I277" s="0" t="n">
        <f aca="false">SUM(I278:I280)</f>
        <v>314759.916022667</v>
      </c>
      <c r="J277" s="0" t="n">
        <f aca="false">SUM(J278:J280)</f>
        <v>319343.578225036</v>
      </c>
      <c r="K277" s="0" t="n">
        <f aca="false">SUM(K278:K280)</f>
        <v>323700.402770588</v>
      </c>
      <c r="L277" s="0" t="n">
        <f aca="false">SUM(L278:L280)</f>
        <v>327893.294219618</v>
      </c>
      <c r="M277" s="0" t="n">
        <f aca="false">SUM(M278:M280)</f>
        <v>332021.623544183</v>
      </c>
    </row>
    <row r="278" customFormat="false" ht="15" hidden="false" customHeight="false" outlineLevel="0" collapsed="false">
      <c r="B278" s="0" t="s">
        <v>25</v>
      </c>
      <c r="C278" s="0" t="n">
        <f aca="false">C84+C181</f>
        <v>373311.082731694</v>
      </c>
      <c r="D278" s="0" t="n">
        <f aca="false">D84+D181</f>
        <v>32651.2737183608</v>
      </c>
      <c r="E278" s="0" t="n">
        <f aca="false">E84+E181</f>
        <v>33326.0240878445</v>
      </c>
      <c r="F278" s="0" t="n">
        <f aca="false">F84+F181</f>
        <v>33971.7379721352</v>
      </c>
      <c r="G278" s="0" t="n">
        <f aca="false">G84+G181</f>
        <v>34580.3381883375</v>
      </c>
      <c r="H278" s="0" t="n">
        <f aca="false">H84+H181</f>
        <v>35160.3814726968</v>
      </c>
      <c r="I278" s="0" t="n">
        <f aca="false">I84+I181</f>
        <v>35711.3130478082</v>
      </c>
      <c r="J278" s="0" t="n">
        <f aca="false">J84+J181</f>
        <v>36231.3557453746</v>
      </c>
      <c r="K278" s="0" t="n">
        <f aca="false">K84+K181</f>
        <v>36725.6624131568</v>
      </c>
      <c r="L278" s="0" t="n">
        <f aca="false">L84+L181</f>
        <v>37201.369933364</v>
      </c>
      <c r="M278" s="0" t="n">
        <f aca="false">M84+M181</f>
        <v>37669.752511225</v>
      </c>
    </row>
    <row r="279" customFormat="false" ht="15" hidden="false" customHeight="false" outlineLevel="0" collapsed="false">
      <c r="B279" s="0" t="s">
        <v>26</v>
      </c>
      <c r="C279" s="0" t="n">
        <f aca="false">C85+C182</f>
        <v>910737.420169237</v>
      </c>
      <c r="D279" s="0" t="n">
        <f aca="false">D85+D182</f>
        <v>193913.515992957</v>
      </c>
      <c r="E279" s="0" t="n">
        <f aca="false">E85+E182</f>
        <v>197920.808868964</v>
      </c>
      <c r="F279" s="0" t="n">
        <f aca="false">F85+F182</f>
        <v>201755.656192481</v>
      </c>
      <c r="G279" s="0" t="n">
        <f aca="false">G85+G182</f>
        <v>205370.088167657</v>
      </c>
      <c r="H279" s="0" t="n">
        <f aca="false">H85+H182</f>
        <v>208814.92262246</v>
      </c>
      <c r="I279" s="0" t="n">
        <f aca="false">I85+I182</f>
        <v>212086.864774637</v>
      </c>
      <c r="J279" s="0" t="n">
        <f aca="false">J85+J182</f>
        <v>215175.360152226</v>
      </c>
      <c r="K279" s="0" t="n">
        <f aca="false">K85+K182</f>
        <v>218111.011139542</v>
      </c>
      <c r="L279" s="0" t="n">
        <f aca="false">L85+L182</f>
        <v>220936.203155736</v>
      </c>
      <c r="M279" s="0" t="n">
        <f aca="false">M85+M182</f>
        <v>223717.892877438</v>
      </c>
    </row>
    <row r="280" customFormat="false" ht="15" hidden="false" customHeight="false" outlineLevel="0" collapsed="false">
      <c r="B280" s="0" t="s">
        <v>27</v>
      </c>
      <c r="C280" s="0" t="n">
        <f aca="false">C86+C183</f>
        <v>678313.819003453</v>
      </c>
      <c r="D280" s="0" t="n">
        <f aca="false">D86+D183</f>
        <v>61223.9051447272</v>
      </c>
      <c r="E280" s="0" t="n">
        <f aca="false">E86+E183</f>
        <v>62489.1192669686</v>
      </c>
      <c r="F280" s="0" t="n">
        <f aca="false">F86+F183</f>
        <v>63699.8875188734</v>
      </c>
      <c r="G280" s="0" t="n">
        <f aca="false">G86+G183</f>
        <v>64841.064498039</v>
      </c>
      <c r="H280" s="0" t="n">
        <f aca="false">H86+H183</f>
        <v>65928.6948100376</v>
      </c>
      <c r="I280" s="0" t="n">
        <f aca="false">I86+I183</f>
        <v>66961.738200222</v>
      </c>
      <c r="J280" s="0" t="n">
        <f aca="false">J86+J183</f>
        <v>67936.8623274351</v>
      </c>
      <c r="K280" s="0" t="n">
        <f aca="false">K86+K183</f>
        <v>68863.7292178893</v>
      </c>
      <c r="L280" s="0" t="n">
        <f aca="false">L86+L183</f>
        <v>69755.7211305179</v>
      </c>
      <c r="M280" s="0" t="n">
        <f aca="false">M86+M183</f>
        <v>70633.9781555194</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0.0922606472598575</v>
      </c>
      <c r="E283" s="0" t="n">
        <f aca="false">E277/E197</f>
        <v>0.0922606472598575</v>
      </c>
      <c r="F283" s="0" t="n">
        <f aca="false">F277/F197</f>
        <v>0.0922606472598575</v>
      </c>
      <c r="G283" s="0" t="n">
        <f aca="false">G277/G197</f>
        <v>0.0922606472598575</v>
      </c>
      <c r="H283" s="0" t="n">
        <f aca="false">H277/H197</f>
        <v>0.0922606472598574</v>
      </c>
      <c r="I283" s="0" t="n">
        <f aca="false">I277/I197</f>
        <v>0.0922606472598575</v>
      </c>
      <c r="J283" s="0" t="n">
        <f aca="false">J277/J197</f>
        <v>0.0922606472598574</v>
      </c>
      <c r="K283" s="0" t="n">
        <f aca="false">K277/K197</f>
        <v>0.0922606472598574</v>
      </c>
      <c r="L283" s="0" t="n">
        <f aca="false">L277/L197</f>
        <v>0.0922606472598574</v>
      </c>
      <c r="M283" s="0" t="n">
        <f aca="false">M277/M197</f>
        <v>0.0922606472598575</v>
      </c>
    </row>
    <row r="284" customFormat="false" ht="15" hidden="false" customHeight="false" outlineLevel="0" collapsed="false">
      <c r="B284" s="0" t="s">
        <v>25</v>
      </c>
      <c r="C284" s="0" t="n">
        <f aca="false">C278/C198</f>
        <v>0.561</v>
      </c>
      <c r="D284" s="0" t="n">
        <f aca="false">D278/D198</f>
        <v>0.048</v>
      </c>
      <c r="E284" s="0" t="n">
        <f aca="false">E278/E198</f>
        <v>0.048</v>
      </c>
      <c r="F284" s="0" t="n">
        <f aca="false">F278/F198</f>
        <v>0.048</v>
      </c>
      <c r="G284" s="0" t="n">
        <f aca="false">G278/G198</f>
        <v>0.048</v>
      </c>
      <c r="H284" s="0" t="n">
        <f aca="false">H278/H198</f>
        <v>0.048</v>
      </c>
      <c r="I284" s="0" t="n">
        <f aca="false">I278/I198</f>
        <v>0.048</v>
      </c>
      <c r="J284" s="0" t="n">
        <f aca="false">J278/J198</f>
        <v>0.048</v>
      </c>
      <c r="K284" s="0" t="n">
        <f aca="false">K278/K198</f>
        <v>0.048</v>
      </c>
      <c r="L284" s="0" t="n">
        <f aca="false">L278/L198</f>
        <v>0.048</v>
      </c>
      <c r="M284" s="0" t="n">
        <f aca="false">M278/M198</f>
        <v>0.048</v>
      </c>
    </row>
    <row r="285" customFormat="false" ht="15" hidden="false" customHeight="false" outlineLevel="0" collapsed="false">
      <c r="B285" s="0" t="s">
        <v>26</v>
      </c>
      <c r="C285" s="0" t="n">
        <f aca="false">C279/C199</f>
        <v>0.917</v>
      </c>
      <c r="D285" s="0" t="n">
        <f aca="false">D279/D199</f>
        <v>0.191</v>
      </c>
      <c r="E285" s="0" t="n">
        <f aca="false">E279/E199</f>
        <v>0.191</v>
      </c>
      <c r="F285" s="0" t="n">
        <f aca="false">F279/F199</f>
        <v>0.191</v>
      </c>
      <c r="G285" s="0" t="n">
        <f aca="false">G279/G199</f>
        <v>0.191</v>
      </c>
      <c r="H285" s="0" t="n">
        <f aca="false">H279/H199</f>
        <v>0.191</v>
      </c>
      <c r="I285" s="0" t="n">
        <f aca="false">I279/I199</f>
        <v>0.191</v>
      </c>
      <c r="J285" s="0" t="n">
        <f aca="false">J279/J199</f>
        <v>0.191</v>
      </c>
      <c r="K285" s="0" t="n">
        <f aca="false">K279/K199</f>
        <v>0.191</v>
      </c>
      <c r="L285" s="0" t="n">
        <f aca="false">L279/L199</f>
        <v>0.191</v>
      </c>
      <c r="M285" s="0" t="n">
        <f aca="false">M279/M199</f>
        <v>0.191</v>
      </c>
    </row>
    <row r="286" customFormat="false" ht="15" hidden="false" customHeight="false" outlineLevel="0" collapsed="false">
      <c r="B286" s="0" t="s">
        <v>27</v>
      </c>
      <c r="C286" s="0" t="n">
        <f aca="false">C280/C200</f>
        <v>0.487</v>
      </c>
      <c r="D286" s="0" t="n">
        <f aca="false">D280/D200</f>
        <v>0.043</v>
      </c>
      <c r="E286" s="0" t="n">
        <f aca="false">E280/E200</f>
        <v>0.043</v>
      </c>
      <c r="F286" s="0" t="n">
        <f aca="false">F280/F200</f>
        <v>0.043</v>
      </c>
      <c r="G286" s="0" t="n">
        <f aca="false">G280/G200</f>
        <v>0.043</v>
      </c>
      <c r="H286" s="0" t="n">
        <f aca="false">H280/H200</f>
        <v>0.043</v>
      </c>
      <c r="I286" s="0" t="n">
        <f aca="false">I280/I200</f>
        <v>0.043</v>
      </c>
      <c r="J286" s="0" t="n">
        <f aca="false">J280/J200</f>
        <v>0.043</v>
      </c>
      <c r="K286" s="0" t="n">
        <f aca="false">K280/K200</f>
        <v>0.043</v>
      </c>
      <c r="L286" s="0" t="n">
        <f aca="false">L280/L200</f>
        <v>0.043</v>
      </c>
      <c r="M286" s="0" t="n">
        <f aca="false">M280/M200</f>
        <v>0.043</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97" activePane="bottomRight" state="frozen"/>
      <selection pane="topLeft" activeCell="A1" activeCellId="0" sqref="A1"/>
      <selection pane="topRight" activeCell="C1" activeCellId="0" sqref="C1"/>
      <selection pane="bottomLeft" activeCell="A97" activeCellId="0" sqref="A97"/>
      <selection pane="bottomRight" activeCell="D25" activeCellId="0" sqref="D25"/>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Children'!AU24</f>
        <v>0.306</v>
      </c>
      <c r="E20" s="71" t="n">
        <f aca="false">D20</f>
        <v>0.306</v>
      </c>
      <c r="F20" s="71" t="n">
        <f aca="false">E20</f>
        <v>0.306</v>
      </c>
      <c r="G20" s="71" t="n">
        <f aca="false">'Regional Data Children'!BO24</f>
        <v>0.664</v>
      </c>
      <c r="H20" s="71" t="n">
        <f aca="false">G20</f>
        <v>0.664</v>
      </c>
      <c r="I20" s="71" t="n">
        <f aca="false">H20</f>
        <v>0.664</v>
      </c>
      <c r="J20" s="71" t="n">
        <f aca="false">I20</f>
        <v>0.664</v>
      </c>
      <c r="K20" s="71" t="n">
        <f aca="false">J20</f>
        <v>0.664</v>
      </c>
      <c r="L20" s="71" t="n">
        <f aca="false">K20</f>
        <v>0.664</v>
      </c>
      <c r="M20" s="71" t="n">
        <f aca="false">L20</f>
        <v>0.664</v>
      </c>
    </row>
    <row r="21" customFormat="false" ht="15" hidden="false" customHeight="false" outlineLevel="0" collapsed="false">
      <c r="B21" s="0" t="s">
        <v>26</v>
      </c>
      <c r="C21" s="75" t="n">
        <v>0</v>
      </c>
      <c r="D21" s="71" t="n">
        <f aca="false">'Regional Data Children'!AU25</f>
        <v>0.767</v>
      </c>
      <c r="E21" s="71" t="n">
        <f aca="false">D21</f>
        <v>0.767</v>
      </c>
      <c r="F21" s="71" t="n">
        <f aca="false">E21</f>
        <v>0.767</v>
      </c>
      <c r="G21" s="71" t="n">
        <f aca="false">'Regional Data Children'!BO25</f>
        <v>0.942</v>
      </c>
      <c r="H21" s="71" t="n">
        <f aca="false">G21</f>
        <v>0.942</v>
      </c>
      <c r="I21" s="71" t="n">
        <f aca="false">H21</f>
        <v>0.942</v>
      </c>
      <c r="J21" s="71" t="n">
        <f aca="false">I21</f>
        <v>0.942</v>
      </c>
      <c r="K21" s="71" t="n">
        <f aca="false">J21</f>
        <v>0.942</v>
      </c>
      <c r="L21" s="71" t="n">
        <f aca="false">K21</f>
        <v>0.942</v>
      </c>
      <c r="M21" s="71" t="n">
        <f aca="false">L21</f>
        <v>0.942</v>
      </c>
    </row>
    <row r="22" customFormat="false" ht="15" hidden="false" customHeight="false" outlineLevel="0" collapsed="false">
      <c r="B22" s="0" t="s">
        <v>27</v>
      </c>
      <c r="C22" s="75" t="n">
        <v>0</v>
      </c>
      <c r="D22" s="71" t="n">
        <f aca="false">'Regional Data Children'!AU26</f>
        <v>0.493</v>
      </c>
      <c r="E22" s="71" t="n">
        <f aca="false">D22</f>
        <v>0.493</v>
      </c>
      <c r="F22" s="71" t="n">
        <f aca="false">E22</f>
        <v>0.493</v>
      </c>
      <c r="G22" s="71" t="n">
        <f aca="false">'Regional Data Children'!BO26</f>
        <v>0.771</v>
      </c>
      <c r="H22" s="71" t="n">
        <f aca="false">G22</f>
        <v>0.771</v>
      </c>
      <c r="I22" s="71" t="n">
        <f aca="false">H22</f>
        <v>0.771</v>
      </c>
      <c r="J22" s="71" t="n">
        <f aca="false">I22</f>
        <v>0.771</v>
      </c>
      <c r="K22" s="71" t="n">
        <f aca="false">J22</f>
        <v>0.771</v>
      </c>
      <c r="L22" s="71" t="n">
        <f aca="false">K22</f>
        <v>0.771</v>
      </c>
      <c r="M22" s="71" t="n">
        <f aca="false">L22</f>
        <v>0.771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Children'!AW24</f>
        <v>0.076</v>
      </c>
      <c r="E49" s="75" t="n">
        <f aca="false">D49</f>
        <v>0.076</v>
      </c>
      <c r="F49" s="75" t="n">
        <f aca="false">E49</f>
        <v>0.076</v>
      </c>
      <c r="G49" s="75" t="n">
        <f aca="false">'Regional Data Children'!BQ24</f>
        <v>0.271</v>
      </c>
      <c r="H49" s="75" t="n">
        <f aca="false">G49</f>
        <v>0.271</v>
      </c>
      <c r="I49" s="75" t="n">
        <f aca="false">H49</f>
        <v>0.271</v>
      </c>
      <c r="J49" s="75" t="n">
        <f aca="false">I49</f>
        <v>0.271</v>
      </c>
      <c r="K49" s="75" t="n">
        <f aca="false">J49</f>
        <v>0.271</v>
      </c>
      <c r="L49" s="75" t="n">
        <f aca="false">K49</f>
        <v>0.271</v>
      </c>
      <c r="M49" s="75" t="n">
        <f aca="false">L49</f>
        <v>0.271</v>
      </c>
    </row>
    <row r="50" customFormat="false" ht="15" hidden="false" customHeight="false" outlineLevel="0" collapsed="false">
      <c r="B50" s="0" t="s">
        <v>26</v>
      </c>
      <c r="C50" s="75" t="n">
        <v>0</v>
      </c>
      <c r="D50" s="75" t="n">
        <f aca="false">'Regional Data Children'!AW25</f>
        <v>0.398</v>
      </c>
      <c r="E50" s="75" t="n">
        <f aca="false">D50</f>
        <v>0.398</v>
      </c>
      <c r="F50" s="75" t="n">
        <f aca="false">E50</f>
        <v>0.398</v>
      </c>
      <c r="G50" s="75" t="n">
        <f aca="false">'Regional Data Children'!BQ25</f>
        <v>0.618</v>
      </c>
      <c r="H50" s="75" t="n">
        <f aca="false">G50</f>
        <v>0.618</v>
      </c>
      <c r="I50" s="75" t="n">
        <f aca="false">H50</f>
        <v>0.618</v>
      </c>
      <c r="J50" s="75" t="n">
        <f aca="false">I50</f>
        <v>0.618</v>
      </c>
      <c r="K50" s="75" t="n">
        <f aca="false">J50</f>
        <v>0.618</v>
      </c>
      <c r="L50" s="75" t="n">
        <f aca="false">K50</f>
        <v>0.618</v>
      </c>
      <c r="M50" s="75" t="n">
        <f aca="false">L50</f>
        <v>0.618</v>
      </c>
    </row>
    <row r="51" customFormat="false" ht="15" hidden="false" customHeight="false" outlineLevel="0" collapsed="false">
      <c r="B51" s="0" t="s">
        <v>27</v>
      </c>
      <c r="C51" s="75" t="n">
        <v>0</v>
      </c>
      <c r="D51" s="75" t="n">
        <f aca="false">'Regional Data Children'!AW26</f>
        <v>0.102</v>
      </c>
      <c r="E51" s="75" t="n">
        <f aca="false">D51</f>
        <v>0.102</v>
      </c>
      <c r="F51" s="75" t="n">
        <f aca="false">E51</f>
        <v>0.102</v>
      </c>
      <c r="G51" s="75" t="n">
        <f aca="false">'Regional Data Children'!BQ26</f>
        <v>0.227</v>
      </c>
      <c r="H51" s="75" t="n">
        <f aca="false">G51</f>
        <v>0.227</v>
      </c>
      <c r="I51" s="75" t="n">
        <f aca="false">H51</f>
        <v>0.227</v>
      </c>
      <c r="J51" s="75" t="n">
        <f aca="false">I51</f>
        <v>0.227</v>
      </c>
      <c r="K51" s="75" t="n">
        <f aca="false">J51</f>
        <v>0.227</v>
      </c>
      <c r="L51" s="75" t="n">
        <f aca="false">K51</f>
        <v>0.227</v>
      </c>
      <c r="M51" s="75" t="n">
        <f aca="false">L51</f>
        <v>0.227</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Children'!AX24</f>
        <v>0.426</v>
      </c>
      <c r="E78" s="75" t="n">
        <f aca="false">D78</f>
        <v>0.426</v>
      </c>
      <c r="F78" s="75" t="n">
        <f aca="false">E78</f>
        <v>0.426</v>
      </c>
      <c r="G78" s="75" t="n">
        <f aca="false">'Regional Data Children'!BR24</f>
        <v>0.08</v>
      </c>
      <c r="H78" s="75" t="n">
        <f aca="false">G78</f>
        <v>0.08</v>
      </c>
      <c r="I78" s="75" t="n">
        <f aca="false">H78</f>
        <v>0.08</v>
      </c>
      <c r="J78" s="75" t="n">
        <f aca="false">I78</f>
        <v>0.08</v>
      </c>
      <c r="K78" s="75" t="n">
        <f aca="false">J78</f>
        <v>0.08</v>
      </c>
      <c r="L78" s="75" t="n">
        <f aca="false">K78</f>
        <v>0.08</v>
      </c>
      <c r="M78" s="75" t="n">
        <f aca="false">L78</f>
        <v>0.08</v>
      </c>
    </row>
    <row r="79" customFormat="false" ht="15" hidden="false" customHeight="false" outlineLevel="0" collapsed="false">
      <c r="B79" s="0" t="s">
        <v>26</v>
      </c>
      <c r="C79" s="75" t="n">
        <f aca="false">'Regional Data Children'!D25</f>
        <v>0.917</v>
      </c>
      <c r="D79" s="75" t="n">
        <f aca="false">'Regional Data Children'!AX25</f>
        <v>0.474</v>
      </c>
      <c r="E79" s="75" t="n">
        <f aca="false">D79</f>
        <v>0.474</v>
      </c>
      <c r="F79" s="75" t="n">
        <f aca="false">E79</f>
        <v>0.474</v>
      </c>
      <c r="G79" s="75" t="n">
        <f aca="false">'Regional Data Children'!BR25</f>
        <v>0.229</v>
      </c>
      <c r="H79" s="75" t="n">
        <f aca="false">G79</f>
        <v>0.229</v>
      </c>
      <c r="I79" s="75" t="n">
        <f aca="false">H79</f>
        <v>0.229</v>
      </c>
      <c r="J79" s="75" t="n">
        <f aca="false">I79</f>
        <v>0.229</v>
      </c>
      <c r="K79" s="75" t="n">
        <f aca="false">J79</f>
        <v>0.229</v>
      </c>
      <c r="L79" s="75" t="n">
        <f aca="false">K79</f>
        <v>0.229</v>
      </c>
      <c r="M79" s="75" t="n">
        <f aca="false">L79</f>
        <v>0.229</v>
      </c>
    </row>
    <row r="80" customFormat="false" ht="15" hidden="false" customHeight="false" outlineLevel="0" collapsed="false">
      <c r="B80" s="0" t="s">
        <v>27</v>
      </c>
      <c r="C80" s="75" t="n">
        <f aca="false">'Regional Data Children'!D26</f>
        <v>0.487</v>
      </c>
      <c r="D80" s="75" t="n">
        <f aca="false">'Regional Data Children'!AX26</f>
        <v>0.295</v>
      </c>
      <c r="E80" s="75" t="n">
        <f aca="false">D80</f>
        <v>0.295</v>
      </c>
      <c r="F80" s="75" t="n">
        <f aca="false">E80</f>
        <v>0.295</v>
      </c>
      <c r="G80" s="75" t="n">
        <f aca="false">'Regional Data Children'!BR26</f>
        <v>0.06</v>
      </c>
      <c r="H80" s="75" t="n">
        <f aca="false">G80</f>
        <v>0.06</v>
      </c>
      <c r="I80" s="75" t="n">
        <f aca="false">H80</f>
        <v>0.06</v>
      </c>
      <c r="J80" s="75" t="n">
        <f aca="false">I80</f>
        <v>0.06</v>
      </c>
      <c r="K80" s="75" t="n">
        <f aca="false">J80</f>
        <v>0.06</v>
      </c>
      <c r="L80" s="75" t="n">
        <f aca="false">K80</f>
        <v>0.06</v>
      </c>
      <c r="M80" s="75" t="n">
        <f aca="false">L80</f>
        <v>0.06</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Children'!AY24</f>
        <v>0</v>
      </c>
      <c r="E89" s="75" t="n">
        <f aca="false">D89</f>
        <v>0</v>
      </c>
      <c r="F89" s="75" t="n">
        <f aca="false">E89</f>
        <v>0</v>
      </c>
      <c r="G89" s="75" t="n">
        <f aca="false">'Regional Data Children'!BS24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Children'!AY25</f>
        <v>0</v>
      </c>
      <c r="E90" s="75" t="n">
        <f aca="false">D90</f>
        <v>0</v>
      </c>
      <c r="F90" s="75" t="n">
        <f aca="false">E90</f>
        <v>0</v>
      </c>
      <c r="G90" s="75" t="n">
        <f aca="false">'Regional Data Children'!BS25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Children'!AY26</f>
        <v>0</v>
      </c>
      <c r="E91" s="75" t="n">
        <f aca="false">D91</f>
        <v>0</v>
      </c>
      <c r="F91" s="75" t="n">
        <f aca="false">E91</f>
        <v>0</v>
      </c>
      <c r="G91" s="75" t="n">
        <f aca="false">'Regional Data Children'!BS26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Children'!AU32</f>
        <v>0.306</v>
      </c>
      <c r="E117" s="71" t="n">
        <f aca="false">D117</f>
        <v>0.306</v>
      </c>
      <c r="F117" s="71" t="n">
        <f aca="false">E117</f>
        <v>0.306</v>
      </c>
      <c r="G117" s="71" t="n">
        <f aca="false">'Regional Data Children'!BO32</f>
        <v>0.664</v>
      </c>
      <c r="H117" s="71" t="n">
        <f aca="false">G117</f>
        <v>0.664</v>
      </c>
      <c r="I117" s="71" t="n">
        <f aca="false">H117</f>
        <v>0.664</v>
      </c>
      <c r="J117" s="71" t="n">
        <f aca="false">I117</f>
        <v>0.664</v>
      </c>
      <c r="K117" s="71" t="n">
        <f aca="false">J117</f>
        <v>0.664</v>
      </c>
      <c r="L117" s="71" t="n">
        <f aca="false">K117</f>
        <v>0.664</v>
      </c>
      <c r="M117" s="71" t="n">
        <f aca="false">L117</f>
        <v>0.664</v>
      </c>
    </row>
    <row r="118" customFormat="false" ht="15" hidden="false" customHeight="false" outlineLevel="0" collapsed="false">
      <c r="B118" s="0" t="s">
        <v>26</v>
      </c>
      <c r="C118" s="75" t="n">
        <v>0</v>
      </c>
      <c r="D118" s="71" t="n">
        <f aca="false">'Regional Data Children'!AU33</f>
        <v>0.767</v>
      </c>
      <c r="E118" s="71" t="n">
        <f aca="false">D118</f>
        <v>0.767</v>
      </c>
      <c r="F118" s="71" t="n">
        <f aca="false">E118</f>
        <v>0.767</v>
      </c>
      <c r="G118" s="71" t="n">
        <f aca="false">'Regional Data Children'!BO33</f>
        <v>0.942</v>
      </c>
      <c r="H118" s="71" t="n">
        <f aca="false">G118</f>
        <v>0.942</v>
      </c>
      <c r="I118" s="71" t="n">
        <f aca="false">H118</f>
        <v>0.942</v>
      </c>
      <c r="J118" s="71" t="n">
        <f aca="false">I118</f>
        <v>0.942</v>
      </c>
      <c r="K118" s="71" t="n">
        <f aca="false">J118</f>
        <v>0.942</v>
      </c>
      <c r="L118" s="71" t="n">
        <f aca="false">K118</f>
        <v>0.942</v>
      </c>
      <c r="M118" s="71" t="n">
        <f aca="false">L118</f>
        <v>0.942</v>
      </c>
    </row>
    <row r="119" customFormat="false" ht="15" hidden="false" customHeight="false" outlineLevel="0" collapsed="false">
      <c r="B119" s="0" t="s">
        <v>27</v>
      </c>
      <c r="C119" s="75" t="n">
        <v>0</v>
      </c>
      <c r="D119" s="71" t="n">
        <f aca="false">'Regional Data Children'!AU34</f>
        <v>0.493</v>
      </c>
      <c r="E119" s="71" t="n">
        <f aca="false">D119</f>
        <v>0.493</v>
      </c>
      <c r="F119" s="71" t="n">
        <f aca="false">E119</f>
        <v>0.493</v>
      </c>
      <c r="G119" s="71" t="n">
        <f aca="false">'Regional Data Children'!BO34</f>
        <v>0.771</v>
      </c>
      <c r="H119" s="71" t="n">
        <f aca="false">G119</f>
        <v>0.771</v>
      </c>
      <c r="I119" s="71" t="n">
        <f aca="false">H119</f>
        <v>0.771</v>
      </c>
      <c r="J119" s="71" t="n">
        <f aca="false">I119</f>
        <v>0.771</v>
      </c>
      <c r="K119" s="71" t="n">
        <f aca="false">J119</f>
        <v>0.771</v>
      </c>
      <c r="L119" s="71" t="n">
        <f aca="false">K119</f>
        <v>0.771</v>
      </c>
      <c r="M119" s="71" t="n">
        <f aca="false">L119</f>
        <v>0.771</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1688790.88750072</v>
      </c>
      <c r="E122" s="22" t="n">
        <f aca="false">SUM(E123:E125)</f>
        <v>1723690.36141254</v>
      </c>
      <c r="F122" s="22" t="n">
        <f aca="false">SUM(F123:F125)</f>
        <v>1757088.00871809</v>
      </c>
      <c r="G122" s="22" t="n">
        <f aca="false">SUM(G123:G125)</f>
        <v>2653849.08271595</v>
      </c>
      <c r="H122" s="22" t="n">
        <f aca="false">SUM(H123:H125)</f>
        <v>2698364.18634937</v>
      </c>
      <c r="I122" s="22" t="n">
        <f aca="false">SUM(I123:I125)</f>
        <v>2740645.12782789</v>
      </c>
      <c r="J122" s="22" t="n">
        <f aca="false">SUM(J123:J125)</f>
        <v>2780555.51934555</v>
      </c>
      <c r="K122" s="22" t="n">
        <f aca="false">SUM(K123:K125)</f>
        <v>2818490.81337679</v>
      </c>
      <c r="L122" s="22" t="n">
        <f aca="false">SUM(L123:L125)</f>
        <v>2854998.7260313</v>
      </c>
      <c r="M122" s="22" t="n">
        <f aca="false">SUM(M123:M125)</f>
        <v>2890944.49000406</v>
      </c>
    </row>
    <row r="123" customFormat="false" ht="15" hidden="false" customHeight="false" outlineLevel="0" collapsed="false">
      <c r="B123" s="0" t="s">
        <v>25</v>
      </c>
      <c r="C123" s="22" t="n">
        <f aca="false">C117*C101</f>
        <v>0</v>
      </c>
      <c r="D123" s="22" t="n">
        <f aca="false">D117*D101</f>
        <v>208151.86995455</v>
      </c>
      <c r="E123" s="22" t="n">
        <f aca="false">E117*E101</f>
        <v>212453.403560009</v>
      </c>
      <c r="F123" s="22" t="n">
        <f aca="false">F117*F101</f>
        <v>216569.829572362</v>
      </c>
      <c r="G123" s="22" t="n">
        <f aca="false">G117*G101</f>
        <v>478361.344938669</v>
      </c>
      <c r="H123" s="22" t="n">
        <f aca="false">H117*H101</f>
        <v>486385.277038973</v>
      </c>
      <c r="I123" s="22" t="n">
        <f aca="false">I117*I101</f>
        <v>494006.497161347</v>
      </c>
      <c r="J123" s="22" t="n">
        <f aca="false">J117*J101</f>
        <v>501200.421144348</v>
      </c>
      <c r="K123" s="22" t="n">
        <f aca="false">K117*K101</f>
        <v>508038.33004867</v>
      </c>
      <c r="L123" s="22" t="n">
        <f aca="false">L117*L101</f>
        <v>514618.950744869</v>
      </c>
      <c r="M123" s="22" t="n">
        <f aca="false">M117*M101</f>
        <v>521098.243071945</v>
      </c>
    </row>
    <row r="124" customFormat="false" ht="15" hidden="false" customHeight="false" outlineLevel="0" collapsed="false">
      <c r="B124" s="0" t="s">
        <v>26</v>
      </c>
      <c r="C124" s="22" t="n">
        <f aca="false">C118*C102</f>
        <v>0</v>
      </c>
      <c r="D124" s="22" t="n">
        <f aca="false">D118*D102</f>
        <v>778699.826003132</v>
      </c>
      <c r="E124" s="22" t="n">
        <f aca="false">E118*E102</f>
        <v>794791.93928008</v>
      </c>
      <c r="F124" s="22" t="n">
        <f aca="false">F118*F102</f>
        <v>810191.561778182</v>
      </c>
      <c r="G124" s="22" t="n">
        <f aca="false">G118*G102</f>
        <v>1012872.37201012</v>
      </c>
      <c r="H124" s="22" t="n">
        <f aca="false">H118*H102</f>
        <v>1029862.07911182</v>
      </c>
      <c r="I124" s="22" t="n">
        <f aca="false">I118*I102</f>
        <v>1045999.09223931</v>
      </c>
      <c r="J124" s="22" t="n">
        <f aca="false">J118*J102</f>
        <v>1061231.35739999</v>
      </c>
      <c r="K124" s="22" t="n">
        <f aca="false">K118*K102</f>
        <v>1075709.80363062</v>
      </c>
      <c r="L124" s="22" t="n">
        <f aca="false">L118*L102</f>
        <v>1089643.47315551</v>
      </c>
      <c r="M124" s="22" t="n">
        <f aca="false">M118*M102</f>
        <v>1103362.5920971</v>
      </c>
    </row>
    <row r="125" customFormat="false" ht="15" hidden="false" customHeight="false" outlineLevel="0" collapsed="false">
      <c r="B125" s="0" t="s">
        <v>27</v>
      </c>
      <c r="C125" s="22" t="n">
        <f aca="false">C119*C103</f>
        <v>0</v>
      </c>
      <c r="D125" s="22" t="n">
        <f aca="false">D119*D103</f>
        <v>701939.191543035</v>
      </c>
      <c r="E125" s="22" t="n">
        <f aca="false">E119*E103</f>
        <v>716445.018572454</v>
      </c>
      <c r="F125" s="22" t="n">
        <f aca="false">F119*F103</f>
        <v>730326.617367548</v>
      </c>
      <c r="G125" s="22" t="n">
        <f aca="false">G119*G103</f>
        <v>1162615.36576717</v>
      </c>
      <c r="H125" s="22" t="n">
        <f aca="false">H119*H103</f>
        <v>1182116.83019858</v>
      </c>
      <c r="I125" s="22" t="n">
        <f aca="false">I119*I103</f>
        <v>1200639.53842724</v>
      </c>
      <c r="J125" s="22" t="n">
        <f aca="false">J119*J103</f>
        <v>1218123.74080122</v>
      </c>
      <c r="K125" s="22" t="n">
        <f aca="false">K119*K103</f>
        <v>1234742.6796975</v>
      </c>
      <c r="L125" s="22" t="n">
        <f aca="false">L119*L103</f>
        <v>1250736.30213091</v>
      </c>
      <c r="M125" s="22" t="n">
        <f aca="false">M119*M103</f>
        <v>1266483.65483501</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24607417.2032823</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4140884.16723574</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9802364.09670587</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10664168.9393407</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1639602.80339876</v>
      </c>
      <c r="E135" s="22" t="n">
        <f aca="false">PV($C$132,E$134,0,E122)*-1</f>
        <v>1624743.48328075</v>
      </c>
      <c r="F135" s="22" t="n">
        <f aca="false">PV($C$132,F$134,0,F122)*-1</f>
        <v>1607984.43592781</v>
      </c>
      <c r="G135" s="22" t="n">
        <f aca="false">PV($C$132,G$134,0,G122)*-1</f>
        <v>2357910.53711606</v>
      </c>
      <c r="H135" s="22" t="n">
        <f aca="false">PV($C$132,H$134,0,H122)*-1</f>
        <v>2327632.65061259</v>
      </c>
      <c r="I135" s="22" t="n">
        <f aca="false">PV($C$132,I$134,0,I122)*-1</f>
        <v>2295247.14771262</v>
      </c>
      <c r="J135" s="22" t="n">
        <f aca="false">PV($C$132,J$134,0,J122)*-1</f>
        <v>2260846.08959878</v>
      </c>
      <c r="K135" s="22" t="n">
        <f aca="false">PV($C$132,K$134,0,K122)*-1</f>
        <v>2224942.67490864</v>
      </c>
      <c r="L135" s="22" t="n">
        <f aca="false">PV($C$132,L$134,0,L122)*-1</f>
        <v>2188118.79445012</v>
      </c>
      <c r="M135" s="22" t="n">
        <f aca="false">PV($C$132,M$134,0,M122)*-1</f>
        <v>2151134.20331624</v>
      </c>
    </row>
    <row r="136" customFormat="false" ht="15" hidden="false" customHeight="false" outlineLevel="0" collapsed="false">
      <c r="A136" s="101"/>
      <c r="B136" s="101" t="s">
        <v>25</v>
      </c>
      <c r="C136" s="22" t="n">
        <f aca="false">PV($C$132,C$134,0,C123)*-1</f>
        <v>0</v>
      </c>
      <c r="D136" s="22" t="n">
        <f aca="false">PV($C$132,D$134,0,D123)*-1</f>
        <v>202089.194130631</v>
      </c>
      <c r="E136" s="22" t="n">
        <f aca="false">PV($C$132,E$134,0,E123)*-1</f>
        <v>200257.709077207</v>
      </c>
      <c r="F136" s="22" t="n">
        <f aca="false">PV($C$132,F$134,0,F123)*-1</f>
        <v>198192.073200682</v>
      </c>
      <c r="G136" s="22" t="n">
        <f aca="false">PV($C$132,G$134,0,G123)*-1</f>
        <v>425017.859201536</v>
      </c>
      <c r="H136" s="22" t="n">
        <f aca="false">PV($C$132,H$134,0,H123)*-1</f>
        <v>419560.212568943</v>
      </c>
      <c r="I136" s="22" t="n">
        <f aca="false">PV($C$132,I$134,0,I123)*-1</f>
        <v>413722.664072066</v>
      </c>
      <c r="J136" s="22" t="n">
        <f aca="false">PV($C$132,J$134,0,J123)*-1</f>
        <v>407521.807914183</v>
      </c>
      <c r="K136" s="22" t="n">
        <f aca="false">PV($C$132,K$134,0,K123)*-1</f>
        <v>401050.149125851</v>
      </c>
      <c r="L136" s="22" t="n">
        <f aca="false">PV($C$132,L$134,0,L123)*-1</f>
        <v>394412.574631988</v>
      </c>
      <c r="M136" s="22" t="n">
        <f aca="false">PV($C$132,M$134,0,M123)*-1</f>
        <v>387746.031733209</v>
      </c>
    </row>
    <row r="137" customFormat="false" ht="15" hidden="false" customHeight="false" outlineLevel="0" collapsed="false">
      <c r="A137" s="101"/>
      <c r="B137" s="101" t="s">
        <v>26</v>
      </c>
      <c r="C137" s="22" t="n">
        <f aca="false">PV($C$132,C$134,0,C124)*-1</f>
        <v>0</v>
      </c>
      <c r="D137" s="22" t="n">
        <f aca="false">PV($C$132,D$134,0,D124)*-1</f>
        <v>756019.248546731</v>
      </c>
      <c r="E137" s="22" t="n">
        <f aca="false">PV($C$132,E$134,0,E124)*-1</f>
        <v>749167.630577887</v>
      </c>
      <c r="F137" s="22" t="n">
        <f aca="false">PV($C$132,F$134,0,F124)*-1</f>
        <v>741440.050239613</v>
      </c>
      <c r="G137" s="22" t="n">
        <f aca="false">PV($C$132,G$134,0,G124)*-1</f>
        <v>899923.983722631</v>
      </c>
      <c r="H137" s="22" t="n">
        <f aca="false">PV($C$132,H$134,0,H124)*-1</f>
        <v>888368.076145993</v>
      </c>
      <c r="I137" s="22" t="n">
        <f aca="false">PV($C$132,I$134,0,I124)*-1</f>
        <v>876007.772255816</v>
      </c>
      <c r="J137" s="22" t="n">
        <f aca="false">PV($C$132,J$134,0,J124)*-1</f>
        <v>862878.208273313</v>
      </c>
      <c r="K137" s="22" t="n">
        <f aca="false">PV($C$132,K$134,0,K124)*-1</f>
        <v>849175.252428043</v>
      </c>
      <c r="L137" s="22" t="n">
        <f aca="false">PV($C$132,L$134,0,L124)*-1</f>
        <v>835120.99011541</v>
      </c>
      <c r="M137" s="22" t="n">
        <f aca="false">PV($C$132,M$134,0,M124)*-1</f>
        <v>821005.390704133</v>
      </c>
    </row>
    <row r="138" customFormat="false" ht="15" hidden="false" customHeight="false" outlineLevel="0" collapsed="false">
      <c r="A138" s="101"/>
      <c r="B138" s="101" t="s">
        <v>27</v>
      </c>
      <c r="C138" s="22" t="n">
        <f aca="false">PV($C$132,C$134,0,C125)*-1</f>
        <v>0</v>
      </c>
      <c r="D138" s="22" t="n">
        <f aca="false">PV($C$132,D$134,0,D125)*-1</f>
        <v>681494.360721393</v>
      </c>
      <c r="E138" s="22" t="n">
        <f aca="false">PV($C$132,E$134,0,E125)*-1</f>
        <v>675318.143625651</v>
      </c>
      <c r="F138" s="22" t="n">
        <f aca="false">PV($C$132,F$134,0,F125)*-1</f>
        <v>668352.312487518</v>
      </c>
      <c r="G138" s="22" t="n">
        <f aca="false">PV($C$132,G$134,0,G125)*-1</f>
        <v>1032968.69419189</v>
      </c>
      <c r="H138" s="22" t="n">
        <f aca="false">PV($C$132,H$134,0,H125)*-1</f>
        <v>1019704.36189766</v>
      </c>
      <c r="I138" s="22" t="n">
        <f aca="false">PV($C$132,I$134,0,I125)*-1</f>
        <v>1005516.71138474</v>
      </c>
      <c r="J138" s="22" t="n">
        <f aca="false">PV($C$132,J$134,0,J125)*-1</f>
        <v>990446.073411283</v>
      </c>
      <c r="K138" s="22" t="n">
        <f aca="false">PV($C$132,K$134,0,K125)*-1</f>
        <v>974717.273354743</v>
      </c>
      <c r="L138" s="22" t="n">
        <f aca="false">PV($C$132,L$134,0,L125)*-1</f>
        <v>958585.229702726</v>
      </c>
      <c r="M138" s="22" t="n">
        <f aca="false">PV($C$132,M$134,0,M125)*-1</f>
        <v>942382.780878896</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20678162.8203224</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3449570.2756563</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8279106.60300957</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8949485.9416565</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Children'!AW32</f>
        <v>0.076</v>
      </c>
      <c r="E146" s="75" t="n">
        <f aca="false">D146</f>
        <v>0.076</v>
      </c>
      <c r="F146" s="75" t="n">
        <f aca="false">E146</f>
        <v>0.076</v>
      </c>
      <c r="G146" s="75" t="n">
        <f aca="false">'Regional Data Children'!BQ32</f>
        <v>0.271</v>
      </c>
      <c r="H146" s="75" t="n">
        <f aca="false">G146</f>
        <v>0.271</v>
      </c>
      <c r="I146" s="75" t="n">
        <f aca="false">H146</f>
        <v>0.271</v>
      </c>
      <c r="J146" s="75" t="n">
        <f aca="false">I146</f>
        <v>0.271</v>
      </c>
      <c r="K146" s="75" t="n">
        <f aca="false">J146</f>
        <v>0.271</v>
      </c>
      <c r="L146" s="75" t="n">
        <f aca="false">K146</f>
        <v>0.271</v>
      </c>
      <c r="M146" s="75" t="n">
        <f aca="false">L146</f>
        <v>0.271</v>
      </c>
    </row>
    <row r="147" customFormat="false" ht="15" hidden="false" customHeight="false" outlineLevel="0" collapsed="false">
      <c r="B147" s="0" t="s">
        <v>26</v>
      </c>
      <c r="C147" s="75" t="n">
        <v>0</v>
      </c>
      <c r="D147" s="75" t="n">
        <f aca="false">'Regional Data Children'!AW33</f>
        <v>0.398</v>
      </c>
      <c r="E147" s="75" t="n">
        <f aca="false">D147</f>
        <v>0.398</v>
      </c>
      <c r="F147" s="75" t="n">
        <f aca="false">E147</f>
        <v>0.398</v>
      </c>
      <c r="G147" s="75" t="n">
        <f aca="false">'Regional Data Children'!BQ33</f>
        <v>0.618</v>
      </c>
      <c r="H147" s="75" t="n">
        <f aca="false">G147</f>
        <v>0.618</v>
      </c>
      <c r="I147" s="75" t="n">
        <f aca="false">H147</f>
        <v>0.618</v>
      </c>
      <c r="J147" s="75" t="n">
        <f aca="false">I147</f>
        <v>0.618</v>
      </c>
      <c r="K147" s="75" t="n">
        <f aca="false">J147</f>
        <v>0.618</v>
      </c>
      <c r="L147" s="75" t="n">
        <f aca="false">K147</f>
        <v>0.618</v>
      </c>
      <c r="M147" s="75" t="n">
        <f aca="false">L147</f>
        <v>0.618</v>
      </c>
    </row>
    <row r="148" customFormat="false" ht="15" hidden="false" customHeight="false" outlineLevel="0" collapsed="false">
      <c r="B148" s="0" t="s">
        <v>27</v>
      </c>
      <c r="C148" s="75" t="n">
        <v>0</v>
      </c>
      <c r="D148" s="75" t="n">
        <f aca="false">'Regional Data Children'!AW34</f>
        <v>0.102</v>
      </c>
      <c r="E148" s="75" t="n">
        <f aca="false">D148</f>
        <v>0.102</v>
      </c>
      <c r="F148" s="75" t="n">
        <f aca="false">E148</f>
        <v>0.102</v>
      </c>
      <c r="G148" s="75" t="n">
        <f aca="false">'Regional Data Children'!BQ34</f>
        <v>0.227</v>
      </c>
      <c r="H148" s="75" t="n">
        <f aca="false">G148</f>
        <v>0.227</v>
      </c>
      <c r="I148" s="75" t="n">
        <f aca="false">H148</f>
        <v>0.227</v>
      </c>
      <c r="J148" s="75" t="n">
        <f aca="false">I148</f>
        <v>0.227</v>
      </c>
      <c r="K148" s="75" t="n">
        <f aca="false">J148</f>
        <v>0.227</v>
      </c>
      <c r="L148" s="75" t="n">
        <f aca="false">K148</f>
        <v>0.227</v>
      </c>
      <c r="M148" s="75" t="n">
        <f aca="false">L148</f>
        <v>0.227</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600997.744457218</v>
      </c>
      <c r="E151" s="22" t="n">
        <f aca="false">SUM(E152:E154)</f>
        <v>613417.580008789</v>
      </c>
      <c r="F151" s="22" t="n">
        <f aca="false">SUM(F152:F154)</f>
        <v>625302.953650589</v>
      </c>
      <c r="G151" s="22" t="n">
        <f aca="false">SUM(G152:G154)</f>
        <v>1202031.2166717</v>
      </c>
      <c r="H151" s="22" t="n">
        <f aca="false">SUM(H152:H154)</f>
        <v>1222193.83425581</v>
      </c>
      <c r="I151" s="22" t="n">
        <f aca="false">SUM(I152:I154)</f>
        <v>1241344.51311636</v>
      </c>
      <c r="J151" s="22" t="n">
        <f aca="false">SUM(J152:J154)</f>
        <v>1259421.47792429</v>
      </c>
      <c r="K151" s="22" t="n">
        <f aca="false">SUM(K152:K154)</f>
        <v>1276603.8444485</v>
      </c>
      <c r="L151" s="22" t="n">
        <f aca="false">SUM(L152:L154)</f>
        <v>1293139.69456599</v>
      </c>
      <c r="M151" s="22" t="n">
        <f aca="false">SUM(M152:M154)</f>
        <v>1309420.92573463</v>
      </c>
    </row>
    <row r="152" customFormat="false" ht="15" hidden="false" customHeight="false" outlineLevel="0" collapsed="false">
      <c r="B152" s="0" t="s">
        <v>25</v>
      </c>
      <c r="C152" s="22" t="n">
        <f aca="false">C146*C101</f>
        <v>0</v>
      </c>
      <c r="D152" s="22" t="n">
        <f aca="false">D146*D101</f>
        <v>51697.8500540713</v>
      </c>
      <c r="E152" s="22" t="n">
        <f aca="false">E146*E101</f>
        <v>52766.2048057538</v>
      </c>
      <c r="F152" s="22" t="n">
        <f aca="false">F146*F101</f>
        <v>53788.5851225474</v>
      </c>
      <c r="G152" s="22" t="n">
        <f aca="false">G146*G101</f>
        <v>195234.826021656</v>
      </c>
      <c r="H152" s="22" t="n">
        <f aca="false">H146*H101</f>
        <v>198509.653731267</v>
      </c>
      <c r="I152" s="22" t="n">
        <f aca="false">I146*I101</f>
        <v>201620.121582417</v>
      </c>
      <c r="J152" s="22" t="n">
        <f aca="false">J146*J101</f>
        <v>204556.195979094</v>
      </c>
      <c r="K152" s="22" t="n">
        <f aca="false">K146*K101</f>
        <v>207346.969040948</v>
      </c>
      <c r="L152" s="22" t="n">
        <f aca="false">L146*L101</f>
        <v>210032.734415451</v>
      </c>
      <c r="M152" s="22" t="n">
        <f aca="false">M146*M101</f>
        <v>212677.144386291</v>
      </c>
    </row>
    <row r="153" customFormat="false" ht="15" hidden="false" customHeight="false" outlineLevel="0" collapsed="false">
      <c r="B153" s="0" t="s">
        <v>26</v>
      </c>
      <c r="C153" s="22" t="n">
        <f aca="false">C147*C102</f>
        <v>0</v>
      </c>
      <c r="D153" s="22" t="n">
        <f aca="false">D147*D102</f>
        <v>404071.096152864</v>
      </c>
      <c r="E153" s="22" t="n">
        <f aca="false">E147*E102</f>
        <v>412421.371360459</v>
      </c>
      <c r="F153" s="22" t="n">
        <f aca="false">F147*F102</f>
        <v>420412.309762342</v>
      </c>
      <c r="G153" s="22" t="n">
        <f aca="false">G147*G102</f>
        <v>664495.887369696</v>
      </c>
      <c r="H153" s="22" t="n">
        <f aca="false">H147*H102</f>
        <v>675642.00094597</v>
      </c>
      <c r="I153" s="22" t="n">
        <f aca="false">I147*I102</f>
        <v>686228.70382579</v>
      </c>
      <c r="J153" s="22" t="n">
        <f aca="false">J147*J102</f>
        <v>696221.84593757</v>
      </c>
      <c r="K153" s="22" t="n">
        <f aca="false">K147*K102</f>
        <v>705720.444420089</v>
      </c>
      <c r="L153" s="22" t="n">
        <f aca="false">L147*L102</f>
        <v>714861.641624318</v>
      </c>
      <c r="M153" s="22" t="n">
        <f aca="false">M147*M102</f>
        <v>723862.082713387</v>
      </c>
    </row>
    <row r="154" customFormat="false" ht="15" hidden="false" customHeight="false" outlineLevel="0" collapsed="false">
      <c r="B154" s="0" t="s">
        <v>27</v>
      </c>
      <c r="C154" s="22" t="n">
        <f aca="false">C148*C103</f>
        <v>0</v>
      </c>
      <c r="D154" s="22" t="n">
        <f aca="false">D148*D103</f>
        <v>145228.798250283</v>
      </c>
      <c r="E154" s="22" t="n">
        <f aca="false">E148*E103</f>
        <v>148230.003842577</v>
      </c>
      <c r="F154" s="22" t="n">
        <f aca="false">F148*F103</f>
        <v>151102.0587657</v>
      </c>
      <c r="G154" s="22" t="n">
        <f aca="false">G148*G103</f>
        <v>342300.503280346</v>
      </c>
      <c r="H154" s="22" t="n">
        <f aca="false">H148*H103</f>
        <v>348042.179578571</v>
      </c>
      <c r="I154" s="22" t="n">
        <f aca="false">I148*I103</f>
        <v>353495.687708149</v>
      </c>
      <c r="J154" s="22" t="n">
        <f aca="false">J148*J103</f>
        <v>358643.436007622</v>
      </c>
      <c r="K154" s="22" t="n">
        <f aca="false">K148*K103</f>
        <v>363536.430987462</v>
      </c>
      <c r="L154" s="22" t="n">
        <f aca="false">L148*L103</f>
        <v>368245.318526222</v>
      </c>
      <c r="M154" s="22" t="n">
        <f aca="false">M148*M103</f>
        <v>372881.698634951</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10643873.7848339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1588230.2851395</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6103937.38411249</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2951706.11558188</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583492.955783707</v>
      </c>
      <c r="E164" s="22" t="n">
        <f aca="false">PV($C$161,E$163,0,E151)*-1</f>
        <v>578204.901507012</v>
      </c>
      <c r="F164" s="22" t="n">
        <f aca="false">PV($C$161,F$163,0,F151)*-1</f>
        <v>572240.782602232</v>
      </c>
      <c r="G164" s="22" t="n">
        <f aca="false">PV($C$161,G$163,0,G151)*-1</f>
        <v>1067989.16720314</v>
      </c>
      <c r="H164" s="22" t="n">
        <f aca="false">PV($C$161,H$163,0,H151)*-1</f>
        <v>1054275.13764922</v>
      </c>
      <c r="I164" s="22" t="n">
        <f aca="false">PV($C$161,I$163,0,I151)*-1</f>
        <v>1039606.48685558</v>
      </c>
      <c r="J164" s="22" t="n">
        <f aca="false">PV($C$161,J$163,0,J151)*-1</f>
        <v>1024024.91290374</v>
      </c>
      <c r="K164" s="22" t="n">
        <f aca="false">PV($C$161,K$163,0,K151)*-1</f>
        <v>1007762.86336832</v>
      </c>
      <c r="L164" s="22" t="n">
        <f aca="false">PV($C$161,L$163,0,L151)*-1</f>
        <v>991083.899173103</v>
      </c>
      <c r="M164" s="22" t="n">
        <f aca="false">PV($C$161,M$163,0,M151)*-1</f>
        <v>974332.142877574</v>
      </c>
    </row>
    <row r="165" customFormat="false" ht="15" hidden="false" customHeight="false" outlineLevel="0" collapsed="false">
      <c r="A165" s="101"/>
      <c r="B165" s="101" t="s">
        <v>25</v>
      </c>
      <c r="C165" s="22" t="n">
        <f aca="false">PV($C$161,C$163,0,C152)*-1</f>
        <v>0</v>
      </c>
      <c r="D165" s="22" t="n">
        <f aca="false">PV($C$161,D$163,0,D152)*-1</f>
        <v>50192.0874311372</v>
      </c>
      <c r="E165" s="22" t="n">
        <f aca="false">PV($C$161,E$163,0,E152)*-1</f>
        <v>49737.2087904174</v>
      </c>
      <c r="F165" s="22" t="n">
        <f aca="false">PV($C$161,F$163,0,F152)*-1</f>
        <v>49224.1750433067</v>
      </c>
      <c r="G165" s="22" t="n">
        <f aca="false">PV($C$161,G$163,0,G152)*-1</f>
        <v>173463.614222314</v>
      </c>
      <c r="H165" s="22" t="n">
        <f aca="false">PV($C$161,H$163,0,H152)*-1</f>
        <v>171236.17109365</v>
      </c>
      <c r="I165" s="22" t="n">
        <f aca="false">PV($C$161,I$163,0,I152)*-1</f>
        <v>168853.677655919</v>
      </c>
      <c r="J165" s="22" t="n">
        <f aca="false">PV($C$161,J$163,0,J152)*-1</f>
        <v>166322.906543289</v>
      </c>
      <c r="K165" s="22" t="n">
        <f aca="false">PV($C$161,K$163,0,K152)*-1</f>
        <v>163681.61206793</v>
      </c>
      <c r="L165" s="22" t="n">
        <f aca="false">PV($C$161,L$163,0,L152)*-1</f>
        <v>160972.601995887</v>
      </c>
      <c r="M165" s="22" t="n">
        <f aca="false">PV($C$161,M$163,0,M152)*-1</f>
        <v>158251.768975451</v>
      </c>
    </row>
    <row r="166" customFormat="false" ht="15" hidden="false" customHeight="false" outlineLevel="0" collapsed="false">
      <c r="A166" s="101"/>
      <c r="B166" s="101" t="s">
        <v>26</v>
      </c>
      <c r="C166" s="22" t="n">
        <f aca="false">PV($C$161,C$163,0,C153)*-1</f>
        <v>0</v>
      </c>
      <c r="D166" s="22" t="n">
        <f aca="false">PV($C$161,D$163,0,D153)*-1</f>
        <v>392302.035099868</v>
      </c>
      <c r="E166" s="22" t="n">
        <f aca="false">PV($C$161,E$163,0,E153)*-1</f>
        <v>388746.697483701</v>
      </c>
      <c r="F166" s="22" t="n">
        <f aca="false">PV($C$161,F$163,0,F153)*-1</f>
        <v>384736.818768404</v>
      </c>
      <c r="G166" s="22" t="n">
        <f aca="false">PV($C$161,G$163,0,G153)*-1</f>
        <v>590395.989321217</v>
      </c>
      <c r="H166" s="22" t="n">
        <f aca="false">PV($C$161,H$163,0,H153)*-1</f>
        <v>582814.725114887</v>
      </c>
      <c r="I166" s="22" t="n">
        <f aca="false">PV($C$161,I$163,0,I153)*-1</f>
        <v>574705.735938529</v>
      </c>
      <c r="J166" s="22" t="n">
        <f aca="false">PV($C$161,J$163,0,J153)*-1</f>
        <v>566092.072943639</v>
      </c>
      <c r="K166" s="22" t="n">
        <f aca="false">PV($C$161,K$163,0,K153)*-1</f>
        <v>557102.235669353</v>
      </c>
      <c r="L166" s="22" t="n">
        <f aca="false">PV($C$161,L$163,0,L153)*-1</f>
        <v>547881.923451511</v>
      </c>
      <c r="M166" s="22" t="n">
        <f aca="false">PV($C$161,M$163,0,M153)*-1</f>
        <v>538621.370971501</v>
      </c>
    </row>
    <row r="167" customFormat="false" ht="15" hidden="false" customHeight="false" outlineLevel="0" collapsed="false">
      <c r="A167" s="101"/>
      <c r="B167" s="101" t="s">
        <v>27</v>
      </c>
      <c r="C167" s="22" t="n">
        <f aca="false">PV($C$161,C$163,0,C154)*-1</f>
        <v>0</v>
      </c>
      <c r="D167" s="22" t="n">
        <f aca="false">PV($C$161,D$163,0,D154)*-1</f>
        <v>140998.833252702</v>
      </c>
      <c r="E167" s="22" t="n">
        <f aca="false">PV($C$161,E$163,0,E154)*-1</f>
        <v>139720.995232893</v>
      </c>
      <c r="F167" s="22" t="n">
        <f aca="false">PV($C$161,F$163,0,F154)*-1</f>
        <v>138279.788790521</v>
      </c>
      <c r="G167" s="22" t="n">
        <f aca="false">PV($C$161,G$163,0,G154)*-1</f>
        <v>304129.563659609</v>
      </c>
      <c r="H167" s="22" t="n">
        <f aca="false">PV($C$161,H$163,0,H154)*-1</f>
        <v>300224.241440686</v>
      </c>
      <c r="I167" s="22" t="n">
        <f aca="false">PV($C$161,I$163,0,I154)*-1</f>
        <v>296047.073261136</v>
      </c>
      <c r="J167" s="22" t="n">
        <f aca="false">PV($C$161,J$163,0,J154)*-1</f>
        <v>291609.933416811</v>
      </c>
      <c r="K167" s="22" t="n">
        <f aca="false">PV($C$161,K$163,0,K154)*-1</f>
        <v>286979.015631033</v>
      </c>
      <c r="L167" s="22" t="n">
        <f aca="false">PV($C$161,L$163,0,L154)*-1</f>
        <v>282229.373725705</v>
      </c>
      <c r="M167" s="22" t="n">
        <f aca="false">PV($C$161,M$163,0,M154)*-1</f>
        <v>277459.002930622</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8893013.24992363</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1311935.8238193</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5123399.60476261</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2457677.82134172</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Children'!AX32</f>
        <v>0.426</v>
      </c>
      <c r="E175" s="75" t="n">
        <f aca="false">D175</f>
        <v>0.426</v>
      </c>
      <c r="F175" s="75" t="n">
        <f aca="false">E175</f>
        <v>0.426</v>
      </c>
      <c r="G175" s="75" t="n">
        <f aca="false">'Regional Data Children'!BR32</f>
        <v>0.08</v>
      </c>
      <c r="H175" s="75" t="n">
        <f aca="false">G175</f>
        <v>0.08</v>
      </c>
      <c r="I175" s="75" t="n">
        <f aca="false">H175</f>
        <v>0.08</v>
      </c>
      <c r="J175" s="75" t="n">
        <f aca="false">I175</f>
        <v>0.08</v>
      </c>
      <c r="K175" s="75" t="n">
        <f aca="false">J175</f>
        <v>0.08</v>
      </c>
      <c r="L175" s="75" t="n">
        <f aca="false">K175</f>
        <v>0.08</v>
      </c>
      <c r="M175" s="75" t="n">
        <f aca="false">L175</f>
        <v>0.08</v>
      </c>
    </row>
    <row r="176" customFormat="false" ht="15" hidden="false" customHeight="false" outlineLevel="0" collapsed="false">
      <c r="B176" s="0" t="s">
        <v>26</v>
      </c>
      <c r="C176" s="75" t="n">
        <f aca="false">'Regional Data Children'!$D33</f>
        <v>0.917</v>
      </c>
      <c r="D176" s="75" t="n">
        <f aca="false">'Regional Data Children'!AX33</f>
        <v>0.474</v>
      </c>
      <c r="E176" s="75" t="n">
        <f aca="false">D176</f>
        <v>0.474</v>
      </c>
      <c r="F176" s="75" t="n">
        <f aca="false">E176</f>
        <v>0.474</v>
      </c>
      <c r="G176" s="75" t="n">
        <f aca="false">'Regional Data Children'!BR33</f>
        <v>0.229</v>
      </c>
      <c r="H176" s="75" t="n">
        <f aca="false">G176</f>
        <v>0.229</v>
      </c>
      <c r="I176" s="75" t="n">
        <f aca="false">H176</f>
        <v>0.229</v>
      </c>
      <c r="J176" s="75" t="n">
        <f aca="false">I176</f>
        <v>0.229</v>
      </c>
      <c r="K176" s="75" t="n">
        <f aca="false">J176</f>
        <v>0.229</v>
      </c>
      <c r="L176" s="75" t="n">
        <f aca="false">K176</f>
        <v>0.229</v>
      </c>
      <c r="M176" s="75" t="n">
        <f aca="false">L176</f>
        <v>0.229</v>
      </c>
    </row>
    <row r="177" customFormat="false" ht="15" hidden="false" customHeight="false" outlineLevel="0" collapsed="false">
      <c r="B177" s="0" t="s">
        <v>27</v>
      </c>
      <c r="C177" s="75" t="n">
        <f aca="false">'Regional Data Children'!$D34</f>
        <v>0.487</v>
      </c>
      <c r="D177" s="75" t="n">
        <f aca="false">'Regional Data Children'!AX34</f>
        <v>0.295</v>
      </c>
      <c r="E177" s="75" t="n">
        <f aca="false">D177</f>
        <v>0.295</v>
      </c>
      <c r="F177" s="75" t="n">
        <f aca="false">E177</f>
        <v>0.295</v>
      </c>
      <c r="G177" s="75" t="n">
        <f aca="false">'Regional Data Children'!BR34</f>
        <v>0.06</v>
      </c>
      <c r="H177" s="75" t="n">
        <f aca="false">G177</f>
        <v>0.06</v>
      </c>
      <c r="I177" s="75" t="n">
        <f aca="false">H177</f>
        <v>0.06</v>
      </c>
      <c r="J177" s="75" t="n">
        <f aca="false">I177</f>
        <v>0.06</v>
      </c>
      <c r="K177" s="75" t="n">
        <f aca="false">J177</f>
        <v>0.06</v>
      </c>
      <c r="L177" s="75" t="n">
        <f aca="false">K177</f>
        <v>0.06</v>
      </c>
      <c r="M177" s="75" t="n">
        <f aca="false">L177</f>
        <v>0.06</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1191034.92072411</v>
      </c>
      <c r="E180" s="0" t="n">
        <f aca="false">SUM(E181:E183)</f>
        <v>1215648.08772514</v>
      </c>
      <c r="F180" s="0" t="n">
        <f aca="false">SUM(F181:F183)</f>
        <v>1239202.07804173</v>
      </c>
      <c r="G180" s="0" t="n">
        <f aca="false">SUM(G181:G183)</f>
        <v>394338.859519762</v>
      </c>
      <c r="H180" s="0" t="n">
        <f aca="false">SUM(H181:H183)</f>
        <v>400953.416207455</v>
      </c>
      <c r="I180" s="0" t="n">
        <f aca="false">SUM(I181:I183)</f>
        <v>407235.995857764</v>
      </c>
      <c r="J180" s="0" t="n">
        <f aca="false">SUM(J181:J183)</f>
        <v>413166.332430616</v>
      </c>
      <c r="K180" s="0" t="n">
        <f aca="false">SUM(K181:K183)</f>
        <v>418803.18671945</v>
      </c>
      <c r="L180" s="0" t="n">
        <f aca="false">SUM(L181:L183)</f>
        <v>424227.944567734</v>
      </c>
      <c r="M180" s="0" t="n">
        <f aca="false">SUM(M181:M183)</f>
        <v>429569.172018045</v>
      </c>
    </row>
    <row r="181" customFormat="false" ht="15" hidden="false" customHeight="false" outlineLevel="0" collapsed="false">
      <c r="B181" s="0" t="s">
        <v>25</v>
      </c>
      <c r="C181" s="0" t="n">
        <f aca="false">C175*C101</f>
        <v>373311.082731694</v>
      </c>
      <c r="D181" s="0" t="n">
        <f aca="false">D175*D101</f>
        <v>289780.054250452</v>
      </c>
      <c r="E181" s="0" t="n">
        <f aca="false">E175*E101</f>
        <v>295768.46377962</v>
      </c>
      <c r="F181" s="0" t="n">
        <f aca="false">F175*F101</f>
        <v>301499.1745027</v>
      </c>
      <c r="G181" s="0" t="n">
        <f aca="false">G175*G101</f>
        <v>57633.8969805625</v>
      </c>
      <c r="H181" s="0" t="n">
        <f aca="false">H175*H101</f>
        <v>58600.635787828</v>
      </c>
      <c r="I181" s="0" t="n">
        <f aca="false">I175*I101</f>
        <v>59518.8550796803</v>
      </c>
      <c r="J181" s="0" t="n">
        <f aca="false">J175*J101</f>
        <v>60385.5929089576</v>
      </c>
      <c r="K181" s="0" t="n">
        <f aca="false">K175*K101</f>
        <v>61209.4373552614</v>
      </c>
      <c r="L181" s="0" t="n">
        <f aca="false">L175*L101</f>
        <v>62002.2832222734</v>
      </c>
      <c r="M181" s="0" t="n">
        <f aca="false">M175*M101</f>
        <v>62782.9208520416</v>
      </c>
    </row>
    <row r="182" customFormat="false" ht="15" hidden="false" customHeight="false" outlineLevel="0" collapsed="false">
      <c r="B182" s="0" t="s">
        <v>26</v>
      </c>
      <c r="C182" s="0" t="n">
        <f aca="false">C176*C102</f>
        <v>910737.420169237</v>
      </c>
      <c r="D182" s="0" t="n">
        <f aca="false">D176*D102</f>
        <v>481230.400945873</v>
      </c>
      <c r="E182" s="0" t="n">
        <f aca="false">E176*E102</f>
        <v>491175.201067481</v>
      </c>
      <c r="F182" s="0" t="n">
        <f aca="false">F176*F102</f>
        <v>500692.0473049</v>
      </c>
      <c r="G182" s="0" t="n">
        <f aca="false">G176*G102</f>
        <v>246229.058588447</v>
      </c>
      <c r="H182" s="0" t="n">
        <f aca="false">H176*H102</f>
        <v>250359.252777714</v>
      </c>
      <c r="I182" s="0" t="n">
        <f aca="false">I176*I102</f>
        <v>254282.15724289</v>
      </c>
      <c r="J182" s="0" t="n">
        <f aca="false">J176*J102</f>
        <v>257985.117669423</v>
      </c>
      <c r="K182" s="0" t="n">
        <f aca="false">K176*K102</f>
        <v>261504.824874111</v>
      </c>
      <c r="L182" s="0" t="n">
        <f aca="false">L176*L102</f>
        <v>264892.096977296</v>
      </c>
      <c r="M182" s="0" t="n">
        <f aca="false">M176*M102</f>
        <v>268227.211879232</v>
      </c>
    </row>
    <row r="183" customFormat="false" ht="15" hidden="false" customHeight="false" outlineLevel="0" collapsed="false">
      <c r="B183" s="0" t="s">
        <v>27</v>
      </c>
      <c r="C183" s="0" t="n">
        <f aca="false">C177*C103</f>
        <v>678313.819003453</v>
      </c>
      <c r="D183" s="0" t="n">
        <f aca="false">D177*D103</f>
        <v>420024.46552778</v>
      </c>
      <c r="E183" s="0" t="n">
        <f aca="false">E177*E103</f>
        <v>428704.42287804</v>
      </c>
      <c r="F183" s="0" t="n">
        <f aca="false">F177*F103</f>
        <v>437010.856234131</v>
      </c>
      <c r="G183" s="0" t="n">
        <f aca="false">G177*G103</f>
        <v>90475.9039507522</v>
      </c>
      <c r="H183" s="0" t="n">
        <f aca="false">H177*H103</f>
        <v>91993.5276419129</v>
      </c>
      <c r="I183" s="0" t="n">
        <f aca="false">I177*I103</f>
        <v>93434.9835351935</v>
      </c>
      <c r="J183" s="0" t="n">
        <f aca="false">J177*J103</f>
        <v>94795.621852235</v>
      </c>
      <c r="K183" s="0" t="n">
        <f aca="false">K177*K103</f>
        <v>96088.9244900781</v>
      </c>
      <c r="L183" s="0" t="n">
        <f aca="false">L177*L103</f>
        <v>97333.5643681645</v>
      </c>
      <c r="M183" s="0" t="n">
        <f aca="false">M177*M103</f>
        <v>98559.0392867713</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Children'!AY32</f>
        <v>0</v>
      </c>
      <c r="E186" s="75" t="n">
        <f aca="false">D186</f>
        <v>0</v>
      </c>
      <c r="F186" s="75" t="n">
        <f aca="false">E186</f>
        <v>0</v>
      </c>
      <c r="G186" s="75" t="n">
        <f aca="false">'Regional Data Children'!BS32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Children'!AY33</f>
        <v>0</v>
      </c>
      <c r="E187" s="75" t="n">
        <f aca="false">D187</f>
        <v>0</v>
      </c>
      <c r="F187" s="75" t="n">
        <f aca="false">E187</f>
        <v>0</v>
      </c>
      <c r="G187" s="75" t="n">
        <f aca="false">'Regional Data Children'!BS33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Children'!AY34</f>
        <v>0</v>
      </c>
      <c r="E188" s="75" t="n">
        <f aca="false">D188</f>
        <v>0</v>
      </c>
      <c r="F188" s="75" t="n">
        <f aca="false">E188</f>
        <v>0</v>
      </c>
      <c r="G188" s="75" t="n">
        <f aca="false">'Regional Data Children'!BS34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1688790.88750072</v>
      </c>
      <c r="E215" s="22" t="n">
        <f aca="false">E25+E122</f>
        <v>1723690.36141254</v>
      </c>
      <c r="F215" s="22" t="n">
        <f aca="false">F25+F122</f>
        <v>1757088.00871809</v>
      </c>
      <c r="G215" s="22" t="n">
        <f aca="false">G25+G122</f>
        <v>2653849.08271595</v>
      </c>
      <c r="H215" s="22" t="n">
        <f aca="false">H25+H122</f>
        <v>2698364.18634937</v>
      </c>
      <c r="I215" s="22" t="n">
        <f aca="false">I25+I122</f>
        <v>2740645.12782789</v>
      </c>
      <c r="J215" s="22" t="n">
        <f aca="false">J25+J122</f>
        <v>2780555.51934555</v>
      </c>
      <c r="K215" s="22" t="n">
        <f aca="false">K25+K122</f>
        <v>2818490.81337679</v>
      </c>
      <c r="L215" s="22" t="n">
        <f aca="false">L25+L122</f>
        <v>2854998.7260313</v>
      </c>
      <c r="M215" s="22" t="n">
        <f aca="false">M25+M122</f>
        <v>2890944.49000406</v>
      </c>
    </row>
    <row r="216" customFormat="false" ht="15" hidden="false" customHeight="false" outlineLevel="0" collapsed="false">
      <c r="B216" s="0" t="s">
        <v>25</v>
      </c>
      <c r="C216" s="22" t="n">
        <f aca="false">C26+C123</f>
        <v>0</v>
      </c>
      <c r="D216" s="22" t="n">
        <f aca="false">D26+D123</f>
        <v>208151.86995455</v>
      </c>
      <c r="E216" s="22" t="n">
        <f aca="false">E26+E123</f>
        <v>212453.403560009</v>
      </c>
      <c r="F216" s="22" t="n">
        <f aca="false">F26+F123</f>
        <v>216569.829572362</v>
      </c>
      <c r="G216" s="22" t="n">
        <f aca="false">G26+G123</f>
        <v>478361.344938669</v>
      </c>
      <c r="H216" s="22" t="n">
        <f aca="false">H26+H123</f>
        <v>486385.277038973</v>
      </c>
      <c r="I216" s="22" t="n">
        <f aca="false">I26+I123</f>
        <v>494006.497161347</v>
      </c>
      <c r="J216" s="22" t="n">
        <f aca="false">J26+J123</f>
        <v>501200.421144348</v>
      </c>
      <c r="K216" s="22" t="n">
        <f aca="false">K26+K123</f>
        <v>508038.33004867</v>
      </c>
      <c r="L216" s="22" t="n">
        <f aca="false">L26+L123</f>
        <v>514618.950744869</v>
      </c>
      <c r="M216" s="22" t="n">
        <f aca="false">M26+M123</f>
        <v>521098.243071945</v>
      </c>
    </row>
    <row r="217" customFormat="false" ht="15" hidden="false" customHeight="false" outlineLevel="0" collapsed="false">
      <c r="B217" s="0" t="s">
        <v>26</v>
      </c>
      <c r="C217" s="22" t="n">
        <f aca="false">C27+C124</f>
        <v>0</v>
      </c>
      <c r="D217" s="22" t="n">
        <f aca="false">D27+D124</f>
        <v>778699.826003132</v>
      </c>
      <c r="E217" s="22" t="n">
        <f aca="false">E27+E124</f>
        <v>794791.93928008</v>
      </c>
      <c r="F217" s="22" t="n">
        <f aca="false">F27+F124</f>
        <v>810191.561778182</v>
      </c>
      <c r="G217" s="22" t="n">
        <f aca="false">G27+G124</f>
        <v>1012872.37201012</v>
      </c>
      <c r="H217" s="22" t="n">
        <f aca="false">H27+H124</f>
        <v>1029862.07911182</v>
      </c>
      <c r="I217" s="22" t="n">
        <f aca="false">I27+I124</f>
        <v>1045999.09223931</v>
      </c>
      <c r="J217" s="22" t="n">
        <f aca="false">J27+J124</f>
        <v>1061231.35739999</v>
      </c>
      <c r="K217" s="22" t="n">
        <f aca="false">K27+K124</f>
        <v>1075709.80363062</v>
      </c>
      <c r="L217" s="22" t="n">
        <f aca="false">L27+L124</f>
        <v>1089643.47315551</v>
      </c>
      <c r="M217" s="22" t="n">
        <f aca="false">M27+M124</f>
        <v>1103362.5920971</v>
      </c>
    </row>
    <row r="218" customFormat="false" ht="15" hidden="false" customHeight="false" outlineLevel="0" collapsed="false">
      <c r="B218" s="0" t="s">
        <v>27</v>
      </c>
      <c r="C218" s="22" t="n">
        <f aca="false">C28+C125</f>
        <v>0</v>
      </c>
      <c r="D218" s="22" t="n">
        <f aca="false">D28+D125</f>
        <v>701939.191543035</v>
      </c>
      <c r="E218" s="22" t="n">
        <f aca="false">E28+E125</f>
        <v>716445.018572454</v>
      </c>
      <c r="F218" s="22" t="n">
        <f aca="false">F28+F125</f>
        <v>730326.617367548</v>
      </c>
      <c r="G218" s="22" t="n">
        <f aca="false">G28+G125</f>
        <v>1162615.36576717</v>
      </c>
      <c r="H218" s="22" t="n">
        <f aca="false">H28+H125</f>
        <v>1182116.83019858</v>
      </c>
      <c r="I218" s="22" t="n">
        <f aca="false">I28+I125</f>
        <v>1200639.53842724</v>
      </c>
      <c r="J218" s="22" t="n">
        <f aca="false">J28+J125</f>
        <v>1218123.74080122</v>
      </c>
      <c r="K218" s="22" t="n">
        <f aca="false">K28+K125</f>
        <v>1234742.6796975</v>
      </c>
      <c r="L218" s="22" t="n">
        <f aca="false">L28+L125</f>
        <v>1250736.30213091</v>
      </c>
      <c r="M218" s="22" t="n">
        <f aca="false">M28+M125</f>
        <v>1266483.65483501</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0.541400489846561</v>
      </c>
      <c r="E221" s="71" t="n">
        <f aca="false">E215/E197</f>
        <v>0.541400489846561</v>
      </c>
      <c r="F221" s="71" t="n">
        <f aca="false">F215/F197</f>
        <v>0.541400489846561</v>
      </c>
      <c r="G221" s="71" t="n">
        <f aca="false">G215/G197</f>
        <v>0.803322407116054</v>
      </c>
      <c r="H221" s="71" t="n">
        <f aca="false">H215/H197</f>
        <v>0.803322407116054</v>
      </c>
      <c r="I221" s="71" t="n">
        <f aca="false">I215/I197</f>
        <v>0.803322407116054</v>
      </c>
      <c r="J221" s="71" t="n">
        <f aca="false">J215/J197</f>
        <v>0.803322407116054</v>
      </c>
      <c r="K221" s="71" t="n">
        <f aca="false">K215/K197</f>
        <v>0.803322407116054</v>
      </c>
      <c r="L221" s="71" t="n">
        <f aca="false">L215/L197</f>
        <v>0.803322407116054</v>
      </c>
      <c r="M221" s="71" t="n">
        <f aca="false">M215/M197</f>
        <v>0.803322407116054</v>
      </c>
    </row>
    <row r="222" customFormat="false" ht="15" hidden="false" customHeight="false" outlineLevel="0" collapsed="false">
      <c r="B222" s="0" t="s">
        <v>25</v>
      </c>
      <c r="C222" s="71" t="n">
        <f aca="false">C216/C198</f>
        <v>0</v>
      </c>
      <c r="D222" s="71" t="n">
        <f aca="false">D216/D198</f>
        <v>0.306</v>
      </c>
      <c r="E222" s="71" t="n">
        <f aca="false">E216/E198</f>
        <v>0.306</v>
      </c>
      <c r="F222" s="71" t="n">
        <f aca="false">F216/F198</f>
        <v>0.306</v>
      </c>
      <c r="G222" s="71" t="n">
        <f aca="false">G216/G198</f>
        <v>0.664</v>
      </c>
      <c r="H222" s="71" t="n">
        <f aca="false">H216/H198</f>
        <v>0.664</v>
      </c>
      <c r="I222" s="71" t="n">
        <f aca="false">I216/I198</f>
        <v>0.664</v>
      </c>
      <c r="J222" s="71" t="n">
        <f aca="false">J216/J198</f>
        <v>0.664</v>
      </c>
      <c r="K222" s="71" t="n">
        <f aca="false">K216/K198</f>
        <v>0.664</v>
      </c>
      <c r="L222" s="71" t="n">
        <f aca="false">L216/L198</f>
        <v>0.664</v>
      </c>
      <c r="M222" s="71" t="n">
        <f aca="false">M216/M198</f>
        <v>0.664</v>
      </c>
    </row>
    <row r="223" customFormat="false" ht="15" hidden="false" customHeight="false" outlineLevel="0" collapsed="false">
      <c r="B223" s="0" t="s">
        <v>26</v>
      </c>
      <c r="C223" s="71" t="n">
        <f aca="false">C217/C199</f>
        <v>0</v>
      </c>
      <c r="D223" s="71" t="n">
        <f aca="false">D217/D199</f>
        <v>0.767</v>
      </c>
      <c r="E223" s="71" t="n">
        <f aca="false">E217/E199</f>
        <v>0.767</v>
      </c>
      <c r="F223" s="71" t="n">
        <f aca="false">F217/F199</f>
        <v>0.767</v>
      </c>
      <c r="G223" s="71" t="n">
        <f aca="false">G217/G199</f>
        <v>0.942</v>
      </c>
      <c r="H223" s="71" t="n">
        <f aca="false">H217/H199</f>
        <v>0.942</v>
      </c>
      <c r="I223" s="71" t="n">
        <f aca="false">I217/I199</f>
        <v>0.942</v>
      </c>
      <c r="J223" s="71" t="n">
        <f aca="false">J217/J199</f>
        <v>0.942</v>
      </c>
      <c r="K223" s="71" t="n">
        <f aca="false">K217/K199</f>
        <v>0.942</v>
      </c>
      <c r="L223" s="71" t="n">
        <f aca="false">L217/L199</f>
        <v>0.942</v>
      </c>
      <c r="M223" s="71" t="n">
        <f aca="false">M217/M199</f>
        <v>0.942</v>
      </c>
    </row>
    <row r="224" customFormat="false" ht="15" hidden="false" customHeight="false" outlineLevel="0" collapsed="false">
      <c r="B224" s="0" t="s">
        <v>27</v>
      </c>
      <c r="C224" s="71" t="n">
        <f aca="false">C218/C200</f>
        <v>0</v>
      </c>
      <c r="D224" s="71" t="n">
        <f aca="false">D218/D200</f>
        <v>0.493</v>
      </c>
      <c r="E224" s="71" t="n">
        <f aca="false">E218/E200</f>
        <v>0.493</v>
      </c>
      <c r="F224" s="71" t="n">
        <f aca="false">F218/F200</f>
        <v>0.493</v>
      </c>
      <c r="G224" s="71" t="n">
        <f aca="false">G218/G200</f>
        <v>0.771</v>
      </c>
      <c r="H224" s="71" t="n">
        <f aca="false">H218/H200</f>
        <v>0.771</v>
      </c>
      <c r="I224" s="71" t="n">
        <f aca="false">I218/I200</f>
        <v>0.771</v>
      </c>
      <c r="J224" s="71" t="n">
        <f aca="false">J218/J200</f>
        <v>0.771</v>
      </c>
      <c r="K224" s="71" t="n">
        <f aca="false">K218/K200</f>
        <v>0.771</v>
      </c>
      <c r="L224" s="71" t="n">
        <f aca="false">L218/L200</f>
        <v>0.771</v>
      </c>
      <c r="M224" s="71" t="n">
        <f aca="false">M218/M200</f>
        <v>0.771</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24607417.2032823</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4140884.16723574</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9802364.09670587</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10664168.9393407</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1639602.80339876</v>
      </c>
      <c r="E235" s="22" t="n">
        <f aca="false">PV($C$232,E$234,0,E215)*-1</f>
        <v>1624743.48328075</v>
      </c>
      <c r="F235" s="22" t="n">
        <f aca="false">PV($C$232,F$234,0,F215)*-1</f>
        <v>1607984.43592781</v>
      </c>
      <c r="G235" s="22" t="n">
        <f aca="false">PV($C$232,G$234,0,G215)*-1</f>
        <v>2357910.53711606</v>
      </c>
      <c r="H235" s="22" t="n">
        <f aca="false">PV($C$232,H$234,0,H215)*-1</f>
        <v>2327632.65061259</v>
      </c>
      <c r="I235" s="22" t="n">
        <f aca="false">PV($C$232,I$234,0,I215)*-1</f>
        <v>2295247.14771262</v>
      </c>
      <c r="J235" s="22" t="n">
        <f aca="false">PV($C$232,J$234,0,J215)*-1</f>
        <v>2260846.08959878</v>
      </c>
      <c r="K235" s="22" t="n">
        <f aca="false">PV($C$232,K$234,0,K215)*-1</f>
        <v>2224942.67490864</v>
      </c>
      <c r="L235" s="22" t="n">
        <f aca="false">PV($C$232,L$234,0,L215)*-1</f>
        <v>2188118.79445012</v>
      </c>
      <c r="M235" s="22" t="n">
        <f aca="false">PV($C$232,M$234,0,M215)*-1</f>
        <v>2151134.20331624</v>
      </c>
    </row>
    <row r="236" customFormat="false" ht="15" hidden="false" customHeight="false" outlineLevel="0" collapsed="false">
      <c r="A236" s="101"/>
      <c r="B236" s="101" t="s">
        <v>25</v>
      </c>
      <c r="C236" s="22" t="n">
        <f aca="false">PV($C$232,C$234,0,C216)*-1</f>
        <v>0</v>
      </c>
      <c r="D236" s="22" t="n">
        <f aca="false">PV($C$232,D$234,0,D216)*-1</f>
        <v>202089.194130631</v>
      </c>
      <c r="E236" s="22" t="n">
        <f aca="false">PV($C$232,E$234,0,E216)*-1</f>
        <v>200257.709077207</v>
      </c>
      <c r="F236" s="22" t="n">
        <f aca="false">PV($C$232,F$234,0,F216)*-1</f>
        <v>198192.073200682</v>
      </c>
      <c r="G236" s="22" t="n">
        <f aca="false">PV($C$232,G$234,0,G216)*-1</f>
        <v>425017.859201536</v>
      </c>
      <c r="H236" s="22" t="n">
        <f aca="false">PV($C$232,H$234,0,H216)*-1</f>
        <v>419560.212568943</v>
      </c>
      <c r="I236" s="22" t="n">
        <f aca="false">PV($C$232,I$234,0,I216)*-1</f>
        <v>413722.664072066</v>
      </c>
      <c r="J236" s="22" t="n">
        <f aca="false">PV($C$232,J$234,0,J216)*-1</f>
        <v>407521.807914183</v>
      </c>
      <c r="K236" s="22" t="n">
        <f aca="false">PV($C$232,K$234,0,K216)*-1</f>
        <v>401050.149125851</v>
      </c>
      <c r="L236" s="22" t="n">
        <f aca="false">PV($C$232,L$234,0,L216)*-1</f>
        <v>394412.574631988</v>
      </c>
      <c r="M236" s="22" t="n">
        <f aca="false">PV($C$232,M$234,0,M216)*-1</f>
        <v>387746.031733209</v>
      </c>
    </row>
    <row r="237" customFormat="false" ht="15" hidden="false" customHeight="false" outlineLevel="0" collapsed="false">
      <c r="A237" s="101"/>
      <c r="B237" s="101" t="s">
        <v>26</v>
      </c>
      <c r="C237" s="22" t="n">
        <f aca="false">PV($C$232,C$234,0,C217)*-1</f>
        <v>0</v>
      </c>
      <c r="D237" s="22" t="n">
        <f aca="false">PV($C$232,D$234,0,D217)*-1</f>
        <v>756019.248546731</v>
      </c>
      <c r="E237" s="22" t="n">
        <f aca="false">PV($C$232,E$234,0,E217)*-1</f>
        <v>749167.630577887</v>
      </c>
      <c r="F237" s="22" t="n">
        <f aca="false">PV($C$232,F$234,0,F217)*-1</f>
        <v>741440.050239613</v>
      </c>
      <c r="G237" s="22" t="n">
        <f aca="false">PV($C$232,G$234,0,G217)*-1</f>
        <v>899923.983722631</v>
      </c>
      <c r="H237" s="22" t="n">
        <f aca="false">PV($C$232,H$234,0,H217)*-1</f>
        <v>888368.076145993</v>
      </c>
      <c r="I237" s="22" t="n">
        <f aca="false">PV($C$232,I$234,0,I217)*-1</f>
        <v>876007.772255816</v>
      </c>
      <c r="J237" s="22" t="n">
        <f aca="false">PV($C$232,J$234,0,J217)*-1</f>
        <v>862878.208273313</v>
      </c>
      <c r="K237" s="22" t="n">
        <f aca="false">PV($C$232,K$234,0,K217)*-1</f>
        <v>849175.252428043</v>
      </c>
      <c r="L237" s="22" t="n">
        <f aca="false">PV($C$232,L$234,0,L217)*-1</f>
        <v>835120.99011541</v>
      </c>
      <c r="M237" s="22" t="n">
        <f aca="false">PV($C$232,M$234,0,M217)*-1</f>
        <v>821005.390704133</v>
      </c>
    </row>
    <row r="238" customFormat="false" ht="15" hidden="false" customHeight="false" outlineLevel="0" collapsed="false">
      <c r="A238" s="101"/>
      <c r="B238" s="101" t="s">
        <v>27</v>
      </c>
      <c r="C238" s="22" t="n">
        <f aca="false">PV($C$232,C$234,0,C218)*-1</f>
        <v>0</v>
      </c>
      <c r="D238" s="22" t="n">
        <f aca="false">PV($C$232,D$234,0,D218)*-1</f>
        <v>681494.360721393</v>
      </c>
      <c r="E238" s="22" t="n">
        <f aca="false">PV($C$232,E$234,0,E218)*-1</f>
        <v>675318.143625651</v>
      </c>
      <c r="F238" s="22" t="n">
        <f aca="false">PV($C$232,F$234,0,F218)*-1</f>
        <v>668352.312487518</v>
      </c>
      <c r="G238" s="22" t="n">
        <f aca="false">PV($C$232,G$234,0,G218)*-1</f>
        <v>1032968.69419189</v>
      </c>
      <c r="H238" s="22" t="n">
        <f aca="false">PV($C$232,H$234,0,H218)*-1</f>
        <v>1019704.36189766</v>
      </c>
      <c r="I238" s="22" t="n">
        <f aca="false">PV($C$232,I$234,0,I218)*-1</f>
        <v>1005516.71138474</v>
      </c>
      <c r="J238" s="22" t="n">
        <f aca="false">PV($C$232,J$234,0,J218)*-1</f>
        <v>990446.073411283</v>
      </c>
      <c r="K238" s="22" t="n">
        <f aca="false">PV($C$232,K$234,0,K218)*-1</f>
        <v>974717.273354743</v>
      </c>
      <c r="L238" s="22" t="n">
        <f aca="false">PV($C$232,L$234,0,L218)*-1</f>
        <v>958585.229702726</v>
      </c>
      <c r="M238" s="22" t="n">
        <f aca="false">PV($C$232,M$234,0,M218)*-1</f>
        <v>942382.780878896</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20678162.8203224</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3449570.2756563</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8279106.60300957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8949485.9416565</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600997.744457218</v>
      </c>
      <c r="E246" s="22" t="n">
        <f aca="false">E54+E151</f>
        <v>613417.580008789</v>
      </c>
      <c r="F246" s="22" t="n">
        <f aca="false">F54+F151</f>
        <v>625302.953650589</v>
      </c>
      <c r="G246" s="22" t="n">
        <f aca="false">G54+G151</f>
        <v>1202031.2166717</v>
      </c>
      <c r="H246" s="22" t="n">
        <f aca="false">H54+H151</f>
        <v>1222193.83425581</v>
      </c>
      <c r="I246" s="22" t="n">
        <f aca="false">I54+I151</f>
        <v>1241344.51311636</v>
      </c>
      <c r="J246" s="22" t="n">
        <f aca="false">J54+J151</f>
        <v>1259421.47792429</v>
      </c>
      <c r="K246" s="22" t="n">
        <f aca="false">K54+K151</f>
        <v>1276603.8444485</v>
      </c>
      <c r="L246" s="22" t="n">
        <f aca="false">L54+L151</f>
        <v>1293139.69456599</v>
      </c>
      <c r="M246" s="22" t="n">
        <f aca="false">M54+M151</f>
        <v>1309420.92573463</v>
      </c>
    </row>
    <row r="247" customFormat="false" ht="15" hidden="false" customHeight="false" outlineLevel="0" collapsed="false">
      <c r="B247" s="0" t="s">
        <v>25</v>
      </c>
      <c r="C247" s="22" t="n">
        <f aca="false">C55+C152</f>
        <v>0</v>
      </c>
      <c r="D247" s="22" t="n">
        <f aca="false">D55+D152</f>
        <v>51697.8500540713</v>
      </c>
      <c r="E247" s="22" t="n">
        <f aca="false">E55+E152</f>
        <v>52766.2048057538</v>
      </c>
      <c r="F247" s="22" t="n">
        <f aca="false">F55+F152</f>
        <v>53788.5851225474</v>
      </c>
      <c r="G247" s="22" t="n">
        <f aca="false">G55+G152</f>
        <v>195234.826021656</v>
      </c>
      <c r="H247" s="22" t="n">
        <f aca="false">H55+H152</f>
        <v>198509.653731267</v>
      </c>
      <c r="I247" s="22" t="n">
        <f aca="false">I55+I152</f>
        <v>201620.121582417</v>
      </c>
      <c r="J247" s="22" t="n">
        <f aca="false">J55+J152</f>
        <v>204556.195979094</v>
      </c>
      <c r="K247" s="22" t="n">
        <f aca="false">K55+K152</f>
        <v>207346.969040948</v>
      </c>
      <c r="L247" s="22" t="n">
        <f aca="false">L55+L152</f>
        <v>210032.734415451</v>
      </c>
      <c r="M247" s="22" t="n">
        <f aca="false">M55+M152</f>
        <v>212677.144386291</v>
      </c>
    </row>
    <row r="248" customFormat="false" ht="15" hidden="false" customHeight="false" outlineLevel="0" collapsed="false">
      <c r="B248" s="0" t="s">
        <v>26</v>
      </c>
      <c r="C248" s="22" t="n">
        <f aca="false">C56+C153</f>
        <v>0</v>
      </c>
      <c r="D248" s="22" t="n">
        <f aca="false">D56+D153</f>
        <v>404071.096152864</v>
      </c>
      <c r="E248" s="22" t="n">
        <f aca="false">E56+E153</f>
        <v>412421.371360459</v>
      </c>
      <c r="F248" s="22" t="n">
        <f aca="false">F56+F153</f>
        <v>420412.309762342</v>
      </c>
      <c r="G248" s="22" t="n">
        <f aca="false">G56+G153</f>
        <v>664495.887369696</v>
      </c>
      <c r="H248" s="22" t="n">
        <f aca="false">H56+H153</f>
        <v>675642.00094597</v>
      </c>
      <c r="I248" s="22" t="n">
        <f aca="false">I56+I153</f>
        <v>686228.70382579</v>
      </c>
      <c r="J248" s="22" t="n">
        <f aca="false">J56+J153</f>
        <v>696221.84593757</v>
      </c>
      <c r="K248" s="22" t="n">
        <f aca="false">K56+K153</f>
        <v>705720.444420089</v>
      </c>
      <c r="L248" s="22" t="n">
        <f aca="false">L56+L153</f>
        <v>714861.641624318</v>
      </c>
      <c r="M248" s="22" t="n">
        <f aca="false">M56+M153</f>
        <v>723862.082713387</v>
      </c>
    </row>
    <row r="249" customFormat="false" ht="15" hidden="false" customHeight="false" outlineLevel="0" collapsed="false">
      <c r="B249" s="0" t="s">
        <v>27</v>
      </c>
      <c r="C249" s="22" t="n">
        <f aca="false">C57+C154</f>
        <v>0</v>
      </c>
      <c r="D249" s="22" t="n">
        <f aca="false">D57+D154</f>
        <v>145228.798250283</v>
      </c>
      <c r="E249" s="22" t="n">
        <f aca="false">E57+E154</f>
        <v>148230.003842577</v>
      </c>
      <c r="F249" s="22" t="n">
        <f aca="false">F57+F154</f>
        <v>151102.0587657</v>
      </c>
      <c r="G249" s="22" t="n">
        <f aca="false">G57+G154</f>
        <v>342300.503280346</v>
      </c>
      <c r="H249" s="22" t="n">
        <f aca="false">H57+H154</f>
        <v>348042.179578571</v>
      </c>
      <c r="I249" s="22" t="n">
        <f aca="false">I57+I154</f>
        <v>353495.687708149</v>
      </c>
      <c r="J249" s="22" t="n">
        <f aca="false">J57+J154</f>
        <v>358643.436007622</v>
      </c>
      <c r="K249" s="22" t="n">
        <f aca="false">K57+K154</f>
        <v>363536.430987462</v>
      </c>
      <c r="L249" s="22" t="n">
        <f aca="false">L57+L154</f>
        <v>368245.318526222</v>
      </c>
      <c r="M249" s="22" t="n">
        <f aca="false">M57+M154</f>
        <v>372881.698634951</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0.19267067086521</v>
      </c>
      <c r="E252" s="71" t="n">
        <f aca="false">E246/E197</f>
        <v>0.19267067086521</v>
      </c>
      <c r="F252" s="71" t="n">
        <f aca="false">F246/F197</f>
        <v>0.19267067086521</v>
      </c>
      <c r="G252" s="71" t="n">
        <f aca="false">G246/G197</f>
        <v>0.363855886415791</v>
      </c>
      <c r="H252" s="71" t="n">
        <f aca="false">H246/H197</f>
        <v>0.363855886415791</v>
      </c>
      <c r="I252" s="71" t="n">
        <f aca="false">I246/I197</f>
        <v>0.363855886415791</v>
      </c>
      <c r="J252" s="71" t="n">
        <f aca="false">J246/J197</f>
        <v>0.363855886415791</v>
      </c>
      <c r="K252" s="71" t="n">
        <f aca="false">K246/K197</f>
        <v>0.363855886415791</v>
      </c>
      <c r="L252" s="71" t="n">
        <f aca="false">L246/L197</f>
        <v>0.363855886415791</v>
      </c>
      <c r="M252" s="71" t="n">
        <f aca="false">M246/M197</f>
        <v>0.363855886415791</v>
      </c>
    </row>
    <row r="253" customFormat="false" ht="15" hidden="false" customHeight="false" outlineLevel="0" collapsed="false">
      <c r="B253" s="0" t="s">
        <v>25</v>
      </c>
      <c r="C253" s="71" t="n">
        <f aca="false">C247/C198</f>
        <v>0</v>
      </c>
      <c r="D253" s="71" t="n">
        <f aca="false">D247/D198</f>
        <v>0.076</v>
      </c>
      <c r="E253" s="71" t="n">
        <f aca="false">E247/E198</f>
        <v>0.076</v>
      </c>
      <c r="F253" s="71" t="n">
        <f aca="false">F247/F198</f>
        <v>0.076</v>
      </c>
      <c r="G253" s="71" t="n">
        <f aca="false">G247/G198</f>
        <v>0.271</v>
      </c>
      <c r="H253" s="71" t="n">
        <f aca="false">H247/H198</f>
        <v>0.271</v>
      </c>
      <c r="I253" s="71" t="n">
        <f aca="false">I247/I198</f>
        <v>0.271</v>
      </c>
      <c r="J253" s="71" t="n">
        <f aca="false">J247/J198</f>
        <v>0.271</v>
      </c>
      <c r="K253" s="71" t="n">
        <f aca="false">K247/K198</f>
        <v>0.271</v>
      </c>
      <c r="L253" s="71" t="n">
        <f aca="false">L247/L198</f>
        <v>0.271</v>
      </c>
      <c r="M253" s="71" t="n">
        <f aca="false">M247/M198</f>
        <v>0.271</v>
      </c>
    </row>
    <row r="254" customFormat="false" ht="15" hidden="false" customHeight="false" outlineLevel="0" collapsed="false">
      <c r="B254" s="0" t="s">
        <v>26</v>
      </c>
      <c r="C254" s="71" t="n">
        <f aca="false">C248/C199</f>
        <v>0</v>
      </c>
      <c r="D254" s="71" t="n">
        <f aca="false">D248/D199</f>
        <v>0.398</v>
      </c>
      <c r="E254" s="71" t="n">
        <f aca="false">E248/E199</f>
        <v>0.398</v>
      </c>
      <c r="F254" s="71" t="n">
        <f aca="false">F248/F199</f>
        <v>0.398</v>
      </c>
      <c r="G254" s="71" t="n">
        <f aca="false">G248/G199</f>
        <v>0.618</v>
      </c>
      <c r="H254" s="71" t="n">
        <f aca="false">H248/H199</f>
        <v>0.618</v>
      </c>
      <c r="I254" s="71" t="n">
        <f aca="false">I248/I199</f>
        <v>0.618</v>
      </c>
      <c r="J254" s="71" t="n">
        <f aca="false">J248/J199</f>
        <v>0.618</v>
      </c>
      <c r="K254" s="71" t="n">
        <f aca="false">K248/K199</f>
        <v>0.618</v>
      </c>
      <c r="L254" s="71" t="n">
        <f aca="false">L248/L199</f>
        <v>0.618</v>
      </c>
      <c r="M254" s="71" t="n">
        <f aca="false">M248/M199</f>
        <v>0.618</v>
      </c>
    </row>
    <row r="255" customFormat="false" ht="15" hidden="false" customHeight="false" outlineLevel="0" collapsed="false">
      <c r="B255" s="0" t="s">
        <v>27</v>
      </c>
      <c r="C255" s="71" t="n">
        <f aca="false">C249/C200</f>
        <v>0</v>
      </c>
      <c r="D255" s="71" t="n">
        <f aca="false">D249/D200</f>
        <v>0.102</v>
      </c>
      <c r="E255" s="71" t="n">
        <f aca="false">E249/E200</f>
        <v>0.102</v>
      </c>
      <c r="F255" s="71" t="n">
        <f aca="false">F249/F200</f>
        <v>0.102</v>
      </c>
      <c r="G255" s="71" t="n">
        <f aca="false">G249/G200</f>
        <v>0.227</v>
      </c>
      <c r="H255" s="71" t="n">
        <f aca="false">H249/H200</f>
        <v>0.227</v>
      </c>
      <c r="I255" s="71" t="n">
        <f aca="false">I249/I200</f>
        <v>0.227</v>
      </c>
      <c r="J255" s="71" t="n">
        <f aca="false">J249/J200</f>
        <v>0.227</v>
      </c>
      <c r="K255" s="71" t="n">
        <f aca="false">K249/K200</f>
        <v>0.227</v>
      </c>
      <c r="L255" s="71" t="n">
        <f aca="false">L249/L200</f>
        <v>0.227</v>
      </c>
      <c r="M255" s="71" t="n">
        <f aca="false">M249/M200</f>
        <v>0.227</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10643873.7848339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1588230.2851395</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6103937.38411249</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2951706.11558188</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583492.955783707</v>
      </c>
      <c r="E266" s="22" t="n">
        <f aca="false">PV($C$263,E$265,0,E246)*-1</f>
        <v>578204.901507012</v>
      </c>
      <c r="F266" s="22" t="n">
        <f aca="false">PV($C$263,F$265,0,F246)*-1</f>
        <v>572240.782602232</v>
      </c>
      <c r="G266" s="22" t="n">
        <f aca="false">PV($C$263,G$265,0,G246)*-1</f>
        <v>1067989.16720314</v>
      </c>
      <c r="H266" s="22" t="n">
        <f aca="false">PV($C$263,H$265,0,H246)*-1</f>
        <v>1054275.13764922</v>
      </c>
      <c r="I266" s="22" t="n">
        <f aca="false">PV($C$263,I$265,0,I246)*-1</f>
        <v>1039606.48685558</v>
      </c>
      <c r="J266" s="22" t="n">
        <f aca="false">PV($C$263,J$265,0,J246)*-1</f>
        <v>1024024.91290374</v>
      </c>
      <c r="K266" s="22" t="n">
        <f aca="false">PV($C$263,K$265,0,K246)*-1</f>
        <v>1007762.86336832</v>
      </c>
      <c r="L266" s="22" t="n">
        <f aca="false">PV($C$263,L$265,0,L246)*-1</f>
        <v>991083.899173103</v>
      </c>
      <c r="M266" s="22" t="n">
        <f aca="false">PV($C$263,M$265,0,M246)*-1</f>
        <v>974332.142877574</v>
      </c>
    </row>
    <row r="267" customFormat="false" ht="15" hidden="false" customHeight="false" outlineLevel="0" collapsed="false">
      <c r="A267" s="101"/>
      <c r="B267" s="101" t="s">
        <v>25</v>
      </c>
      <c r="C267" s="22" t="n">
        <f aca="false">PV($C$263,C$265,0,C247)*-1</f>
        <v>0</v>
      </c>
      <c r="D267" s="22" t="n">
        <f aca="false">PV($C$263,D$265,0,D247)*-1</f>
        <v>50192.0874311372</v>
      </c>
      <c r="E267" s="22" t="n">
        <f aca="false">PV($C$263,E$265,0,E247)*-1</f>
        <v>49737.2087904174</v>
      </c>
      <c r="F267" s="22" t="n">
        <f aca="false">PV($C$263,F$265,0,F247)*-1</f>
        <v>49224.1750433067</v>
      </c>
      <c r="G267" s="22" t="n">
        <f aca="false">PV($C$263,G$265,0,G247)*-1</f>
        <v>173463.614222314</v>
      </c>
      <c r="H267" s="22" t="n">
        <f aca="false">PV($C$263,H$265,0,H247)*-1</f>
        <v>171236.17109365</v>
      </c>
      <c r="I267" s="22" t="n">
        <f aca="false">PV($C$263,I$265,0,I247)*-1</f>
        <v>168853.677655919</v>
      </c>
      <c r="J267" s="22" t="n">
        <f aca="false">PV($C$263,J$265,0,J247)*-1</f>
        <v>166322.906543289</v>
      </c>
      <c r="K267" s="22" t="n">
        <f aca="false">PV($C$263,K$265,0,K247)*-1</f>
        <v>163681.61206793</v>
      </c>
      <c r="L267" s="22" t="n">
        <f aca="false">PV($C$263,L$265,0,L247)*-1</f>
        <v>160972.601995887</v>
      </c>
      <c r="M267" s="22" t="n">
        <f aca="false">PV($C$263,M$265,0,M247)*-1</f>
        <v>158251.768975451</v>
      </c>
    </row>
    <row r="268" customFormat="false" ht="15" hidden="false" customHeight="false" outlineLevel="0" collapsed="false">
      <c r="A268" s="101"/>
      <c r="B268" s="101" t="s">
        <v>26</v>
      </c>
      <c r="C268" s="22" t="n">
        <f aca="false">PV($C$263,C$265,0,C248)*-1</f>
        <v>0</v>
      </c>
      <c r="D268" s="22" t="n">
        <f aca="false">PV($C$263,D$265,0,D248)*-1</f>
        <v>392302.035099868</v>
      </c>
      <c r="E268" s="22" t="n">
        <f aca="false">PV($C$263,E$265,0,E248)*-1</f>
        <v>388746.697483701</v>
      </c>
      <c r="F268" s="22" t="n">
        <f aca="false">PV($C$263,F$265,0,F248)*-1</f>
        <v>384736.818768404</v>
      </c>
      <c r="G268" s="22" t="n">
        <f aca="false">PV($C$263,G$265,0,G248)*-1</f>
        <v>590395.989321217</v>
      </c>
      <c r="H268" s="22" t="n">
        <f aca="false">PV($C$263,H$265,0,H248)*-1</f>
        <v>582814.725114887</v>
      </c>
      <c r="I268" s="22" t="n">
        <f aca="false">PV($C$263,I$265,0,I248)*-1</f>
        <v>574705.735938529</v>
      </c>
      <c r="J268" s="22" t="n">
        <f aca="false">PV($C$263,J$265,0,J248)*-1</f>
        <v>566092.072943639</v>
      </c>
      <c r="K268" s="22" t="n">
        <f aca="false">PV($C$263,K$265,0,K248)*-1</f>
        <v>557102.235669353</v>
      </c>
      <c r="L268" s="22" t="n">
        <f aca="false">PV($C$263,L$265,0,L248)*-1</f>
        <v>547881.923451511</v>
      </c>
      <c r="M268" s="22" t="n">
        <f aca="false">PV($C$263,M$265,0,M248)*-1</f>
        <v>538621.370971501</v>
      </c>
    </row>
    <row r="269" customFormat="false" ht="15" hidden="false" customHeight="false" outlineLevel="0" collapsed="false">
      <c r="A269" s="101"/>
      <c r="B269" s="101" t="s">
        <v>27</v>
      </c>
      <c r="C269" s="22" t="n">
        <f aca="false">PV($C$263,C$265,0,C249)*-1</f>
        <v>0</v>
      </c>
      <c r="D269" s="22" t="n">
        <f aca="false">PV($C$263,D$265,0,D249)*-1</f>
        <v>140998.833252702</v>
      </c>
      <c r="E269" s="22" t="n">
        <f aca="false">PV($C$263,E$265,0,E249)*-1</f>
        <v>139720.995232893</v>
      </c>
      <c r="F269" s="22" t="n">
        <f aca="false">PV($C$263,F$265,0,F249)*-1</f>
        <v>138279.788790521</v>
      </c>
      <c r="G269" s="22" t="n">
        <f aca="false">PV($C$263,G$265,0,G249)*-1</f>
        <v>304129.563659609</v>
      </c>
      <c r="H269" s="22" t="n">
        <f aca="false">PV($C$263,H$265,0,H249)*-1</f>
        <v>300224.241440686</v>
      </c>
      <c r="I269" s="22" t="n">
        <f aca="false">PV($C$263,I$265,0,I249)*-1</f>
        <v>296047.073261136</v>
      </c>
      <c r="J269" s="22" t="n">
        <f aca="false">PV($C$263,J$265,0,J249)*-1</f>
        <v>291609.933416811</v>
      </c>
      <c r="K269" s="22" t="n">
        <f aca="false">PV($C$263,K$265,0,K249)*-1</f>
        <v>286979.015631033</v>
      </c>
      <c r="L269" s="22" t="n">
        <f aca="false">PV($C$263,L$265,0,L249)*-1</f>
        <v>282229.373725705</v>
      </c>
      <c r="M269" s="22" t="n">
        <f aca="false">PV($C$263,M$265,0,M249)*-1</f>
        <v>277459.002930622</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8893013.24992363</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1311935.8238193</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5123399.60476261</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2457677.82134172</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1191034.92072411</v>
      </c>
      <c r="E277" s="0" t="n">
        <f aca="false">SUM(E278:E280)</f>
        <v>1215648.08772514</v>
      </c>
      <c r="F277" s="0" t="n">
        <f aca="false">SUM(F278:F280)</f>
        <v>1239202.07804173</v>
      </c>
      <c r="G277" s="0" t="n">
        <f aca="false">SUM(G278:G280)</f>
        <v>394338.859519762</v>
      </c>
      <c r="H277" s="0" t="n">
        <f aca="false">SUM(H278:H280)</f>
        <v>400953.416207455</v>
      </c>
      <c r="I277" s="0" t="n">
        <f aca="false">SUM(I278:I280)</f>
        <v>407235.995857764</v>
      </c>
      <c r="J277" s="0" t="n">
        <f aca="false">SUM(J278:J280)</f>
        <v>413166.332430616</v>
      </c>
      <c r="K277" s="0" t="n">
        <f aca="false">SUM(K278:K280)</f>
        <v>418803.18671945</v>
      </c>
      <c r="L277" s="0" t="n">
        <f aca="false">SUM(L278:L280)</f>
        <v>424227.944567734</v>
      </c>
      <c r="M277" s="0" t="n">
        <f aca="false">SUM(M278:M280)</f>
        <v>429569.172018045</v>
      </c>
    </row>
    <row r="278" customFormat="false" ht="15" hidden="false" customHeight="false" outlineLevel="0" collapsed="false">
      <c r="B278" s="0" t="s">
        <v>25</v>
      </c>
      <c r="C278" s="0" t="n">
        <f aca="false">C84+C181</f>
        <v>373311.082731694</v>
      </c>
      <c r="D278" s="0" t="n">
        <f aca="false">D84+D181</f>
        <v>289780.054250452</v>
      </c>
      <c r="E278" s="0" t="n">
        <f aca="false">E84+E181</f>
        <v>295768.46377962</v>
      </c>
      <c r="F278" s="0" t="n">
        <f aca="false">F84+F181</f>
        <v>301499.1745027</v>
      </c>
      <c r="G278" s="0" t="n">
        <f aca="false">G84+G181</f>
        <v>57633.8969805625</v>
      </c>
      <c r="H278" s="0" t="n">
        <f aca="false">H84+H181</f>
        <v>58600.635787828</v>
      </c>
      <c r="I278" s="0" t="n">
        <f aca="false">I84+I181</f>
        <v>59518.8550796803</v>
      </c>
      <c r="J278" s="0" t="n">
        <f aca="false">J84+J181</f>
        <v>60385.5929089576</v>
      </c>
      <c r="K278" s="0" t="n">
        <f aca="false">K84+K181</f>
        <v>61209.4373552614</v>
      </c>
      <c r="L278" s="0" t="n">
        <f aca="false">L84+L181</f>
        <v>62002.2832222734</v>
      </c>
      <c r="M278" s="0" t="n">
        <f aca="false">M84+M181</f>
        <v>62782.9208520416</v>
      </c>
    </row>
    <row r="279" customFormat="false" ht="15" hidden="false" customHeight="false" outlineLevel="0" collapsed="false">
      <c r="B279" s="0" t="s">
        <v>26</v>
      </c>
      <c r="C279" s="0" t="n">
        <f aca="false">C85+C182</f>
        <v>910737.420169237</v>
      </c>
      <c r="D279" s="0" t="n">
        <f aca="false">D85+D182</f>
        <v>481230.400945873</v>
      </c>
      <c r="E279" s="0" t="n">
        <f aca="false">E85+E182</f>
        <v>491175.201067481</v>
      </c>
      <c r="F279" s="0" t="n">
        <f aca="false">F85+F182</f>
        <v>500692.0473049</v>
      </c>
      <c r="G279" s="0" t="n">
        <f aca="false">G85+G182</f>
        <v>246229.058588447</v>
      </c>
      <c r="H279" s="0" t="n">
        <f aca="false">H85+H182</f>
        <v>250359.252777714</v>
      </c>
      <c r="I279" s="0" t="n">
        <f aca="false">I85+I182</f>
        <v>254282.15724289</v>
      </c>
      <c r="J279" s="0" t="n">
        <f aca="false">J85+J182</f>
        <v>257985.117669423</v>
      </c>
      <c r="K279" s="0" t="n">
        <f aca="false">K85+K182</f>
        <v>261504.824874111</v>
      </c>
      <c r="L279" s="0" t="n">
        <f aca="false">L85+L182</f>
        <v>264892.096977296</v>
      </c>
      <c r="M279" s="0" t="n">
        <f aca="false">M85+M182</f>
        <v>268227.211879232</v>
      </c>
    </row>
    <row r="280" customFormat="false" ht="15" hidden="false" customHeight="false" outlineLevel="0" collapsed="false">
      <c r="B280" s="0" t="s">
        <v>27</v>
      </c>
      <c r="C280" s="0" t="n">
        <f aca="false">C86+C183</f>
        <v>678313.819003453</v>
      </c>
      <c r="D280" s="0" t="n">
        <f aca="false">D86+D183</f>
        <v>420024.46552778</v>
      </c>
      <c r="E280" s="0" t="n">
        <f aca="false">E86+E183</f>
        <v>428704.42287804</v>
      </c>
      <c r="F280" s="0" t="n">
        <f aca="false">F86+F183</f>
        <v>437010.856234131</v>
      </c>
      <c r="G280" s="0" t="n">
        <f aca="false">G86+G183</f>
        <v>90475.9039507522</v>
      </c>
      <c r="H280" s="0" t="n">
        <f aca="false">H86+H183</f>
        <v>91993.5276419129</v>
      </c>
      <c r="I280" s="0" t="n">
        <f aca="false">I86+I183</f>
        <v>93434.9835351935</v>
      </c>
      <c r="J280" s="0" t="n">
        <f aca="false">J86+J183</f>
        <v>94795.621852235</v>
      </c>
      <c r="K280" s="0" t="n">
        <f aca="false">K86+K183</f>
        <v>96088.9244900781</v>
      </c>
      <c r="L280" s="0" t="n">
        <f aca="false">L86+L183</f>
        <v>97333.5643681645</v>
      </c>
      <c r="M280" s="0" t="n">
        <f aca="false">M86+M183</f>
        <v>98559.0392867713</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0.381827551461202</v>
      </c>
      <c r="E283" s="0" t="n">
        <f aca="false">E277/E197</f>
        <v>0.381827551461202</v>
      </c>
      <c r="F283" s="0" t="n">
        <f aca="false">F277/F197</f>
        <v>0.381827551461202</v>
      </c>
      <c r="G283" s="0" t="n">
        <f aca="false">G277/G197</f>
        <v>0.11936671301769</v>
      </c>
      <c r="H283" s="0" t="n">
        <f aca="false">H277/H197</f>
        <v>0.11936671301769</v>
      </c>
      <c r="I283" s="0" t="n">
        <f aca="false">I277/I197</f>
        <v>0.11936671301769</v>
      </c>
      <c r="J283" s="0" t="n">
        <f aca="false">J277/J197</f>
        <v>0.11936671301769</v>
      </c>
      <c r="K283" s="0" t="n">
        <f aca="false">K277/K197</f>
        <v>0.11936671301769</v>
      </c>
      <c r="L283" s="0" t="n">
        <f aca="false">L277/L197</f>
        <v>0.11936671301769</v>
      </c>
      <c r="M283" s="0" t="n">
        <f aca="false">M277/M197</f>
        <v>0.11936671301769</v>
      </c>
    </row>
    <row r="284" customFormat="false" ht="15" hidden="false" customHeight="false" outlineLevel="0" collapsed="false">
      <c r="B284" s="0" t="s">
        <v>25</v>
      </c>
      <c r="C284" s="0" t="n">
        <f aca="false">C278/C198</f>
        <v>0.561</v>
      </c>
      <c r="D284" s="0" t="n">
        <f aca="false">D278/D198</f>
        <v>0.426</v>
      </c>
      <c r="E284" s="0" t="n">
        <f aca="false">E278/E198</f>
        <v>0.426</v>
      </c>
      <c r="F284" s="0" t="n">
        <f aca="false">F278/F198</f>
        <v>0.426</v>
      </c>
      <c r="G284" s="0" t="n">
        <f aca="false">G278/G198</f>
        <v>0.08</v>
      </c>
      <c r="H284" s="0" t="n">
        <f aca="false">H278/H198</f>
        <v>0.08</v>
      </c>
      <c r="I284" s="0" t="n">
        <f aca="false">I278/I198</f>
        <v>0.08</v>
      </c>
      <c r="J284" s="0" t="n">
        <f aca="false">J278/J198</f>
        <v>0.08</v>
      </c>
      <c r="K284" s="0" t="n">
        <f aca="false">K278/K198</f>
        <v>0.08</v>
      </c>
      <c r="L284" s="0" t="n">
        <f aca="false">L278/L198</f>
        <v>0.08</v>
      </c>
      <c r="M284" s="0" t="n">
        <f aca="false">M278/M198</f>
        <v>0.08</v>
      </c>
    </row>
    <row r="285" customFormat="false" ht="15" hidden="false" customHeight="false" outlineLevel="0" collapsed="false">
      <c r="B285" s="0" t="s">
        <v>26</v>
      </c>
      <c r="C285" s="0" t="n">
        <f aca="false">C279/C199</f>
        <v>0.917</v>
      </c>
      <c r="D285" s="0" t="n">
        <f aca="false">D279/D199</f>
        <v>0.474</v>
      </c>
      <c r="E285" s="0" t="n">
        <f aca="false">E279/E199</f>
        <v>0.474</v>
      </c>
      <c r="F285" s="0" t="n">
        <f aca="false">F279/F199</f>
        <v>0.474</v>
      </c>
      <c r="G285" s="0" t="n">
        <f aca="false">G279/G199</f>
        <v>0.229</v>
      </c>
      <c r="H285" s="0" t="n">
        <f aca="false">H279/H199</f>
        <v>0.229</v>
      </c>
      <c r="I285" s="0" t="n">
        <f aca="false">I279/I199</f>
        <v>0.229</v>
      </c>
      <c r="J285" s="0" t="n">
        <f aca="false">J279/J199</f>
        <v>0.229</v>
      </c>
      <c r="K285" s="0" t="n">
        <f aca="false">K279/K199</f>
        <v>0.229</v>
      </c>
      <c r="L285" s="0" t="n">
        <f aca="false">L279/L199</f>
        <v>0.229</v>
      </c>
      <c r="M285" s="0" t="n">
        <f aca="false">M279/M199</f>
        <v>0.229</v>
      </c>
    </row>
    <row r="286" customFormat="false" ht="15" hidden="false" customHeight="false" outlineLevel="0" collapsed="false">
      <c r="B286" s="0" t="s">
        <v>27</v>
      </c>
      <c r="C286" s="0" t="n">
        <f aca="false">C280/C200</f>
        <v>0.487</v>
      </c>
      <c r="D286" s="0" t="n">
        <f aca="false">D280/D200</f>
        <v>0.295</v>
      </c>
      <c r="E286" s="0" t="n">
        <f aca="false">E280/E200</f>
        <v>0.295</v>
      </c>
      <c r="F286" s="0" t="n">
        <f aca="false">F280/F200</f>
        <v>0.295</v>
      </c>
      <c r="G286" s="0" t="n">
        <f aca="false">G280/G200</f>
        <v>0.06</v>
      </c>
      <c r="H286" s="0" t="n">
        <f aca="false">H280/H200</f>
        <v>0.06</v>
      </c>
      <c r="I286" s="0" t="n">
        <f aca="false">I280/I200</f>
        <v>0.06</v>
      </c>
      <c r="J286" s="0" t="n">
        <f aca="false">J280/J200</f>
        <v>0.06</v>
      </c>
      <c r="K286" s="0" t="n">
        <f aca="false">K280/K200</f>
        <v>0.06</v>
      </c>
      <c r="L286" s="0" t="n">
        <f aca="false">L280/L200</f>
        <v>0.06</v>
      </c>
      <c r="M286" s="0" t="n">
        <f aca="false">M280/M200</f>
        <v>0.06</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66" activePane="bottomRight" state="frozen"/>
      <selection pane="topLeft" activeCell="A1" activeCellId="0" sqref="A1"/>
      <selection pane="topRight" activeCell="C1" activeCellId="0" sqref="C1"/>
      <selection pane="bottomLeft" activeCell="A266" activeCellId="0" sqref="A266"/>
      <selection pane="bottomRight" activeCell="D189" activeCellId="0" sqref="D189"/>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Children'!BT24</f>
        <v>0.99</v>
      </c>
      <c r="E20" s="71" t="n">
        <f aca="false">D20</f>
        <v>0.99</v>
      </c>
      <c r="F20" s="71" t="n">
        <f aca="false">E20</f>
        <v>0.99</v>
      </c>
      <c r="G20" s="71" t="n">
        <f aca="false">F20</f>
        <v>0.99</v>
      </c>
      <c r="H20" s="71" t="n">
        <f aca="false">G20</f>
        <v>0.99</v>
      </c>
      <c r="I20" s="71" t="n">
        <f aca="false">H20</f>
        <v>0.99</v>
      </c>
      <c r="J20" s="71" t="n">
        <f aca="false">I20</f>
        <v>0.99</v>
      </c>
      <c r="K20" s="71" t="n">
        <f aca="false">J20</f>
        <v>0.99</v>
      </c>
      <c r="L20" s="71" t="n">
        <f aca="false">K20</f>
        <v>0.99</v>
      </c>
      <c r="M20" s="71" t="n">
        <f aca="false">L20</f>
        <v>0.99</v>
      </c>
    </row>
    <row r="21" customFormat="false" ht="15" hidden="false" customHeight="false" outlineLevel="0" collapsed="false">
      <c r="B21" s="0" t="s">
        <v>26</v>
      </c>
      <c r="C21" s="75" t="n">
        <v>0</v>
      </c>
      <c r="D21" s="71" t="n">
        <f aca="false">'Regional Data Children'!BT25</f>
        <v>0.92</v>
      </c>
      <c r="E21" s="71" t="n">
        <f aca="false">D21</f>
        <v>0.92</v>
      </c>
      <c r="F21" s="71" t="n">
        <f aca="false">E21</f>
        <v>0.92</v>
      </c>
      <c r="G21" s="71" t="n">
        <f aca="false">F21</f>
        <v>0.92</v>
      </c>
      <c r="H21" s="71" t="n">
        <f aca="false">G21</f>
        <v>0.92</v>
      </c>
      <c r="I21" s="71" t="n">
        <f aca="false">H21</f>
        <v>0.92</v>
      </c>
      <c r="J21" s="71" t="n">
        <f aca="false">I21</f>
        <v>0.92</v>
      </c>
      <c r="K21" s="71" t="n">
        <f aca="false">J21</f>
        <v>0.92</v>
      </c>
      <c r="L21" s="71" t="n">
        <f aca="false">K21</f>
        <v>0.92</v>
      </c>
      <c r="M21" s="71" t="n">
        <f aca="false">L21</f>
        <v>0.92</v>
      </c>
    </row>
    <row r="22" customFormat="false" ht="15" hidden="false" customHeight="false" outlineLevel="0" collapsed="false">
      <c r="B22" s="0" t="s">
        <v>27</v>
      </c>
      <c r="C22" s="75" t="n">
        <v>0</v>
      </c>
      <c r="D22" s="71" t="n">
        <f aca="false">'Regional Data Children'!BT26</f>
        <v>0.964</v>
      </c>
      <c r="E22" s="71" t="n">
        <f aca="false">D22</f>
        <v>0.964</v>
      </c>
      <c r="F22" s="71" t="n">
        <f aca="false">E22</f>
        <v>0.964</v>
      </c>
      <c r="G22" s="71" t="n">
        <f aca="false">F22</f>
        <v>0.964</v>
      </c>
      <c r="H22" s="71" t="n">
        <f aca="false">G22</f>
        <v>0.964</v>
      </c>
      <c r="I22" s="71" t="n">
        <f aca="false">H22</f>
        <v>0.964</v>
      </c>
      <c r="J22" s="71" t="n">
        <f aca="false">I22</f>
        <v>0.964</v>
      </c>
      <c r="K22" s="71" t="n">
        <f aca="false">J22</f>
        <v>0.964</v>
      </c>
      <c r="L22" s="71" t="n">
        <f aca="false">K22</f>
        <v>0.964</v>
      </c>
      <c r="M22" s="71" t="n">
        <f aca="false">L22</f>
        <v>0.964</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Children'!BV24</f>
        <v>0.124</v>
      </c>
      <c r="E49" s="75" t="n">
        <f aca="false">D49</f>
        <v>0.124</v>
      </c>
      <c r="F49" s="75" t="n">
        <f aca="false">E49</f>
        <v>0.124</v>
      </c>
      <c r="G49" s="75" t="n">
        <f aca="false">F49</f>
        <v>0.124</v>
      </c>
      <c r="H49" s="75" t="n">
        <f aca="false">G49</f>
        <v>0.124</v>
      </c>
      <c r="I49" s="75" t="n">
        <f aca="false">H49</f>
        <v>0.124</v>
      </c>
      <c r="J49" s="75" t="n">
        <f aca="false">I49</f>
        <v>0.124</v>
      </c>
      <c r="K49" s="75" t="n">
        <f aca="false">J49</f>
        <v>0.124</v>
      </c>
      <c r="L49" s="75" t="n">
        <f aca="false">K49</f>
        <v>0.124</v>
      </c>
      <c r="M49" s="75" t="n">
        <f aca="false">L49</f>
        <v>0.124</v>
      </c>
    </row>
    <row r="50" customFormat="false" ht="15" hidden="false" customHeight="false" outlineLevel="0" collapsed="false">
      <c r="B50" s="0" t="s">
        <v>26</v>
      </c>
      <c r="C50" s="75" t="n">
        <v>0</v>
      </c>
      <c r="D50" s="75" t="n">
        <f aca="false">'Regional Data Children'!BV25</f>
        <v>0.144</v>
      </c>
      <c r="E50" s="75" t="n">
        <f aca="false">D50</f>
        <v>0.144</v>
      </c>
      <c r="F50" s="75" t="n">
        <f aca="false">E50</f>
        <v>0.144</v>
      </c>
      <c r="G50" s="75" t="n">
        <f aca="false">F50</f>
        <v>0.144</v>
      </c>
      <c r="H50" s="75" t="n">
        <f aca="false">G50</f>
        <v>0.144</v>
      </c>
      <c r="I50" s="75" t="n">
        <f aca="false">H50</f>
        <v>0.144</v>
      </c>
      <c r="J50" s="75" t="n">
        <f aca="false">I50</f>
        <v>0.144</v>
      </c>
      <c r="K50" s="75" t="n">
        <f aca="false">J50</f>
        <v>0.144</v>
      </c>
      <c r="L50" s="75" t="n">
        <f aca="false">K50</f>
        <v>0.144</v>
      </c>
      <c r="M50" s="75" t="n">
        <f aca="false">L50</f>
        <v>0.144</v>
      </c>
    </row>
    <row r="51" customFormat="false" ht="15" hidden="false" customHeight="false" outlineLevel="0" collapsed="false">
      <c r="B51" s="0" t="s">
        <v>27</v>
      </c>
      <c r="C51" s="75" t="n">
        <v>0</v>
      </c>
      <c r="D51" s="75" t="n">
        <f aca="false">'Regional Data Children'!BV26</f>
        <v>0.066</v>
      </c>
      <c r="E51" s="75" t="n">
        <f aca="false">D51</f>
        <v>0.066</v>
      </c>
      <c r="F51" s="75" t="n">
        <f aca="false">E51</f>
        <v>0.066</v>
      </c>
      <c r="G51" s="75" t="n">
        <f aca="false">F51</f>
        <v>0.066</v>
      </c>
      <c r="H51" s="75" t="n">
        <f aca="false">G51</f>
        <v>0.066</v>
      </c>
      <c r="I51" s="75" t="n">
        <f aca="false">H51</f>
        <v>0.066</v>
      </c>
      <c r="J51" s="75" t="n">
        <f aca="false">I51</f>
        <v>0.066</v>
      </c>
      <c r="K51" s="75" t="n">
        <f aca="false">J51</f>
        <v>0.066</v>
      </c>
      <c r="L51" s="75" t="n">
        <f aca="false">K51</f>
        <v>0.066</v>
      </c>
      <c r="M51" s="75" t="n">
        <f aca="false">L51</f>
        <v>0.066</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Children'!BW24</f>
        <v>0.341</v>
      </c>
      <c r="E78" s="75" t="n">
        <f aca="false">D78</f>
        <v>0.341</v>
      </c>
      <c r="F78" s="75" t="n">
        <f aca="false">E78</f>
        <v>0.341</v>
      </c>
      <c r="G78" s="75" t="n">
        <f aca="false">F78</f>
        <v>0.341</v>
      </c>
      <c r="H78" s="75" t="n">
        <f aca="false">G78</f>
        <v>0.341</v>
      </c>
      <c r="I78" s="75" t="n">
        <f aca="false">H78</f>
        <v>0.341</v>
      </c>
      <c r="J78" s="75" t="n">
        <f aca="false">I78</f>
        <v>0.341</v>
      </c>
      <c r="K78" s="75" t="n">
        <f aca="false">J78</f>
        <v>0.341</v>
      </c>
      <c r="L78" s="75" t="n">
        <f aca="false">K78</f>
        <v>0.341</v>
      </c>
      <c r="M78" s="75" t="n">
        <f aca="false">L78</f>
        <v>0.341</v>
      </c>
    </row>
    <row r="79" customFormat="false" ht="15" hidden="false" customHeight="false" outlineLevel="0" collapsed="false">
      <c r="B79" s="0" t="s">
        <v>26</v>
      </c>
      <c r="C79" s="75" t="n">
        <f aca="false">'Regional Data Children'!D25</f>
        <v>0.917</v>
      </c>
      <c r="D79" s="75" t="n">
        <f aca="false">'Regional Data Children'!BW25</f>
        <v>0.758</v>
      </c>
      <c r="E79" s="75" t="n">
        <f aca="false">D79</f>
        <v>0.758</v>
      </c>
      <c r="F79" s="75" t="n">
        <f aca="false">E79</f>
        <v>0.758</v>
      </c>
      <c r="G79" s="75" t="n">
        <f aca="false">F79</f>
        <v>0.758</v>
      </c>
      <c r="H79" s="75" t="n">
        <f aca="false">G79</f>
        <v>0.758</v>
      </c>
      <c r="I79" s="75" t="n">
        <f aca="false">H79</f>
        <v>0.758</v>
      </c>
      <c r="J79" s="75" t="n">
        <f aca="false">I79</f>
        <v>0.758</v>
      </c>
      <c r="K79" s="75" t="n">
        <f aca="false">J79</f>
        <v>0.758</v>
      </c>
      <c r="L79" s="75" t="n">
        <f aca="false">K79</f>
        <v>0.758</v>
      </c>
      <c r="M79" s="75" t="n">
        <f aca="false">L79</f>
        <v>0.758</v>
      </c>
    </row>
    <row r="80" customFormat="false" ht="15" hidden="false" customHeight="false" outlineLevel="0" collapsed="false">
      <c r="B80" s="0" t="s">
        <v>27</v>
      </c>
      <c r="C80" s="75" t="n">
        <f aca="false">'Regional Data Children'!D26</f>
        <v>0.487</v>
      </c>
      <c r="D80" s="75" t="n">
        <f aca="false">'Regional Data Children'!BW26</f>
        <v>0.363</v>
      </c>
      <c r="E80" s="75" t="n">
        <f aca="false">D80</f>
        <v>0.363</v>
      </c>
      <c r="F80" s="75" t="n">
        <f aca="false">E80</f>
        <v>0.363</v>
      </c>
      <c r="G80" s="75" t="n">
        <f aca="false">F80</f>
        <v>0.363</v>
      </c>
      <c r="H80" s="75" t="n">
        <f aca="false">G80</f>
        <v>0.363</v>
      </c>
      <c r="I80" s="75" t="n">
        <f aca="false">H80</f>
        <v>0.363</v>
      </c>
      <c r="J80" s="75" t="n">
        <f aca="false">I80</f>
        <v>0.363</v>
      </c>
      <c r="K80" s="75" t="n">
        <f aca="false">J80</f>
        <v>0.363</v>
      </c>
      <c r="L80" s="75" t="n">
        <f aca="false">K80</f>
        <v>0.363</v>
      </c>
      <c r="M80" s="75" t="n">
        <f aca="false">L80</f>
        <v>0.363</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Children'!BX24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Children'!BX25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Children'!BX26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Children'!BT32</f>
        <v>0.99</v>
      </c>
      <c r="E117" s="71" t="n">
        <f aca="false">D117</f>
        <v>0.99</v>
      </c>
      <c r="F117" s="71" t="n">
        <f aca="false">E117</f>
        <v>0.99</v>
      </c>
      <c r="G117" s="71" t="n">
        <f aca="false">F117</f>
        <v>0.99</v>
      </c>
      <c r="H117" s="71" t="n">
        <f aca="false">G117</f>
        <v>0.99</v>
      </c>
      <c r="I117" s="71" t="n">
        <f aca="false">H117</f>
        <v>0.99</v>
      </c>
      <c r="J117" s="71" t="n">
        <f aca="false">I117</f>
        <v>0.99</v>
      </c>
      <c r="K117" s="71" t="n">
        <f aca="false">J117</f>
        <v>0.99</v>
      </c>
      <c r="L117" s="71" t="n">
        <f aca="false">K117</f>
        <v>0.99</v>
      </c>
      <c r="M117" s="71" t="n">
        <f aca="false">L117</f>
        <v>0.99</v>
      </c>
    </row>
    <row r="118" customFormat="false" ht="15" hidden="false" customHeight="false" outlineLevel="0" collapsed="false">
      <c r="B118" s="0" t="s">
        <v>26</v>
      </c>
      <c r="C118" s="75" t="n">
        <v>0</v>
      </c>
      <c r="D118" s="71" t="n">
        <f aca="false">'Regional Data Children'!BT33</f>
        <v>0.92</v>
      </c>
      <c r="E118" s="71" t="n">
        <f aca="false">D118</f>
        <v>0.92</v>
      </c>
      <c r="F118" s="71" t="n">
        <f aca="false">E118</f>
        <v>0.92</v>
      </c>
      <c r="G118" s="71" t="n">
        <f aca="false">F118</f>
        <v>0.92</v>
      </c>
      <c r="H118" s="71" t="n">
        <f aca="false">G118</f>
        <v>0.92</v>
      </c>
      <c r="I118" s="71" t="n">
        <f aca="false">H118</f>
        <v>0.92</v>
      </c>
      <c r="J118" s="71" t="n">
        <f aca="false">I118</f>
        <v>0.92</v>
      </c>
      <c r="K118" s="71" t="n">
        <f aca="false">J118</f>
        <v>0.92</v>
      </c>
      <c r="L118" s="71" t="n">
        <f aca="false">K118</f>
        <v>0.92</v>
      </c>
      <c r="M118" s="71" t="n">
        <f aca="false">L118</f>
        <v>0.92</v>
      </c>
    </row>
    <row r="119" customFormat="false" ht="15" hidden="false" customHeight="false" outlineLevel="0" collapsed="false">
      <c r="B119" s="0" t="s">
        <v>27</v>
      </c>
      <c r="C119" s="75" t="n">
        <v>0</v>
      </c>
      <c r="D119" s="71" t="n">
        <f aca="false">'Regional Data Children'!BT34</f>
        <v>0.964</v>
      </c>
      <c r="E119" s="71" t="n">
        <f aca="false">D119</f>
        <v>0.964</v>
      </c>
      <c r="F119" s="71" t="n">
        <f aca="false">E119</f>
        <v>0.964</v>
      </c>
      <c r="G119" s="71" t="n">
        <f aca="false">F119</f>
        <v>0.964</v>
      </c>
      <c r="H119" s="71" t="n">
        <f aca="false">G119</f>
        <v>0.964</v>
      </c>
      <c r="I119" s="71" t="n">
        <f aca="false">H119</f>
        <v>0.964</v>
      </c>
      <c r="J119" s="71" t="n">
        <f aca="false">I119</f>
        <v>0.964</v>
      </c>
      <c r="K119" s="71" t="n">
        <f aca="false">J119</f>
        <v>0.964</v>
      </c>
      <c r="L119" s="71" t="n">
        <f aca="false">K119</f>
        <v>0.964</v>
      </c>
      <c r="M119" s="71" t="n">
        <f aca="false">L119</f>
        <v>0.964</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2980020.73468071</v>
      </c>
      <c r="E122" s="22" t="n">
        <f aca="false">SUM(E123:E125)</f>
        <v>3041603.93995285</v>
      </c>
      <c r="F122" s="22" t="n">
        <f aca="false">SUM(F123:F125)</f>
        <v>3100537.03948383</v>
      </c>
      <c r="G122" s="22" t="n">
        <f aca="false">SUM(G123:G125)</f>
        <v>3156082.84388515</v>
      </c>
      <c r="H122" s="22" t="n">
        <f aca="false">SUM(H123:H125)</f>
        <v>3209022.31048339</v>
      </c>
      <c r="I122" s="22" t="n">
        <f aca="false">SUM(I123:I125)</f>
        <v>3259304.80578155</v>
      </c>
      <c r="J122" s="22" t="n">
        <f aca="false">SUM(J123:J125)</f>
        <v>3306768.13095025</v>
      </c>
      <c r="K122" s="22" t="n">
        <f aca="false">SUM(K123:K125)</f>
        <v>3351882.57677519</v>
      </c>
      <c r="L122" s="22" t="n">
        <f aca="false">SUM(L123:L125)</f>
        <v>3395299.5131584</v>
      </c>
      <c r="M122" s="22" t="n">
        <f aca="false">SUM(M123:M125)</f>
        <v>3438047.91574228</v>
      </c>
    </row>
    <row r="123" customFormat="false" ht="15" hidden="false" customHeight="false" outlineLevel="0" collapsed="false">
      <c r="B123" s="0" t="s">
        <v>25</v>
      </c>
      <c r="C123" s="22" t="n">
        <f aca="false">C117*C101</f>
        <v>0</v>
      </c>
      <c r="D123" s="22" t="n">
        <f aca="false">D117*D101</f>
        <v>673432.520441192</v>
      </c>
      <c r="E123" s="22" t="n">
        <f aca="false">E117*E101</f>
        <v>687349.246811793</v>
      </c>
      <c r="F123" s="22" t="n">
        <f aca="false">F117*F101</f>
        <v>700667.095675288</v>
      </c>
      <c r="G123" s="22" t="n">
        <f aca="false">G117*G101</f>
        <v>713219.475134461</v>
      </c>
      <c r="H123" s="22" t="n">
        <f aca="false">H117*H101</f>
        <v>725182.867874372</v>
      </c>
      <c r="I123" s="22" t="n">
        <f aca="false">I117*I101</f>
        <v>736545.831611044</v>
      </c>
      <c r="J123" s="22" t="n">
        <f aca="false">J117*J101</f>
        <v>747271.71224835</v>
      </c>
      <c r="K123" s="22" t="n">
        <f aca="false">K117*K101</f>
        <v>757466.78727136</v>
      </c>
      <c r="L123" s="22" t="n">
        <f aca="false">L117*L101</f>
        <v>767278.254875633</v>
      </c>
      <c r="M123" s="22" t="n">
        <f aca="false">M117*M101</f>
        <v>776938.645544015</v>
      </c>
    </row>
    <row r="124" customFormat="false" ht="15" hidden="false" customHeight="false" outlineLevel="0" collapsed="false">
      <c r="B124" s="0" t="s">
        <v>26</v>
      </c>
      <c r="C124" s="22" t="n">
        <f aca="false">C118*C102</f>
        <v>0</v>
      </c>
      <c r="D124" s="22" t="n">
        <f aca="false">D118*D102</f>
        <v>934033.689599585</v>
      </c>
      <c r="E124" s="22" t="n">
        <f aca="false">E118*E102</f>
        <v>953335.833295533</v>
      </c>
      <c r="F124" s="22" t="n">
        <f aca="false">F118*F102</f>
        <v>971807.349199384</v>
      </c>
      <c r="G124" s="22" t="n">
        <f aca="false">G118*G102</f>
        <v>989217.178608608</v>
      </c>
      <c r="H124" s="22" t="n">
        <f aca="false">H118*H102</f>
        <v>1005810.09849562</v>
      </c>
      <c r="I124" s="22" t="n">
        <f aca="false">I118*I102</f>
        <v>1021570.23870506</v>
      </c>
      <c r="J124" s="22" t="n">
        <f aca="false">J118*J102</f>
        <v>1036446.76094266</v>
      </c>
      <c r="K124" s="22" t="n">
        <f aca="false">K118*K102</f>
        <v>1050587.06936324</v>
      </c>
      <c r="L124" s="22" t="n">
        <f aca="false">L118*L102</f>
        <v>1064195.32410093</v>
      </c>
      <c r="M124" s="22" t="n">
        <f aca="false">M118*M102</f>
        <v>1077594.0389908</v>
      </c>
    </row>
    <row r="125" customFormat="false" ht="15" hidden="false" customHeight="false" outlineLevel="0" collapsed="false">
      <c r="B125" s="0" t="s">
        <v>27</v>
      </c>
      <c r="C125" s="22" t="n">
        <f aca="false">C119*C103</f>
        <v>0</v>
      </c>
      <c r="D125" s="22" t="n">
        <f aca="false">D119*D103</f>
        <v>1372554.52463993</v>
      </c>
      <c r="E125" s="22" t="n">
        <f aca="false">E119*E103</f>
        <v>1400918.85984553</v>
      </c>
      <c r="F125" s="22" t="n">
        <f aca="false">F119*F103</f>
        <v>1428062.59460916</v>
      </c>
      <c r="G125" s="22" t="n">
        <f aca="false">G119*G103</f>
        <v>1453646.19014208</v>
      </c>
      <c r="H125" s="22" t="n">
        <f aca="false">H119*H103</f>
        <v>1478029.3441134</v>
      </c>
      <c r="I125" s="22" t="n">
        <f aca="false">I119*I103</f>
        <v>1501188.73546544</v>
      </c>
      <c r="J125" s="22" t="n">
        <f aca="false">J119*J103</f>
        <v>1523049.65775924</v>
      </c>
      <c r="K125" s="22" t="n">
        <f aca="false">K119*K103</f>
        <v>1543828.72014059</v>
      </c>
      <c r="L125" s="22" t="n">
        <f aca="false">L119*L103</f>
        <v>1563825.93418184</v>
      </c>
      <c r="M125" s="22" t="n">
        <f aca="false">M119*M103</f>
        <v>1583515.23120746</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32238569.8108936</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7285352.43748751</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10104597.5813014</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14848619.7921047</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2893224.01425311</v>
      </c>
      <c r="E135" s="22" t="n">
        <f aca="false">PV($C$132,E$134,0,E122)*-1</f>
        <v>2867003.43100467</v>
      </c>
      <c r="F135" s="22" t="n">
        <f aca="false">PV($C$132,F$134,0,F122)*-1</f>
        <v>2837430.61119917</v>
      </c>
      <c r="G135" s="22" t="n">
        <f aca="false">PV($C$132,G$134,0,G122)*-1</f>
        <v>2804138.72894087</v>
      </c>
      <c r="H135" s="22" t="n">
        <f aca="false">PV($C$132,H$134,0,H122)*-1</f>
        <v>2768130.83430774</v>
      </c>
      <c r="I135" s="22" t="n">
        <f aca="false">PV($C$132,I$134,0,I122)*-1</f>
        <v>2729616.46257542</v>
      </c>
      <c r="J135" s="22" t="n">
        <f aca="false">PV($C$132,J$134,0,J122)*-1</f>
        <v>2688705.09725638</v>
      </c>
      <c r="K135" s="22" t="n">
        <f aca="false">PV($C$132,K$134,0,K122)*-1</f>
        <v>2646007.05844232</v>
      </c>
      <c r="L135" s="22" t="n">
        <f aca="false">PV($C$132,L$134,0,L122)*-1</f>
        <v>2602214.35820277</v>
      </c>
      <c r="M135" s="22" t="n">
        <f aca="false">PV($C$132,M$134,0,M122)*-1</f>
        <v>2558230.5332272</v>
      </c>
    </row>
    <row r="136" customFormat="false" ht="15" hidden="false" customHeight="false" outlineLevel="0" collapsed="false">
      <c r="A136" s="101"/>
      <c r="B136" s="101" t="s">
        <v>25</v>
      </c>
      <c r="C136" s="22" t="n">
        <f aca="false">PV($C$132,C$134,0,C123)*-1</f>
        <v>0</v>
      </c>
      <c r="D136" s="22" t="n">
        <f aca="false">PV($C$132,D$134,0,D123)*-1</f>
        <v>653817.981010866</v>
      </c>
      <c r="E136" s="22" t="n">
        <f aca="false">PV($C$132,E$134,0,E123)*-1</f>
        <v>647892.588190964</v>
      </c>
      <c r="F136" s="22" t="n">
        <f aca="false">PV($C$132,F$134,0,F123)*-1</f>
        <v>641209.648590442</v>
      </c>
      <c r="G136" s="22" t="n">
        <f aca="false">PV($C$132,G$134,0,G123)*-1</f>
        <v>633686.265978194</v>
      </c>
      <c r="H136" s="22" t="n">
        <f aca="false">PV($C$132,H$134,0,H123)*-1</f>
        <v>625549.112113334</v>
      </c>
      <c r="I136" s="22" t="n">
        <f aca="false">PV($C$132,I$134,0,I123)*-1</f>
        <v>616845.538300219</v>
      </c>
      <c r="J136" s="22" t="n">
        <f aca="false">PV($C$132,J$134,0,J123)*-1</f>
        <v>607600.285896147</v>
      </c>
      <c r="K136" s="22" t="n">
        <f aca="false">PV($C$132,K$134,0,K123)*-1</f>
        <v>597951.276558121</v>
      </c>
      <c r="L136" s="22" t="n">
        <f aca="false">PV($C$132,L$134,0,L123)*-1</f>
        <v>588054.892900103</v>
      </c>
      <c r="M136" s="22" t="n">
        <f aca="false">PV($C$132,M$134,0,M123)*-1</f>
        <v>578115.318397405</v>
      </c>
    </row>
    <row r="137" customFormat="false" ht="15" hidden="false" customHeight="false" outlineLevel="0" collapsed="false">
      <c r="A137" s="101"/>
      <c r="B137" s="101" t="s">
        <v>26</v>
      </c>
      <c r="C137" s="22" t="n">
        <f aca="false">PV($C$132,C$134,0,C124)*-1</f>
        <v>0</v>
      </c>
      <c r="D137" s="22" t="n">
        <f aca="false">PV($C$132,D$134,0,D124)*-1</f>
        <v>906828.824853966</v>
      </c>
      <c r="E137" s="22" t="n">
        <f aca="false">PV($C$132,E$134,0,E124)*-1</f>
        <v>898610.456494988</v>
      </c>
      <c r="F137" s="22" t="n">
        <f aca="false">PV($C$132,F$134,0,F124)*-1</f>
        <v>889341.39011792</v>
      </c>
      <c r="G137" s="22" t="n">
        <f aca="false">PV($C$132,G$134,0,G124)*-1</f>
        <v>878906.650769449</v>
      </c>
      <c r="H137" s="22" t="n">
        <f aca="false">PV($C$132,H$134,0,H124)*-1</f>
        <v>867620.626384621</v>
      </c>
      <c r="I137" s="22" t="n">
        <f aca="false">PV($C$132,I$134,0,I124)*-1</f>
        <v>855548.99201205</v>
      </c>
      <c r="J137" s="22" t="n">
        <f aca="false">PV($C$132,J$134,0,J124)*-1</f>
        <v>842726.063281792</v>
      </c>
      <c r="K137" s="22" t="n">
        <f aca="false">PV($C$132,K$134,0,K124)*-1</f>
        <v>829343.134006157</v>
      </c>
      <c r="L137" s="22" t="n">
        <f aca="false">PV($C$132,L$134,0,L124)*-1</f>
        <v>815617.102872799</v>
      </c>
      <c r="M137" s="22" t="n">
        <f aca="false">PV($C$132,M$134,0,M124)*-1</f>
        <v>801831.16714204</v>
      </c>
    </row>
    <row r="138" customFormat="false" ht="15" hidden="false" customHeight="false" outlineLevel="0" collapsed="false">
      <c r="A138" s="101"/>
      <c r="B138" s="101" t="s">
        <v>27</v>
      </c>
      <c r="C138" s="22" t="n">
        <f aca="false">PV($C$132,C$134,0,C125)*-1</f>
        <v>0</v>
      </c>
      <c r="D138" s="22" t="n">
        <f aca="false">PV($C$132,D$134,0,D125)*-1</f>
        <v>1332577.20838828</v>
      </c>
      <c r="E138" s="22" t="n">
        <f aca="false">PV($C$132,E$134,0,E125)*-1</f>
        <v>1320500.38631872</v>
      </c>
      <c r="F138" s="22" t="n">
        <f aca="false">PV($C$132,F$134,0,F125)*-1</f>
        <v>1306879.57249081</v>
      </c>
      <c r="G138" s="22" t="n">
        <f aca="false">PV($C$132,G$134,0,G125)*-1</f>
        <v>1291545.81219323</v>
      </c>
      <c r="H138" s="22" t="n">
        <f aca="false">PV($C$132,H$134,0,H125)*-1</f>
        <v>1274961.09580978</v>
      </c>
      <c r="I138" s="22" t="n">
        <f aca="false">PV($C$132,I$134,0,I125)*-1</f>
        <v>1257221.93226315</v>
      </c>
      <c r="J138" s="22" t="n">
        <f aca="false">PV($C$132,J$134,0,J125)*-1</f>
        <v>1238378.74807844</v>
      </c>
      <c r="K138" s="22" t="n">
        <f aca="false">PV($C$132,K$134,0,K125)*-1</f>
        <v>1218712.64787805</v>
      </c>
      <c r="L138" s="22" t="n">
        <f aca="false">PV($C$132,L$134,0,L125)*-1</f>
        <v>1198542.36242987</v>
      </c>
      <c r="M138" s="22" t="n">
        <f aca="false">PV($C$132,M$134,0,M125)*-1</f>
        <v>1178284.04768775</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27394701.1294096</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6190722.90793579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8586374.40793578</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12617603.8135381</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Children'!BV32</f>
        <v>0.124</v>
      </c>
      <c r="E146" s="75" t="n">
        <f aca="false">D146</f>
        <v>0.124</v>
      </c>
      <c r="F146" s="75" t="n">
        <f aca="false">E146</f>
        <v>0.124</v>
      </c>
      <c r="G146" s="75" t="n">
        <f aca="false">F146</f>
        <v>0.124</v>
      </c>
      <c r="H146" s="75" t="n">
        <f aca="false">G146</f>
        <v>0.124</v>
      </c>
      <c r="I146" s="75" t="n">
        <f aca="false">H146</f>
        <v>0.124</v>
      </c>
      <c r="J146" s="75" t="n">
        <f aca="false">I146</f>
        <v>0.124</v>
      </c>
      <c r="K146" s="75" t="n">
        <f aca="false">J146</f>
        <v>0.124</v>
      </c>
      <c r="L146" s="75" t="n">
        <f aca="false">K146</f>
        <v>0.124</v>
      </c>
      <c r="M146" s="75" t="n">
        <f aca="false">L146</f>
        <v>0.124</v>
      </c>
    </row>
    <row r="147" customFormat="false" ht="15" hidden="false" customHeight="false" outlineLevel="0" collapsed="false">
      <c r="B147" s="0" t="s">
        <v>26</v>
      </c>
      <c r="C147" s="75" t="n">
        <v>0</v>
      </c>
      <c r="D147" s="75" t="n">
        <f aca="false">'Regional Data Children'!BV33</f>
        <v>0.144</v>
      </c>
      <c r="E147" s="75" t="n">
        <f aca="false">D147</f>
        <v>0.144</v>
      </c>
      <c r="F147" s="75" t="n">
        <f aca="false">E147</f>
        <v>0.144</v>
      </c>
      <c r="G147" s="75" t="n">
        <f aca="false">F147</f>
        <v>0.144</v>
      </c>
      <c r="H147" s="75" t="n">
        <f aca="false">G147</f>
        <v>0.144</v>
      </c>
      <c r="I147" s="75" t="n">
        <f aca="false">H147</f>
        <v>0.144</v>
      </c>
      <c r="J147" s="75" t="n">
        <f aca="false">I147</f>
        <v>0.144</v>
      </c>
      <c r="K147" s="75" t="n">
        <f aca="false">J147</f>
        <v>0.144</v>
      </c>
      <c r="L147" s="75" t="n">
        <f aca="false">K147</f>
        <v>0.144</v>
      </c>
      <c r="M147" s="75" t="n">
        <f aca="false">L147</f>
        <v>0.144</v>
      </c>
    </row>
    <row r="148" customFormat="false" ht="15" hidden="false" customHeight="false" outlineLevel="0" collapsed="false">
      <c r="B148" s="0" t="s">
        <v>27</v>
      </c>
      <c r="C148" s="75" t="n">
        <v>0</v>
      </c>
      <c r="D148" s="75" t="n">
        <f aca="false">'Regional Data Children'!BV34</f>
        <v>0.066</v>
      </c>
      <c r="E148" s="75" t="n">
        <f aca="false">D148</f>
        <v>0.066</v>
      </c>
      <c r="F148" s="75" t="n">
        <f aca="false">E148</f>
        <v>0.066</v>
      </c>
      <c r="G148" s="75" t="n">
        <f aca="false">F148</f>
        <v>0.066</v>
      </c>
      <c r="H148" s="75" t="n">
        <f aca="false">G148</f>
        <v>0.066</v>
      </c>
      <c r="I148" s="75" t="n">
        <f aca="false">H148</f>
        <v>0.066</v>
      </c>
      <c r="J148" s="75" t="n">
        <f aca="false">I148</f>
        <v>0.066</v>
      </c>
      <c r="K148" s="75" t="n">
        <f aca="false">J148</f>
        <v>0.066</v>
      </c>
      <c r="L148" s="75" t="n">
        <f aca="false">K148</f>
        <v>0.066</v>
      </c>
      <c r="M148" s="75" t="n">
        <f aca="false">L148</f>
        <v>0.066</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324517.276613394</v>
      </c>
      <c r="E151" s="22" t="n">
        <f aca="false">SUM(E152:E154)</f>
        <v>331223.543394515</v>
      </c>
      <c r="F151" s="22" t="n">
        <f aca="false">SUM(F152:F154)</f>
        <v>337641.219868913</v>
      </c>
      <c r="G151" s="22" t="n">
        <f aca="false">SUM(G152:G154)</f>
        <v>343690.027839221</v>
      </c>
      <c r="H151" s="22" t="n">
        <f aca="false">SUM(H152:H154)</f>
        <v>349455.011728726</v>
      </c>
      <c r="I151" s="22" t="n">
        <f aca="false">SUM(I152:I154)</f>
        <v>354930.657668227</v>
      </c>
      <c r="J151" s="22" t="n">
        <f aca="false">SUM(J152:J154)</f>
        <v>360099.302585194</v>
      </c>
      <c r="K151" s="22" t="n">
        <f aca="false">SUM(K152:K154)</f>
        <v>365012.160044422</v>
      </c>
      <c r="L151" s="22" t="n">
        <f aca="false">SUM(L152:L154)</f>
        <v>369740.162702259</v>
      </c>
      <c r="M151" s="22" t="n">
        <f aca="false">SUM(M152:M154)</f>
        <v>374395.363595543</v>
      </c>
    </row>
    <row r="152" customFormat="false" ht="15" hidden="false" customHeight="false" outlineLevel="0" collapsed="false">
      <c r="B152" s="0" t="s">
        <v>25</v>
      </c>
      <c r="C152" s="22" t="n">
        <f aca="false">C146*C101</f>
        <v>0</v>
      </c>
      <c r="D152" s="22" t="n">
        <f aca="false">D146*D101</f>
        <v>84349.1237724322</v>
      </c>
      <c r="E152" s="22" t="n">
        <f aca="false">E146*E101</f>
        <v>86092.2288935983</v>
      </c>
      <c r="F152" s="22" t="n">
        <f aca="false">F146*F101</f>
        <v>87760.3230946826</v>
      </c>
      <c r="G152" s="22" t="n">
        <f aca="false">G146*G101</f>
        <v>89332.5403198719</v>
      </c>
      <c r="H152" s="22" t="n">
        <f aca="false">H146*H101</f>
        <v>90830.9854711334</v>
      </c>
      <c r="I152" s="22" t="n">
        <f aca="false">I146*I101</f>
        <v>92254.2253735045</v>
      </c>
      <c r="J152" s="22" t="n">
        <f aca="false">J146*J101</f>
        <v>93597.6690088843</v>
      </c>
      <c r="K152" s="22" t="n">
        <f aca="false">K146*K101</f>
        <v>94874.6279006551</v>
      </c>
      <c r="L152" s="22" t="n">
        <f aca="false">L146*L101</f>
        <v>96103.5389945238</v>
      </c>
      <c r="M152" s="22" t="n">
        <f aca="false">M146*M101</f>
        <v>97313.5273206645</v>
      </c>
    </row>
    <row r="153" customFormat="false" ht="15" hidden="false" customHeight="false" outlineLevel="0" collapsed="false">
      <c r="B153" s="0" t="s">
        <v>26</v>
      </c>
      <c r="C153" s="22" t="n">
        <f aca="false">C147*C102</f>
        <v>0</v>
      </c>
      <c r="D153" s="22" t="n">
        <f aca="false">D147*D102</f>
        <v>146196.577502544</v>
      </c>
      <c r="E153" s="22" t="n">
        <f aca="false">E147*E102</f>
        <v>149217.782602779</v>
      </c>
      <c r="F153" s="22" t="n">
        <f aca="false">F147*F102</f>
        <v>152108.976396425</v>
      </c>
      <c r="G153" s="22" t="n">
        <f aca="false">G147*G102</f>
        <v>154833.993173521</v>
      </c>
      <c r="H153" s="22" t="n">
        <f aca="false">H147*H102</f>
        <v>157431.145851488</v>
      </c>
      <c r="I153" s="22" t="n">
        <f aca="false">I147*I102</f>
        <v>159897.950406009</v>
      </c>
      <c r="J153" s="22" t="n">
        <f aca="false">J147*J102</f>
        <v>162226.449538851</v>
      </c>
      <c r="K153" s="22" t="n">
        <f aca="false">K147*K102</f>
        <v>164439.715204681</v>
      </c>
      <c r="L153" s="22" t="n">
        <f aca="false">L147*L102</f>
        <v>166569.702902754</v>
      </c>
      <c r="M153" s="22" t="n">
        <f aca="false">M147*M102</f>
        <v>168666.89305943</v>
      </c>
    </row>
    <row r="154" customFormat="false" ht="15" hidden="false" customHeight="false" outlineLevel="0" collapsed="false">
      <c r="B154" s="0" t="s">
        <v>27</v>
      </c>
      <c r="C154" s="22" t="n">
        <f aca="false">C148*C103</f>
        <v>0</v>
      </c>
      <c r="D154" s="22" t="n">
        <f aca="false">D148*D103</f>
        <v>93971.5753384185</v>
      </c>
      <c r="E154" s="22" t="n">
        <f aca="false">E148*E103</f>
        <v>95913.5318981378</v>
      </c>
      <c r="F154" s="22" t="n">
        <f aca="false">F148*F103</f>
        <v>97771.9203778056</v>
      </c>
      <c r="G154" s="22" t="n">
        <f aca="false">G148*G103</f>
        <v>99523.4943458274</v>
      </c>
      <c r="H154" s="22" t="n">
        <f aca="false">H148*H103</f>
        <v>101192.880406104</v>
      </c>
      <c r="I154" s="22" t="n">
        <f aca="false">I148*I103</f>
        <v>102778.481888713</v>
      </c>
      <c r="J154" s="22" t="n">
        <f aca="false">J148*J103</f>
        <v>104275.184037458</v>
      </c>
      <c r="K154" s="22" t="n">
        <f aca="false">K148*K103</f>
        <v>105697.816939086</v>
      </c>
      <c r="L154" s="22" t="n">
        <f aca="false">L148*L103</f>
        <v>107066.920804981</v>
      </c>
      <c r="M154" s="22" t="n">
        <f aca="false">M148*M103</f>
        <v>108414.943215448</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3510704.72604041</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912508.790149951</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1581589.18663848</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1016606.74925198</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315065.317100383</v>
      </c>
      <c r="E164" s="22" t="n">
        <f aca="false">PV($C$161,E$163,0,E151)*-1</f>
        <v>312209.957012457</v>
      </c>
      <c r="F164" s="22" t="n">
        <f aca="false">PV($C$161,F$163,0,F151)*-1</f>
        <v>308989.546216862</v>
      </c>
      <c r="G164" s="22" t="n">
        <f aca="false">PV($C$161,G$163,0,G151)*-1</f>
        <v>305364.13823293</v>
      </c>
      <c r="H164" s="22" t="n">
        <f aca="false">PV($C$161,H$163,0,H151)*-1</f>
        <v>301442.96286427</v>
      </c>
      <c r="I164" s="22" t="n">
        <f aca="false">PV($C$161,I$163,0,I151)*-1</f>
        <v>297248.838011515</v>
      </c>
      <c r="J164" s="22" t="n">
        <f aca="false">PV($C$161,J$163,0,J151)*-1</f>
        <v>292793.686172683</v>
      </c>
      <c r="K164" s="22" t="n">
        <f aca="false">PV($C$161,K$163,0,K151)*-1</f>
        <v>288143.969775943</v>
      </c>
      <c r="L164" s="22" t="n">
        <f aca="false">PV($C$161,L$163,0,L151)*-1</f>
        <v>283375.047314466</v>
      </c>
      <c r="M164" s="22" t="n">
        <f aca="false">PV($C$161,M$163,0,M151)*-1</f>
        <v>278585.31181699</v>
      </c>
    </row>
    <row r="165" customFormat="false" ht="15" hidden="false" customHeight="false" outlineLevel="0" collapsed="false">
      <c r="A165" s="101"/>
      <c r="B165" s="101" t="s">
        <v>25</v>
      </c>
      <c r="C165" s="22" t="n">
        <f aca="false">PV($C$161,C$163,0,C152)*-1</f>
        <v>0</v>
      </c>
      <c r="D165" s="22" t="n">
        <f aca="false">PV($C$161,D$163,0,D152)*-1</f>
        <v>81892.3531771186</v>
      </c>
      <c r="E165" s="22" t="n">
        <f aca="false">PV($C$161,E$163,0,E152)*-1</f>
        <v>81150.1827633126</v>
      </c>
      <c r="F165" s="22" t="n">
        <f aca="false">PV($C$161,F$163,0,F152)*-1</f>
        <v>80313.1277022372</v>
      </c>
      <c r="G165" s="22" t="n">
        <f aca="false">PV($C$161,G$163,0,G152)*-1</f>
        <v>79370.8050316122</v>
      </c>
      <c r="H165" s="22" t="n">
        <f aca="false">PV($C$161,H$163,0,H152)*-1</f>
        <v>78351.6059616701</v>
      </c>
      <c r="I165" s="22" t="n">
        <f aca="false">PV($C$161,I$163,0,I152)*-1</f>
        <v>77261.4613628557</v>
      </c>
      <c r="J165" s="22" t="n">
        <f aca="false">PV($C$161,J$163,0,J152)*-1</f>
        <v>76103.4701526487</v>
      </c>
      <c r="K165" s="22" t="n">
        <f aca="false">PV($C$161,K$163,0,K152)*-1</f>
        <v>74894.9073668757</v>
      </c>
      <c r="L165" s="22" t="n">
        <f aca="false">PV($C$161,L$163,0,L152)*-1</f>
        <v>73655.3603228412</v>
      </c>
      <c r="M165" s="22" t="n">
        <f aca="false">PV($C$161,M$163,0,M152)*-1</f>
        <v>72410.4035164426</v>
      </c>
    </row>
    <row r="166" customFormat="false" ht="15" hidden="false" customHeight="false" outlineLevel="0" collapsed="false">
      <c r="A166" s="101"/>
      <c r="B166" s="101" t="s">
        <v>26</v>
      </c>
      <c r="C166" s="22" t="n">
        <f aca="false">PV($C$161,C$163,0,C153)*-1</f>
        <v>0</v>
      </c>
      <c r="D166" s="22" t="n">
        <f aca="false">PV($C$161,D$163,0,D153)*-1</f>
        <v>141938.424759751</v>
      </c>
      <c r="E166" s="22" t="n">
        <f aca="false">PV($C$161,E$163,0,E153)*-1</f>
        <v>140652.07145139</v>
      </c>
      <c r="F166" s="22" t="n">
        <f aca="false">PV($C$161,F$163,0,F153)*-1</f>
        <v>139201.261061935</v>
      </c>
      <c r="G166" s="22" t="n">
        <f aca="false">PV($C$161,G$163,0,G153)*-1</f>
        <v>137567.99751174</v>
      </c>
      <c r="H166" s="22" t="n">
        <f aca="false">PV($C$161,H$163,0,H153)*-1</f>
        <v>135801.489347158</v>
      </c>
      <c r="I166" s="22" t="n">
        <f aca="false">PV($C$161,I$163,0,I153)*-1</f>
        <v>133912.016141016</v>
      </c>
      <c r="J166" s="22" t="n">
        <f aca="false">PV($C$161,J$163,0,J153)*-1</f>
        <v>131904.949035411</v>
      </c>
      <c r="K166" s="22" t="n">
        <f aca="false">PV($C$161,K$163,0,K153)*-1</f>
        <v>129810.229670529</v>
      </c>
      <c r="L166" s="22" t="n">
        <f aca="false">PV($C$161,L$163,0,L153)*-1</f>
        <v>127661.807406177</v>
      </c>
      <c r="M166" s="22" t="n">
        <f aca="false">PV($C$161,M$163,0,M153)*-1</f>
        <v>125504.008770058</v>
      </c>
    </row>
    <row r="167" customFormat="false" ht="15" hidden="false" customHeight="false" outlineLevel="0" collapsed="false">
      <c r="A167" s="101"/>
      <c r="B167" s="101" t="s">
        <v>27</v>
      </c>
      <c r="C167" s="22" t="n">
        <f aca="false">PV($C$161,C$163,0,C154)*-1</f>
        <v>0</v>
      </c>
      <c r="D167" s="22" t="n">
        <f aca="false">PV($C$161,D$163,0,D154)*-1</f>
        <v>91234.5391635131</v>
      </c>
      <c r="E167" s="22" t="n">
        <f aca="false">PV($C$161,E$163,0,E154)*-1</f>
        <v>90407.7027977545</v>
      </c>
      <c r="F167" s="22" t="n">
        <f aca="false">PV($C$161,F$163,0,F154)*-1</f>
        <v>89475.15745269</v>
      </c>
      <c r="G167" s="22" t="n">
        <f aca="false">PV($C$161,G$163,0,G154)*-1</f>
        <v>88425.3356895779</v>
      </c>
      <c r="H167" s="22" t="n">
        <f aca="false">PV($C$161,H$163,0,H154)*-1</f>
        <v>87289.8675554417</v>
      </c>
      <c r="I167" s="22" t="n">
        <f aca="false">PV($C$161,I$163,0,I154)*-1</f>
        <v>86075.3605076431</v>
      </c>
      <c r="J167" s="22" t="n">
        <f aca="false">PV($C$161,J$163,0,J154)*-1</f>
        <v>84785.2669846234</v>
      </c>
      <c r="K167" s="22" t="n">
        <f aca="false">PV($C$161,K$163,0,K154)*-1</f>
        <v>83438.8327385383</v>
      </c>
      <c r="L167" s="22" t="n">
        <f aca="false">PV($C$161,L$163,0,L154)*-1</f>
        <v>82057.8795854474</v>
      </c>
      <c r="M167" s="22" t="n">
        <f aca="false">PV($C$161,M$163,0,M154)*-1</f>
        <v>80670.8995304892</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2983218.7745185</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775403.677357615</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1343954.25515517</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863860.842005719</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Children'!BW32</f>
        <v>0.341</v>
      </c>
      <c r="E175" s="75" t="n">
        <f aca="false">D175</f>
        <v>0.341</v>
      </c>
      <c r="F175" s="75" t="n">
        <f aca="false">E175</f>
        <v>0.341</v>
      </c>
      <c r="G175" s="75" t="n">
        <f aca="false">F175</f>
        <v>0.341</v>
      </c>
      <c r="H175" s="75" t="n">
        <f aca="false">G175</f>
        <v>0.341</v>
      </c>
      <c r="I175" s="75" t="n">
        <f aca="false">H175</f>
        <v>0.341</v>
      </c>
      <c r="J175" s="75" t="n">
        <f aca="false">I175</f>
        <v>0.341</v>
      </c>
      <c r="K175" s="75" t="n">
        <f aca="false">J175</f>
        <v>0.341</v>
      </c>
      <c r="L175" s="75" t="n">
        <f aca="false">K175</f>
        <v>0.341</v>
      </c>
      <c r="M175" s="75" t="n">
        <f aca="false">L175</f>
        <v>0.341</v>
      </c>
    </row>
    <row r="176" customFormat="false" ht="15" hidden="false" customHeight="false" outlineLevel="0" collapsed="false">
      <c r="B176" s="0" t="s">
        <v>26</v>
      </c>
      <c r="C176" s="75" t="n">
        <f aca="false">'Regional Data Children'!$D33</f>
        <v>0.917</v>
      </c>
      <c r="D176" s="75" t="n">
        <f aca="false">'Regional Data Children'!BW33</f>
        <v>0.758</v>
      </c>
      <c r="E176" s="75" t="n">
        <f aca="false">D176</f>
        <v>0.758</v>
      </c>
      <c r="F176" s="75" t="n">
        <f aca="false">E176</f>
        <v>0.758</v>
      </c>
      <c r="G176" s="75" t="n">
        <f aca="false">F176</f>
        <v>0.758</v>
      </c>
      <c r="H176" s="75" t="n">
        <f aca="false">G176</f>
        <v>0.758</v>
      </c>
      <c r="I176" s="75" t="n">
        <f aca="false">H176</f>
        <v>0.758</v>
      </c>
      <c r="J176" s="75" t="n">
        <f aca="false">I176</f>
        <v>0.758</v>
      </c>
      <c r="K176" s="75" t="n">
        <f aca="false">J176</f>
        <v>0.758</v>
      </c>
      <c r="L176" s="75" t="n">
        <f aca="false">K176</f>
        <v>0.758</v>
      </c>
      <c r="M176" s="75" t="n">
        <f aca="false">L176</f>
        <v>0.758</v>
      </c>
    </row>
    <row r="177" customFormat="false" ht="15" hidden="false" customHeight="false" outlineLevel="0" collapsed="false">
      <c r="B177" s="0" t="s">
        <v>27</v>
      </c>
      <c r="C177" s="75" t="n">
        <f aca="false">'Regional Data Children'!$D34</f>
        <v>0.487</v>
      </c>
      <c r="D177" s="75" t="n">
        <f aca="false">'Regional Data Children'!BW34</f>
        <v>0.363</v>
      </c>
      <c r="E177" s="75" t="n">
        <f aca="false">D177</f>
        <v>0.363</v>
      </c>
      <c r="F177" s="75" t="n">
        <f aca="false">E177</f>
        <v>0.363</v>
      </c>
      <c r="G177" s="75" t="n">
        <f aca="false">F177</f>
        <v>0.363</v>
      </c>
      <c r="H177" s="75" t="n">
        <f aca="false">G177</f>
        <v>0.363</v>
      </c>
      <c r="I177" s="75" t="n">
        <f aca="false">H177</f>
        <v>0.363</v>
      </c>
      <c r="J177" s="75" t="n">
        <f aca="false">I177</f>
        <v>0.363</v>
      </c>
      <c r="K177" s="75" t="n">
        <f aca="false">J177</f>
        <v>0.363</v>
      </c>
      <c r="L177" s="75" t="n">
        <f aca="false">K177</f>
        <v>0.363</v>
      </c>
      <c r="M177" s="75" t="n">
        <f aca="false">L177</f>
        <v>0.363</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1518366.29464471</v>
      </c>
      <c r="E180" s="0" t="n">
        <f aca="false">SUM(E181:E183)</f>
        <v>1549743.88276456</v>
      </c>
      <c r="F180" s="0" t="n">
        <f aca="false">SUM(F181:F183)</f>
        <v>1579771.20134171</v>
      </c>
      <c r="G180" s="0" t="n">
        <f aca="false">SUM(G181:G183)</f>
        <v>1608072.6410701</v>
      </c>
      <c r="H180" s="0" t="n">
        <f aca="false">SUM(H181:H183)</f>
        <v>1635046.11169188</v>
      </c>
      <c r="I180" s="0" t="n">
        <f aca="false">SUM(I181:I183)</f>
        <v>1660665.81466336</v>
      </c>
      <c r="J180" s="0" t="n">
        <f aca="false">SUM(J181:J183)</f>
        <v>1684849.10719191</v>
      </c>
      <c r="K180" s="0" t="n">
        <f aca="false">SUM(K181:K183)</f>
        <v>1707835.60964975</v>
      </c>
      <c r="L180" s="0" t="n">
        <f aca="false">SUM(L181:L183)</f>
        <v>1729957.20499766</v>
      </c>
      <c r="M180" s="0" t="n">
        <f aca="false">SUM(M181:M183)</f>
        <v>1751738.17211574</v>
      </c>
    </row>
    <row r="181" customFormat="false" ht="15" hidden="false" customHeight="false" outlineLevel="0" collapsed="false">
      <c r="B181" s="0" t="s">
        <v>25</v>
      </c>
      <c r="C181" s="0" t="n">
        <f aca="false">C175*C101</f>
        <v>373311.082731694</v>
      </c>
      <c r="D181" s="0" t="n">
        <f aca="false">D175*D101</f>
        <v>231960.090374189</v>
      </c>
      <c r="E181" s="0" t="n">
        <f aca="false">E175*E101</f>
        <v>236753.629457396</v>
      </c>
      <c r="F181" s="0" t="n">
        <f aca="false">F175*F101</f>
        <v>241340.888510377</v>
      </c>
      <c r="G181" s="0" t="n">
        <f aca="false">G175*G101</f>
        <v>245664.485879648</v>
      </c>
      <c r="H181" s="0" t="n">
        <f aca="false">H175*H101</f>
        <v>249785.210045617</v>
      </c>
      <c r="I181" s="0" t="n">
        <f aca="false">I175*I101</f>
        <v>253699.119777137</v>
      </c>
      <c r="J181" s="0" t="n">
        <f aca="false">J175*J101</f>
        <v>257393.589774432</v>
      </c>
      <c r="K181" s="0" t="n">
        <f aca="false">K175*K101</f>
        <v>260905.226726802</v>
      </c>
      <c r="L181" s="0" t="n">
        <f aca="false">L175*L101</f>
        <v>264284.73223494</v>
      </c>
      <c r="M181" s="0" t="n">
        <f aca="false">M175*M101</f>
        <v>267612.200131827</v>
      </c>
    </row>
    <row r="182" customFormat="false" ht="15" hidden="false" customHeight="false" outlineLevel="0" collapsed="false">
      <c r="B182" s="0" t="s">
        <v>26</v>
      </c>
      <c r="C182" s="0" t="n">
        <f aca="false">C176*C102</f>
        <v>910737.420169237</v>
      </c>
      <c r="D182" s="0" t="n">
        <f aca="false">D176*D102</f>
        <v>769562.539909223</v>
      </c>
      <c r="E182" s="0" t="n">
        <f aca="false">E176*E102</f>
        <v>785465.827867407</v>
      </c>
      <c r="F182" s="0" t="n">
        <f aca="false">F176*F102</f>
        <v>800684.750753405</v>
      </c>
      <c r="G182" s="0" t="n">
        <f aca="false">G176*G102</f>
        <v>815028.936288397</v>
      </c>
      <c r="H182" s="0" t="n">
        <f aca="false">H176*H102</f>
        <v>828700.059412694</v>
      </c>
      <c r="I182" s="0" t="n">
        <f aca="false">I176*I102</f>
        <v>841685.044498299</v>
      </c>
      <c r="J182" s="0" t="n">
        <f aca="false">J176*J102</f>
        <v>853942.005211454</v>
      </c>
      <c r="K182" s="0" t="n">
        <f aca="false">K176*K102</f>
        <v>865592.389757974</v>
      </c>
      <c r="L182" s="0" t="n">
        <f aca="false">L176*L102</f>
        <v>876804.408335329</v>
      </c>
      <c r="M182" s="0" t="n">
        <f aca="false">M176*M102</f>
        <v>887843.784298944</v>
      </c>
    </row>
    <row r="183" customFormat="false" ht="15" hidden="false" customHeight="false" outlineLevel="0" collapsed="false">
      <c r="B183" s="0" t="s">
        <v>27</v>
      </c>
      <c r="C183" s="0" t="n">
        <f aca="false">C177*C103</f>
        <v>678313.819003453</v>
      </c>
      <c r="D183" s="0" t="n">
        <f aca="false">D177*D103</f>
        <v>516843.664361302</v>
      </c>
      <c r="E183" s="0" t="n">
        <f aca="false">E177*E103</f>
        <v>527524.425439758</v>
      </c>
      <c r="F183" s="0" t="n">
        <f aca="false">F177*F103</f>
        <v>537745.562077931</v>
      </c>
      <c r="G183" s="0" t="n">
        <f aca="false">G177*G103</f>
        <v>547379.218902051</v>
      </c>
      <c r="H183" s="0" t="n">
        <f aca="false">H177*H103</f>
        <v>556560.842233573</v>
      </c>
      <c r="I183" s="0" t="n">
        <f aca="false">I177*I103</f>
        <v>565281.650387921</v>
      </c>
      <c r="J183" s="0" t="n">
        <f aca="false">J177*J103</f>
        <v>573513.512206022</v>
      </c>
      <c r="K183" s="0" t="n">
        <f aca="false">K177*K103</f>
        <v>581337.993164973</v>
      </c>
      <c r="L183" s="0" t="n">
        <f aca="false">L177*L103</f>
        <v>588868.064427395</v>
      </c>
      <c r="M183" s="0" t="n">
        <f aca="false">M177*M103</f>
        <v>596282.187684967</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Children'!BX32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Children'!BX33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Children'!BX34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2980020.73468071</v>
      </c>
      <c r="E215" s="22" t="n">
        <f aca="false">E25+E122</f>
        <v>3041603.93995285</v>
      </c>
      <c r="F215" s="22" t="n">
        <f aca="false">F25+F122</f>
        <v>3100537.03948383</v>
      </c>
      <c r="G215" s="22" t="n">
        <f aca="false">G25+G122</f>
        <v>3156082.84388515</v>
      </c>
      <c r="H215" s="22" t="n">
        <f aca="false">H25+H122</f>
        <v>3209022.31048339</v>
      </c>
      <c r="I215" s="22" t="n">
        <f aca="false">I25+I122</f>
        <v>3259304.80578155</v>
      </c>
      <c r="J215" s="22" t="n">
        <f aca="false">J25+J122</f>
        <v>3306768.13095025</v>
      </c>
      <c r="K215" s="22" t="n">
        <f aca="false">K25+K122</f>
        <v>3351882.57677519</v>
      </c>
      <c r="L215" s="22" t="n">
        <f aca="false">L25+L122</f>
        <v>3395299.5131584</v>
      </c>
      <c r="M215" s="22" t="n">
        <f aca="false">M25+M122</f>
        <v>3438047.91574228</v>
      </c>
    </row>
    <row r="216" customFormat="false" ht="15" hidden="false" customHeight="false" outlineLevel="0" collapsed="false">
      <c r="B216" s="0" t="s">
        <v>25</v>
      </c>
      <c r="C216" s="22" t="n">
        <f aca="false">C26+C123</f>
        <v>0</v>
      </c>
      <c r="D216" s="22" t="n">
        <f aca="false">D26+D123</f>
        <v>673432.520441192</v>
      </c>
      <c r="E216" s="22" t="n">
        <f aca="false">E26+E123</f>
        <v>687349.246811793</v>
      </c>
      <c r="F216" s="22" t="n">
        <f aca="false">F26+F123</f>
        <v>700667.095675288</v>
      </c>
      <c r="G216" s="22" t="n">
        <f aca="false">G26+G123</f>
        <v>713219.475134461</v>
      </c>
      <c r="H216" s="22" t="n">
        <f aca="false">H26+H123</f>
        <v>725182.867874372</v>
      </c>
      <c r="I216" s="22" t="n">
        <f aca="false">I26+I123</f>
        <v>736545.831611044</v>
      </c>
      <c r="J216" s="22" t="n">
        <f aca="false">J26+J123</f>
        <v>747271.71224835</v>
      </c>
      <c r="K216" s="22" t="n">
        <f aca="false">K26+K123</f>
        <v>757466.78727136</v>
      </c>
      <c r="L216" s="22" t="n">
        <f aca="false">L26+L123</f>
        <v>767278.254875633</v>
      </c>
      <c r="M216" s="22" t="n">
        <f aca="false">M26+M123</f>
        <v>776938.645544015</v>
      </c>
    </row>
    <row r="217" customFormat="false" ht="15" hidden="false" customHeight="false" outlineLevel="0" collapsed="false">
      <c r="B217" s="0" t="s">
        <v>26</v>
      </c>
      <c r="C217" s="22" t="n">
        <f aca="false">C27+C124</f>
        <v>0</v>
      </c>
      <c r="D217" s="22" t="n">
        <f aca="false">D27+D124</f>
        <v>934033.689599585</v>
      </c>
      <c r="E217" s="22" t="n">
        <f aca="false">E27+E124</f>
        <v>953335.833295533</v>
      </c>
      <c r="F217" s="22" t="n">
        <f aca="false">F27+F124</f>
        <v>971807.349199384</v>
      </c>
      <c r="G217" s="22" t="n">
        <f aca="false">G27+G124</f>
        <v>989217.178608608</v>
      </c>
      <c r="H217" s="22" t="n">
        <f aca="false">H27+H124</f>
        <v>1005810.09849562</v>
      </c>
      <c r="I217" s="22" t="n">
        <f aca="false">I27+I124</f>
        <v>1021570.23870506</v>
      </c>
      <c r="J217" s="22" t="n">
        <f aca="false">J27+J124</f>
        <v>1036446.76094266</v>
      </c>
      <c r="K217" s="22" t="n">
        <f aca="false">K27+K124</f>
        <v>1050587.06936324</v>
      </c>
      <c r="L217" s="22" t="n">
        <f aca="false">L27+L124</f>
        <v>1064195.32410093</v>
      </c>
      <c r="M217" s="22" t="n">
        <f aca="false">M27+M124</f>
        <v>1077594.0389908</v>
      </c>
    </row>
    <row r="218" customFormat="false" ht="15" hidden="false" customHeight="false" outlineLevel="0" collapsed="false">
      <c r="B218" s="0" t="s">
        <v>27</v>
      </c>
      <c r="C218" s="22" t="n">
        <f aca="false">C28+C125</f>
        <v>0</v>
      </c>
      <c r="D218" s="22" t="n">
        <f aca="false">D28+D125</f>
        <v>1372554.52463993</v>
      </c>
      <c r="E218" s="22" t="n">
        <f aca="false">E28+E125</f>
        <v>1400918.85984553</v>
      </c>
      <c r="F218" s="22" t="n">
        <f aca="false">F28+F125</f>
        <v>1428062.59460916</v>
      </c>
      <c r="G218" s="22" t="n">
        <f aca="false">G28+G125</f>
        <v>1453646.19014208</v>
      </c>
      <c r="H218" s="22" t="n">
        <f aca="false">H28+H125</f>
        <v>1478029.3441134</v>
      </c>
      <c r="I218" s="22" t="n">
        <f aca="false">I28+I125</f>
        <v>1501188.73546544</v>
      </c>
      <c r="J218" s="22" t="n">
        <f aca="false">J28+J125</f>
        <v>1523049.65775924</v>
      </c>
      <c r="K218" s="22" t="n">
        <f aca="false">K28+K125</f>
        <v>1543828.72014059</v>
      </c>
      <c r="L218" s="22" t="n">
        <f aca="false">L28+L125</f>
        <v>1563825.93418184</v>
      </c>
      <c r="M218" s="22" t="n">
        <f aca="false">M28+M125</f>
        <v>1583515.23120746</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0.955348999956252</v>
      </c>
      <c r="E221" s="71" t="n">
        <f aca="false">E215/E197</f>
        <v>0.955348999956252</v>
      </c>
      <c r="F221" s="71" t="n">
        <f aca="false">F215/F197</f>
        <v>0.955348999956252</v>
      </c>
      <c r="G221" s="71" t="n">
        <f aca="false">G215/G197</f>
        <v>0.955348999956252</v>
      </c>
      <c r="H221" s="71" t="n">
        <f aca="false">H215/H197</f>
        <v>0.955348999956253</v>
      </c>
      <c r="I221" s="71" t="n">
        <f aca="false">I215/I197</f>
        <v>0.955348999956252</v>
      </c>
      <c r="J221" s="71" t="n">
        <f aca="false">J215/J197</f>
        <v>0.955348999956252</v>
      </c>
      <c r="K221" s="71" t="n">
        <f aca="false">K215/K197</f>
        <v>0.955348999956253</v>
      </c>
      <c r="L221" s="71" t="n">
        <f aca="false">L215/L197</f>
        <v>0.955348999956252</v>
      </c>
      <c r="M221" s="71" t="n">
        <f aca="false">M215/M197</f>
        <v>0.955348999956252</v>
      </c>
    </row>
    <row r="222" customFormat="false" ht="15" hidden="false" customHeight="false" outlineLevel="0" collapsed="false">
      <c r="B222" s="0" t="s">
        <v>25</v>
      </c>
      <c r="C222" s="71" t="n">
        <f aca="false">C216/C198</f>
        <v>0</v>
      </c>
      <c r="D222" s="71" t="n">
        <f aca="false">D216/D198</f>
        <v>0.99</v>
      </c>
      <c r="E222" s="71" t="n">
        <f aca="false">E216/E198</f>
        <v>0.99</v>
      </c>
      <c r="F222" s="71" t="n">
        <f aca="false">F216/F198</f>
        <v>0.99</v>
      </c>
      <c r="G222" s="71" t="n">
        <f aca="false">G216/G198</f>
        <v>0.99</v>
      </c>
      <c r="H222" s="71" t="n">
        <f aca="false">H216/H198</f>
        <v>0.99</v>
      </c>
      <c r="I222" s="71" t="n">
        <f aca="false">I216/I198</f>
        <v>0.99</v>
      </c>
      <c r="J222" s="71" t="n">
        <f aca="false">J216/J198</f>
        <v>0.99</v>
      </c>
      <c r="K222" s="71" t="n">
        <f aca="false">K216/K198</f>
        <v>0.99</v>
      </c>
      <c r="L222" s="71" t="n">
        <f aca="false">L216/L198</f>
        <v>0.99</v>
      </c>
      <c r="M222" s="71" t="n">
        <f aca="false">M216/M198</f>
        <v>0.99</v>
      </c>
    </row>
    <row r="223" customFormat="false" ht="15" hidden="false" customHeight="false" outlineLevel="0" collapsed="false">
      <c r="B223" s="0" t="s">
        <v>26</v>
      </c>
      <c r="C223" s="71" t="n">
        <f aca="false">C217/C199</f>
        <v>0</v>
      </c>
      <c r="D223" s="71" t="n">
        <f aca="false">D217/D199</f>
        <v>0.92</v>
      </c>
      <c r="E223" s="71" t="n">
        <f aca="false">E217/E199</f>
        <v>0.92</v>
      </c>
      <c r="F223" s="71" t="n">
        <f aca="false">F217/F199</f>
        <v>0.92</v>
      </c>
      <c r="G223" s="71" t="n">
        <f aca="false">G217/G199</f>
        <v>0.92</v>
      </c>
      <c r="H223" s="71" t="n">
        <f aca="false">H217/H199</f>
        <v>0.92</v>
      </c>
      <c r="I223" s="71" t="n">
        <f aca="false">I217/I199</f>
        <v>0.92</v>
      </c>
      <c r="J223" s="71" t="n">
        <f aca="false">J217/J199</f>
        <v>0.92</v>
      </c>
      <c r="K223" s="71" t="n">
        <f aca="false">K217/K199</f>
        <v>0.92</v>
      </c>
      <c r="L223" s="71" t="n">
        <f aca="false">L217/L199</f>
        <v>0.92</v>
      </c>
      <c r="M223" s="71" t="n">
        <f aca="false">M217/M199</f>
        <v>0.92</v>
      </c>
    </row>
    <row r="224" customFormat="false" ht="15" hidden="false" customHeight="false" outlineLevel="0" collapsed="false">
      <c r="B224" s="0" t="s">
        <v>27</v>
      </c>
      <c r="C224" s="71" t="n">
        <f aca="false">C218/C200</f>
        <v>0</v>
      </c>
      <c r="D224" s="71" t="n">
        <f aca="false">D218/D200</f>
        <v>0.964</v>
      </c>
      <c r="E224" s="71" t="n">
        <f aca="false">E218/E200</f>
        <v>0.964</v>
      </c>
      <c r="F224" s="71" t="n">
        <f aca="false">F218/F200</f>
        <v>0.964</v>
      </c>
      <c r="G224" s="71" t="n">
        <f aca="false">G218/G200</f>
        <v>0.964</v>
      </c>
      <c r="H224" s="71" t="n">
        <f aca="false">H218/H200</f>
        <v>0.964</v>
      </c>
      <c r="I224" s="71" t="n">
        <f aca="false">I218/I200</f>
        <v>0.964</v>
      </c>
      <c r="J224" s="71" t="n">
        <f aca="false">J218/J200</f>
        <v>0.964</v>
      </c>
      <c r="K224" s="71" t="n">
        <f aca="false">K218/K200</f>
        <v>0.964</v>
      </c>
      <c r="L224" s="71" t="n">
        <f aca="false">L218/L200</f>
        <v>0.964</v>
      </c>
      <c r="M224" s="71" t="n">
        <f aca="false">M218/M200</f>
        <v>0.964</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32238569.8108936</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7285352.43748751</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10104597.5813014</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14848619.7921047</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2893224.01425311</v>
      </c>
      <c r="E235" s="22" t="n">
        <f aca="false">PV($C$232,E$234,0,E215)*-1</f>
        <v>2867003.43100467</v>
      </c>
      <c r="F235" s="22" t="n">
        <f aca="false">PV($C$232,F$234,0,F215)*-1</f>
        <v>2837430.61119917</v>
      </c>
      <c r="G235" s="22" t="n">
        <f aca="false">PV($C$232,G$234,0,G215)*-1</f>
        <v>2804138.72894087</v>
      </c>
      <c r="H235" s="22" t="n">
        <f aca="false">PV($C$232,H$234,0,H215)*-1</f>
        <v>2768130.83430774</v>
      </c>
      <c r="I235" s="22" t="n">
        <f aca="false">PV($C$232,I$234,0,I215)*-1</f>
        <v>2729616.46257542</v>
      </c>
      <c r="J235" s="22" t="n">
        <f aca="false">PV($C$232,J$234,0,J215)*-1</f>
        <v>2688705.09725638</v>
      </c>
      <c r="K235" s="22" t="n">
        <f aca="false">PV($C$232,K$234,0,K215)*-1</f>
        <v>2646007.05844232</v>
      </c>
      <c r="L235" s="22" t="n">
        <f aca="false">PV($C$232,L$234,0,L215)*-1</f>
        <v>2602214.35820277</v>
      </c>
      <c r="M235" s="22" t="n">
        <f aca="false">PV($C$232,M$234,0,M215)*-1</f>
        <v>2558230.5332272</v>
      </c>
    </row>
    <row r="236" customFormat="false" ht="15" hidden="false" customHeight="false" outlineLevel="0" collapsed="false">
      <c r="A236" s="101"/>
      <c r="B236" s="101" t="s">
        <v>25</v>
      </c>
      <c r="C236" s="22" t="n">
        <f aca="false">PV($C$232,C$234,0,C216)*-1</f>
        <v>0</v>
      </c>
      <c r="D236" s="22" t="n">
        <f aca="false">PV($C$232,D$234,0,D216)*-1</f>
        <v>653817.981010866</v>
      </c>
      <c r="E236" s="22" t="n">
        <f aca="false">PV($C$232,E$234,0,E216)*-1</f>
        <v>647892.588190964</v>
      </c>
      <c r="F236" s="22" t="n">
        <f aca="false">PV($C$232,F$234,0,F216)*-1</f>
        <v>641209.648590442</v>
      </c>
      <c r="G236" s="22" t="n">
        <f aca="false">PV($C$232,G$234,0,G216)*-1</f>
        <v>633686.265978194</v>
      </c>
      <c r="H236" s="22" t="n">
        <f aca="false">PV($C$232,H$234,0,H216)*-1</f>
        <v>625549.112113334</v>
      </c>
      <c r="I236" s="22" t="n">
        <f aca="false">PV($C$232,I$234,0,I216)*-1</f>
        <v>616845.538300219</v>
      </c>
      <c r="J236" s="22" t="n">
        <f aca="false">PV($C$232,J$234,0,J216)*-1</f>
        <v>607600.285896147</v>
      </c>
      <c r="K236" s="22" t="n">
        <f aca="false">PV($C$232,K$234,0,K216)*-1</f>
        <v>597951.276558121</v>
      </c>
      <c r="L236" s="22" t="n">
        <f aca="false">PV($C$232,L$234,0,L216)*-1</f>
        <v>588054.892900103</v>
      </c>
      <c r="M236" s="22" t="n">
        <f aca="false">PV($C$232,M$234,0,M216)*-1</f>
        <v>578115.318397405</v>
      </c>
    </row>
    <row r="237" customFormat="false" ht="15" hidden="false" customHeight="false" outlineLevel="0" collapsed="false">
      <c r="A237" s="101"/>
      <c r="B237" s="101" t="s">
        <v>26</v>
      </c>
      <c r="C237" s="22" t="n">
        <f aca="false">PV($C$232,C$234,0,C217)*-1</f>
        <v>0</v>
      </c>
      <c r="D237" s="22" t="n">
        <f aca="false">PV($C$232,D$234,0,D217)*-1</f>
        <v>906828.824853966</v>
      </c>
      <c r="E237" s="22" t="n">
        <f aca="false">PV($C$232,E$234,0,E217)*-1</f>
        <v>898610.456494988</v>
      </c>
      <c r="F237" s="22" t="n">
        <f aca="false">PV($C$232,F$234,0,F217)*-1</f>
        <v>889341.39011792</v>
      </c>
      <c r="G237" s="22" t="n">
        <f aca="false">PV($C$232,G$234,0,G217)*-1</f>
        <v>878906.650769449</v>
      </c>
      <c r="H237" s="22" t="n">
        <f aca="false">PV($C$232,H$234,0,H217)*-1</f>
        <v>867620.626384621</v>
      </c>
      <c r="I237" s="22" t="n">
        <f aca="false">PV($C$232,I$234,0,I217)*-1</f>
        <v>855548.99201205</v>
      </c>
      <c r="J237" s="22" t="n">
        <f aca="false">PV($C$232,J$234,0,J217)*-1</f>
        <v>842726.063281792</v>
      </c>
      <c r="K237" s="22" t="n">
        <f aca="false">PV($C$232,K$234,0,K217)*-1</f>
        <v>829343.134006157</v>
      </c>
      <c r="L237" s="22" t="n">
        <f aca="false">PV($C$232,L$234,0,L217)*-1</f>
        <v>815617.102872799</v>
      </c>
      <c r="M237" s="22" t="n">
        <f aca="false">PV($C$232,M$234,0,M217)*-1</f>
        <v>801831.16714204</v>
      </c>
    </row>
    <row r="238" customFormat="false" ht="15" hidden="false" customHeight="false" outlineLevel="0" collapsed="false">
      <c r="A238" s="101"/>
      <c r="B238" s="101" t="s">
        <v>27</v>
      </c>
      <c r="C238" s="22" t="n">
        <f aca="false">PV($C$232,C$234,0,C218)*-1</f>
        <v>0</v>
      </c>
      <c r="D238" s="22" t="n">
        <f aca="false">PV($C$232,D$234,0,D218)*-1</f>
        <v>1332577.20838828</v>
      </c>
      <c r="E238" s="22" t="n">
        <f aca="false">PV($C$232,E$234,0,E218)*-1</f>
        <v>1320500.38631872</v>
      </c>
      <c r="F238" s="22" t="n">
        <f aca="false">PV($C$232,F$234,0,F218)*-1</f>
        <v>1306879.57249081</v>
      </c>
      <c r="G238" s="22" t="n">
        <f aca="false">PV($C$232,G$234,0,G218)*-1</f>
        <v>1291545.81219323</v>
      </c>
      <c r="H238" s="22" t="n">
        <f aca="false">PV($C$232,H$234,0,H218)*-1</f>
        <v>1274961.09580978</v>
      </c>
      <c r="I238" s="22" t="n">
        <f aca="false">PV($C$232,I$234,0,I218)*-1</f>
        <v>1257221.93226315</v>
      </c>
      <c r="J238" s="22" t="n">
        <f aca="false">PV($C$232,J$234,0,J218)*-1</f>
        <v>1238378.74807844</v>
      </c>
      <c r="K238" s="22" t="n">
        <f aca="false">PV($C$232,K$234,0,K218)*-1</f>
        <v>1218712.64787805</v>
      </c>
      <c r="L238" s="22" t="n">
        <f aca="false">PV($C$232,L$234,0,L218)*-1</f>
        <v>1198542.36242987</v>
      </c>
      <c r="M238" s="22" t="n">
        <f aca="false">PV($C$232,M$234,0,M218)*-1</f>
        <v>1178284.04768775</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27394701.1294096</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6190722.90793579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8586374.40793578</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12617603.8135381</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324517.276613394</v>
      </c>
      <c r="E246" s="22" t="n">
        <f aca="false">E54+E151</f>
        <v>331223.543394515</v>
      </c>
      <c r="F246" s="22" t="n">
        <f aca="false">F54+F151</f>
        <v>337641.219868913</v>
      </c>
      <c r="G246" s="22" t="n">
        <f aca="false">G54+G151</f>
        <v>343690.027839221</v>
      </c>
      <c r="H246" s="22" t="n">
        <f aca="false">H54+H151</f>
        <v>349455.011728726</v>
      </c>
      <c r="I246" s="22" t="n">
        <f aca="false">I54+I151</f>
        <v>354930.657668227</v>
      </c>
      <c r="J246" s="22" t="n">
        <f aca="false">J54+J151</f>
        <v>360099.302585194</v>
      </c>
      <c r="K246" s="22" t="n">
        <f aca="false">K54+K151</f>
        <v>365012.160044422</v>
      </c>
      <c r="L246" s="22" t="n">
        <f aca="false">L54+L151</f>
        <v>369740.162702259</v>
      </c>
      <c r="M246" s="22" t="n">
        <f aca="false">M54+M151</f>
        <v>374395.363595543</v>
      </c>
    </row>
    <row r="247" customFormat="false" ht="15" hidden="false" customHeight="false" outlineLevel="0" collapsed="false">
      <c r="B247" s="0" t="s">
        <v>25</v>
      </c>
      <c r="C247" s="22" t="n">
        <f aca="false">C55+C152</f>
        <v>0</v>
      </c>
      <c r="D247" s="22" t="n">
        <f aca="false">D55+D152</f>
        <v>84349.1237724322</v>
      </c>
      <c r="E247" s="22" t="n">
        <f aca="false">E55+E152</f>
        <v>86092.2288935983</v>
      </c>
      <c r="F247" s="22" t="n">
        <f aca="false">F55+F152</f>
        <v>87760.3230946826</v>
      </c>
      <c r="G247" s="22" t="n">
        <f aca="false">G55+G152</f>
        <v>89332.5403198719</v>
      </c>
      <c r="H247" s="22" t="n">
        <f aca="false">H55+H152</f>
        <v>90830.9854711334</v>
      </c>
      <c r="I247" s="22" t="n">
        <f aca="false">I55+I152</f>
        <v>92254.2253735045</v>
      </c>
      <c r="J247" s="22" t="n">
        <f aca="false">J55+J152</f>
        <v>93597.6690088843</v>
      </c>
      <c r="K247" s="22" t="n">
        <f aca="false">K55+K152</f>
        <v>94874.6279006551</v>
      </c>
      <c r="L247" s="22" t="n">
        <f aca="false">L55+L152</f>
        <v>96103.5389945238</v>
      </c>
      <c r="M247" s="22" t="n">
        <f aca="false">M55+M152</f>
        <v>97313.5273206645</v>
      </c>
    </row>
    <row r="248" customFormat="false" ht="15" hidden="false" customHeight="false" outlineLevel="0" collapsed="false">
      <c r="B248" s="0" t="s">
        <v>26</v>
      </c>
      <c r="C248" s="22" t="n">
        <f aca="false">C56+C153</f>
        <v>0</v>
      </c>
      <c r="D248" s="22" t="n">
        <f aca="false">D56+D153</f>
        <v>146196.577502544</v>
      </c>
      <c r="E248" s="22" t="n">
        <f aca="false">E56+E153</f>
        <v>149217.782602779</v>
      </c>
      <c r="F248" s="22" t="n">
        <f aca="false">F56+F153</f>
        <v>152108.976396425</v>
      </c>
      <c r="G248" s="22" t="n">
        <f aca="false">G56+G153</f>
        <v>154833.993173521</v>
      </c>
      <c r="H248" s="22" t="n">
        <f aca="false">H56+H153</f>
        <v>157431.145851488</v>
      </c>
      <c r="I248" s="22" t="n">
        <f aca="false">I56+I153</f>
        <v>159897.950406009</v>
      </c>
      <c r="J248" s="22" t="n">
        <f aca="false">J56+J153</f>
        <v>162226.449538851</v>
      </c>
      <c r="K248" s="22" t="n">
        <f aca="false">K56+K153</f>
        <v>164439.715204681</v>
      </c>
      <c r="L248" s="22" t="n">
        <f aca="false">L56+L153</f>
        <v>166569.702902754</v>
      </c>
      <c r="M248" s="22" t="n">
        <f aca="false">M56+M153</f>
        <v>168666.89305943</v>
      </c>
    </row>
    <row r="249" customFormat="false" ht="15" hidden="false" customHeight="false" outlineLevel="0" collapsed="false">
      <c r="B249" s="0" t="s">
        <v>27</v>
      </c>
      <c r="C249" s="22" t="n">
        <f aca="false">C57+C154</f>
        <v>0</v>
      </c>
      <c r="D249" s="22" t="n">
        <f aca="false">D57+D154</f>
        <v>93971.5753384185</v>
      </c>
      <c r="E249" s="22" t="n">
        <f aca="false">E57+E154</f>
        <v>95913.5318981378</v>
      </c>
      <c r="F249" s="22" t="n">
        <f aca="false">F57+F154</f>
        <v>97771.9203778056</v>
      </c>
      <c r="G249" s="22" t="n">
        <f aca="false">G57+G154</f>
        <v>99523.4943458274</v>
      </c>
      <c r="H249" s="22" t="n">
        <f aca="false">H57+H154</f>
        <v>101192.880406104</v>
      </c>
      <c r="I249" s="22" t="n">
        <f aca="false">I57+I154</f>
        <v>102778.481888713</v>
      </c>
      <c r="J249" s="22" t="n">
        <f aca="false">J57+J154</f>
        <v>104275.184037458</v>
      </c>
      <c r="K249" s="22" t="n">
        <f aca="false">K57+K154</f>
        <v>105697.816939086</v>
      </c>
      <c r="L249" s="22" t="n">
        <f aca="false">L57+L154</f>
        <v>107066.920804981</v>
      </c>
      <c r="M249" s="22" t="n">
        <f aca="false">M57+M154</f>
        <v>108414.943215448</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0.104035267967473</v>
      </c>
      <c r="E252" s="71" t="n">
        <f aca="false">E246/E197</f>
        <v>0.104035267967473</v>
      </c>
      <c r="F252" s="71" t="n">
        <f aca="false">F246/F197</f>
        <v>0.104035267967473</v>
      </c>
      <c r="G252" s="71" t="n">
        <f aca="false">G246/G197</f>
        <v>0.104035267967473</v>
      </c>
      <c r="H252" s="71" t="n">
        <f aca="false">H246/H197</f>
        <v>0.104035267967473</v>
      </c>
      <c r="I252" s="71" t="n">
        <f aca="false">I246/I197</f>
        <v>0.104035267967473</v>
      </c>
      <c r="J252" s="71" t="n">
        <f aca="false">J246/J197</f>
        <v>0.104035267967473</v>
      </c>
      <c r="K252" s="71" t="n">
        <f aca="false">K246/K197</f>
        <v>0.104035267967473</v>
      </c>
      <c r="L252" s="71" t="n">
        <f aca="false">L246/L197</f>
        <v>0.104035267967473</v>
      </c>
      <c r="M252" s="71" t="n">
        <f aca="false">M246/M197</f>
        <v>0.104035267967473</v>
      </c>
    </row>
    <row r="253" customFormat="false" ht="15" hidden="false" customHeight="false" outlineLevel="0" collapsed="false">
      <c r="B253" s="0" t="s">
        <v>25</v>
      </c>
      <c r="C253" s="71" t="n">
        <f aca="false">C247/C198</f>
        <v>0</v>
      </c>
      <c r="D253" s="71" t="n">
        <f aca="false">D247/D198</f>
        <v>0.124</v>
      </c>
      <c r="E253" s="71" t="n">
        <f aca="false">E247/E198</f>
        <v>0.124</v>
      </c>
      <c r="F253" s="71" t="n">
        <f aca="false">F247/F198</f>
        <v>0.124</v>
      </c>
      <c r="G253" s="71" t="n">
        <f aca="false">G247/G198</f>
        <v>0.124</v>
      </c>
      <c r="H253" s="71" t="n">
        <f aca="false">H247/H198</f>
        <v>0.124</v>
      </c>
      <c r="I253" s="71" t="n">
        <f aca="false">I247/I198</f>
        <v>0.124</v>
      </c>
      <c r="J253" s="71" t="n">
        <f aca="false">J247/J198</f>
        <v>0.124</v>
      </c>
      <c r="K253" s="71" t="n">
        <f aca="false">K247/K198</f>
        <v>0.124</v>
      </c>
      <c r="L253" s="71" t="n">
        <f aca="false">L247/L198</f>
        <v>0.124</v>
      </c>
      <c r="M253" s="71" t="n">
        <f aca="false">M247/M198</f>
        <v>0.124</v>
      </c>
    </row>
    <row r="254" customFormat="false" ht="15" hidden="false" customHeight="false" outlineLevel="0" collapsed="false">
      <c r="B254" s="0" t="s">
        <v>26</v>
      </c>
      <c r="C254" s="71" t="n">
        <f aca="false">C248/C199</f>
        <v>0</v>
      </c>
      <c r="D254" s="71" t="n">
        <f aca="false">D248/D199</f>
        <v>0.144</v>
      </c>
      <c r="E254" s="71" t="n">
        <f aca="false">E248/E199</f>
        <v>0.144</v>
      </c>
      <c r="F254" s="71" t="n">
        <f aca="false">F248/F199</f>
        <v>0.144</v>
      </c>
      <c r="G254" s="71" t="n">
        <f aca="false">G248/G199</f>
        <v>0.144</v>
      </c>
      <c r="H254" s="71" t="n">
        <f aca="false">H248/H199</f>
        <v>0.144</v>
      </c>
      <c r="I254" s="71" t="n">
        <f aca="false">I248/I199</f>
        <v>0.144</v>
      </c>
      <c r="J254" s="71" t="n">
        <f aca="false">J248/J199</f>
        <v>0.144</v>
      </c>
      <c r="K254" s="71" t="n">
        <f aca="false">K248/K199</f>
        <v>0.144</v>
      </c>
      <c r="L254" s="71" t="n">
        <f aca="false">L248/L199</f>
        <v>0.144</v>
      </c>
      <c r="M254" s="71" t="n">
        <f aca="false">M248/M199</f>
        <v>0.144</v>
      </c>
    </row>
    <row r="255" customFormat="false" ht="15" hidden="false" customHeight="false" outlineLevel="0" collapsed="false">
      <c r="B255" s="0" t="s">
        <v>27</v>
      </c>
      <c r="C255" s="71" t="n">
        <f aca="false">C249/C200</f>
        <v>0</v>
      </c>
      <c r="D255" s="71" t="n">
        <f aca="false">D249/D200</f>
        <v>0.066</v>
      </c>
      <c r="E255" s="71" t="n">
        <f aca="false">E249/E200</f>
        <v>0.066</v>
      </c>
      <c r="F255" s="71" t="n">
        <f aca="false">F249/F200</f>
        <v>0.066</v>
      </c>
      <c r="G255" s="71" t="n">
        <f aca="false">G249/G200</f>
        <v>0.066</v>
      </c>
      <c r="H255" s="71" t="n">
        <f aca="false">H249/H200</f>
        <v>0.066</v>
      </c>
      <c r="I255" s="71" t="n">
        <f aca="false">I249/I200</f>
        <v>0.066</v>
      </c>
      <c r="J255" s="71" t="n">
        <f aca="false">J249/J200</f>
        <v>0.066</v>
      </c>
      <c r="K255" s="71" t="n">
        <f aca="false">K249/K200</f>
        <v>0.066</v>
      </c>
      <c r="L255" s="71" t="n">
        <f aca="false">L249/L200</f>
        <v>0.066</v>
      </c>
      <c r="M255" s="71" t="n">
        <f aca="false">M249/M200</f>
        <v>0.066</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3510704.72604041</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912508.790149951</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1581589.18663848</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1016606.74925198</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315065.317100383</v>
      </c>
      <c r="E266" s="22" t="n">
        <f aca="false">PV($C$263,E$265,0,E246)*-1</f>
        <v>312209.957012457</v>
      </c>
      <c r="F266" s="22" t="n">
        <f aca="false">PV($C$263,F$265,0,F246)*-1</f>
        <v>308989.546216862</v>
      </c>
      <c r="G266" s="22" t="n">
        <f aca="false">PV($C$263,G$265,0,G246)*-1</f>
        <v>305364.13823293</v>
      </c>
      <c r="H266" s="22" t="n">
        <f aca="false">PV($C$263,H$265,0,H246)*-1</f>
        <v>301442.96286427</v>
      </c>
      <c r="I266" s="22" t="n">
        <f aca="false">PV($C$263,I$265,0,I246)*-1</f>
        <v>297248.838011515</v>
      </c>
      <c r="J266" s="22" t="n">
        <f aca="false">PV($C$263,J$265,0,J246)*-1</f>
        <v>292793.686172683</v>
      </c>
      <c r="K266" s="22" t="n">
        <f aca="false">PV($C$263,K$265,0,K246)*-1</f>
        <v>288143.969775943</v>
      </c>
      <c r="L266" s="22" t="n">
        <f aca="false">PV($C$263,L$265,0,L246)*-1</f>
        <v>283375.047314466</v>
      </c>
      <c r="M266" s="22" t="n">
        <f aca="false">PV($C$263,M$265,0,M246)*-1</f>
        <v>278585.31181699</v>
      </c>
    </row>
    <row r="267" customFormat="false" ht="15" hidden="false" customHeight="false" outlineLevel="0" collapsed="false">
      <c r="A267" s="101"/>
      <c r="B267" s="101" t="s">
        <v>25</v>
      </c>
      <c r="C267" s="22" t="n">
        <f aca="false">PV($C$263,C$265,0,C247)*-1</f>
        <v>0</v>
      </c>
      <c r="D267" s="22" t="n">
        <f aca="false">PV($C$263,D$265,0,D247)*-1</f>
        <v>81892.3531771186</v>
      </c>
      <c r="E267" s="22" t="n">
        <f aca="false">PV($C$263,E$265,0,E247)*-1</f>
        <v>81150.1827633126</v>
      </c>
      <c r="F267" s="22" t="n">
        <f aca="false">PV($C$263,F$265,0,F247)*-1</f>
        <v>80313.1277022372</v>
      </c>
      <c r="G267" s="22" t="n">
        <f aca="false">PV($C$263,G$265,0,G247)*-1</f>
        <v>79370.8050316122</v>
      </c>
      <c r="H267" s="22" t="n">
        <f aca="false">PV($C$263,H$265,0,H247)*-1</f>
        <v>78351.6059616701</v>
      </c>
      <c r="I267" s="22" t="n">
        <f aca="false">PV($C$263,I$265,0,I247)*-1</f>
        <v>77261.4613628557</v>
      </c>
      <c r="J267" s="22" t="n">
        <f aca="false">PV($C$263,J$265,0,J247)*-1</f>
        <v>76103.4701526487</v>
      </c>
      <c r="K267" s="22" t="n">
        <f aca="false">PV($C$263,K$265,0,K247)*-1</f>
        <v>74894.9073668757</v>
      </c>
      <c r="L267" s="22" t="n">
        <f aca="false">PV($C$263,L$265,0,L247)*-1</f>
        <v>73655.3603228412</v>
      </c>
      <c r="M267" s="22" t="n">
        <f aca="false">PV($C$263,M$265,0,M247)*-1</f>
        <v>72410.4035164426</v>
      </c>
    </row>
    <row r="268" customFormat="false" ht="15" hidden="false" customHeight="false" outlineLevel="0" collapsed="false">
      <c r="A268" s="101"/>
      <c r="B268" s="101" t="s">
        <v>26</v>
      </c>
      <c r="C268" s="22" t="n">
        <f aca="false">PV($C$263,C$265,0,C248)*-1</f>
        <v>0</v>
      </c>
      <c r="D268" s="22" t="n">
        <f aca="false">PV($C$263,D$265,0,D248)*-1</f>
        <v>141938.424759751</v>
      </c>
      <c r="E268" s="22" t="n">
        <f aca="false">PV($C$263,E$265,0,E248)*-1</f>
        <v>140652.07145139</v>
      </c>
      <c r="F268" s="22" t="n">
        <f aca="false">PV($C$263,F$265,0,F248)*-1</f>
        <v>139201.261061935</v>
      </c>
      <c r="G268" s="22" t="n">
        <f aca="false">PV($C$263,G$265,0,G248)*-1</f>
        <v>137567.99751174</v>
      </c>
      <c r="H268" s="22" t="n">
        <f aca="false">PV($C$263,H$265,0,H248)*-1</f>
        <v>135801.489347158</v>
      </c>
      <c r="I268" s="22" t="n">
        <f aca="false">PV($C$263,I$265,0,I248)*-1</f>
        <v>133912.016141016</v>
      </c>
      <c r="J268" s="22" t="n">
        <f aca="false">PV($C$263,J$265,0,J248)*-1</f>
        <v>131904.949035411</v>
      </c>
      <c r="K268" s="22" t="n">
        <f aca="false">PV($C$263,K$265,0,K248)*-1</f>
        <v>129810.229670529</v>
      </c>
      <c r="L268" s="22" t="n">
        <f aca="false">PV($C$263,L$265,0,L248)*-1</f>
        <v>127661.807406177</v>
      </c>
      <c r="M268" s="22" t="n">
        <f aca="false">PV($C$263,M$265,0,M248)*-1</f>
        <v>125504.008770058</v>
      </c>
    </row>
    <row r="269" customFormat="false" ht="15" hidden="false" customHeight="false" outlineLevel="0" collapsed="false">
      <c r="A269" s="101"/>
      <c r="B269" s="101" t="s">
        <v>27</v>
      </c>
      <c r="C269" s="22" t="n">
        <f aca="false">PV($C$263,C$265,0,C249)*-1</f>
        <v>0</v>
      </c>
      <c r="D269" s="22" t="n">
        <f aca="false">PV($C$263,D$265,0,D249)*-1</f>
        <v>91234.5391635131</v>
      </c>
      <c r="E269" s="22" t="n">
        <f aca="false">PV($C$263,E$265,0,E249)*-1</f>
        <v>90407.7027977545</v>
      </c>
      <c r="F269" s="22" t="n">
        <f aca="false">PV($C$263,F$265,0,F249)*-1</f>
        <v>89475.15745269</v>
      </c>
      <c r="G269" s="22" t="n">
        <f aca="false">PV($C$263,G$265,0,G249)*-1</f>
        <v>88425.3356895779</v>
      </c>
      <c r="H269" s="22" t="n">
        <f aca="false">PV($C$263,H$265,0,H249)*-1</f>
        <v>87289.8675554417</v>
      </c>
      <c r="I269" s="22" t="n">
        <f aca="false">PV($C$263,I$265,0,I249)*-1</f>
        <v>86075.3605076431</v>
      </c>
      <c r="J269" s="22" t="n">
        <f aca="false">PV($C$263,J$265,0,J249)*-1</f>
        <v>84785.2669846234</v>
      </c>
      <c r="K269" s="22" t="n">
        <f aca="false">PV($C$263,K$265,0,K249)*-1</f>
        <v>83438.8327385383</v>
      </c>
      <c r="L269" s="22" t="n">
        <f aca="false">PV($C$263,L$265,0,L249)*-1</f>
        <v>82057.8795854474</v>
      </c>
      <c r="M269" s="22" t="n">
        <f aca="false">PV($C$263,M$265,0,M249)*-1</f>
        <v>80670.8995304892</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2983218.7745185</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775403.677357615</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1343954.25515517</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863860.842005719</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1518366.29464471</v>
      </c>
      <c r="E277" s="0" t="n">
        <f aca="false">SUM(E278:E280)</f>
        <v>1549743.88276456</v>
      </c>
      <c r="F277" s="0" t="n">
        <f aca="false">SUM(F278:F280)</f>
        <v>1579771.20134171</v>
      </c>
      <c r="G277" s="0" t="n">
        <f aca="false">SUM(G278:G280)</f>
        <v>1608072.6410701</v>
      </c>
      <c r="H277" s="0" t="n">
        <f aca="false">SUM(H278:H280)</f>
        <v>1635046.11169188</v>
      </c>
      <c r="I277" s="0" t="n">
        <f aca="false">SUM(I278:I280)</f>
        <v>1660665.81466336</v>
      </c>
      <c r="J277" s="0" t="n">
        <f aca="false">SUM(J278:J280)</f>
        <v>1684849.10719191</v>
      </c>
      <c r="K277" s="0" t="n">
        <f aca="false">SUM(K278:K280)</f>
        <v>1707835.60964975</v>
      </c>
      <c r="L277" s="0" t="n">
        <f aca="false">SUM(L278:L280)</f>
        <v>1729957.20499766</v>
      </c>
      <c r="M277" s="0" t="n">
        <f aca="false">SUM(M278:M280)</f>
        <v>1751738.17211574</v>
      </c>
    </row>
    <row r="278" customFormat="false" ht="15" hidden="false" customHeight="false" outlineLevel="0" collapsed="false">
      <c r="B278" s="0" t="s">
        <v>25</v>
      </c>
      <c r="C278" s="0" t="n">
        <f aca="false">C84+C181</f>
        <v>373311.082731694</v>
      </c>
      <c r="D278" s="0" t="n">
        <f aca="false">D84+D181</f>
        <v>231960.090374189</v>
      </c>
      <c r="E278" s="0" t="n">
        <f aca="false">E84+E181</f>
        <v>236753.629457396</v>
      </c>
      <c r="F278" s="0" t="n">
        <f aca="false">F84+F181</f>
        <v>241340.888510377</v>
      </c>
      <c r="G278" s="0" t="n">
        <f aca="false">G84+G181</f>
        <v>245664.485879648</v>
      </c>
      <c r="H278" s="0" t="n">
        <f aca="false">H84+H181</f>
        <v>249785.210045617</v>
      </c>
      <c r="I278" s="0" t="n">
        <f aca="false">I84+I181</f>
        <v>253699.119777137</v>
      </c>
      <c r="J278" s="0" t="n">
        <f aca="false">J84+J181</f>
        <v>257393.589774432</v>
      </c>
      <c r="K278" s="0" t="n">
        <f aca="false">K84+K181</f>
        <v>260905.226726802</v>
      </c>
      <c r="L278" s="0" t="n">
        <f aca="false">L84+L181</f>
        <v>264284.73223494</v>
      </c>
      <c r="M278" s="0" t="n">
        <f aca="false">M84+M181</f>
        <v>267612.200131827</v>
      </c>
    </row>
    <row r="279" customFormat="false" ht="15" hidden="false" customHeight="false" outlineLevel="0" collapsed="false">
      <c r="B279" s="0" t="s">
        <v>26</v>
      </c>
      <c r="C279" s="0" t="n">
        <f aca="false">C85+C182</f>
        <v>910737.420169237</v>
      </c>
      <c r="D279" s="0" t="n">
        <f aca="false">D85+D182</f>
        <v>769562.539909223</v>
      </c>
      <c r="E279" s="0" t="n">
        <f aca="false">E85+E182</f>
        <v>785465.827867407</v>
      </c>
      <c r="F279" s="0" t="n">
        <f aca="false">F85+F182</f>
        <v>800684.750753405</v>
      </c>
      <c r="G279" s="0" t="n">
        <f aca="false">G85+G182</f>
        <v>815028.936288397</v>
      </c>
      <c r="H279" s="0" t="n">
        <f aca="false">H85+H182</f>
        <v>828700.059412694</v>
      </c>
      <c r="I279" s="0" t="n">
        <f aca="false">I85+I182</f>
        <v>841685.044498299</v>
      </c>
      <c r="J279" s="0" t="n">
        <f aca="false">J85+J182</f>
        <v>853942.005211454</v>
      </c>
      <c r="K279" s="0" t="n">
        <f aca="false">K85+K182</f>
        <v>865592.389757974</v>
      </c>
      <c r="L279" s="0" t="n">
        <f aca="false">L85+L182</f>
        <v>876804.408335329</v>
      </c>
      <c r="M279" s="0" t="n">
        <f aca="false">M85+M182</f>
        <v>887843.784298944</v>
      </c>
    </row>
    <row r="280" customFormat="false" ht="15" hidden="false" customHeight="false" outlineLevel="0" collapsed="false">
      <c r="B280" s="0" t="s">
        <v>27</v>
      </c>
      <c r="C280" s="0" t="n">
        <f aca="false">C86+C183</f>
        <v>678313.819003453</v>
      </c>
      <c r="D280" s="0" t="n">
        <f aca="false">D86+D183</f>
        <v>516843.664361302</v>
      </c>
      <c r="E280" s="0" t="n">
        <f aca="false">E86+E183</f>
        <v>527524.425439758</v>
      </c>
      <c r="F280" s="0" t="n">
        <f aca="false">F86+F183</f>
        <v>537745.562077931</v>
      </c>
      <c r="G280" s="0" t="n">
        <f aca="false">G86+G183</f>
        <v>547379.218902051</v>
      </c>
      <c r="H280" s="0" t="n">
        <f aca="false">H86+H183</f>
        <v>556560.842233573</v>
      </c>
      <c r="I280" s="0" t="n">
        <f aca="false">I86+I183</f>
        <v>565281.650387921</v>
      </c>
      <c r="J280" s="0" t="n">
        <f aca="false">J86+J183</f>
        <v>573513.512206022</v>
      </c>
      <c r="K280" s="0" t="n">
        <f aca="false">K86+K183</f>
        <v>581337.993164973</v>
      </c>
      <c r="L280" s="0" t="n">
        <f aca="false">L86+L183</f>
        <v>588868.064427395</v>
      </c>
      <c r="M280" s="0" t="n">
        <f aca="false">M86+M183</f>
        <v>596282.187684967</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0.48676497591938</v>
      </c>
      <c r="E283" s="0" t="n">
        <f aca="false">E277/E197</f>
        <v>0.48676497591938</v>
      </c>
      <c r="F283" s="0" t="n">
        <f aca="false">F277/F197</f>
        <v>0.48676497591938</v>
      </c>
      <c r="G283" s="0" t="n">
        <f aca="false">G277/G197</f>
        <v>0.48676497591938</v>
      </c>
      <c r="H283" s="0" t="n">
        <f aca="false">H277/H197</f>
        <v>0.48676497591938</v>
      </c>
      <c r="I283" s="0" t="n">
        <f aca="false">I277/I197</f>
        <v>0.48676497591938</v>
      </c>
      <c r="J283" s="0" t="n">
        <f aca="false">J277/J197</f>
        <v>0.48676497591938</v>
      </c>
      <c r="K283" s="0" t="n">
        <f aca="false">K277/K197</f>
        <v>0.48676497591938</v>
      </c>
      <c r="L283" s="0" t="n">
        <f aca="false">L277/L197</f>
        <v>0.48676497591938</v>
      </c>
      <c r="M283" s="0" t="n">
        <f aca="false">M277/M197</f>
        <v>0.48676497591938</v>
      </c>
    </row>
    <row r="284" customFormat="false" ht="15" hidden="false" customHeight="false" outlineLevel="0" collapsed="false">
      <c r="B284" s="0" t="s">
        <v>25</v>
      </c>
      <c r="C284" s="0" t="n">
        <f aca="false">C278/C198</f>
        <v>0.561</v>
      </c>
      <c r="D284" s="0" t="n">
        <f aca="false">D278/D198</f>
        <v>0.341</v>
      </c>
      <c r="E284" s="0" t="n">
        <f aca="false">E278/E198</f>
        <v>0.341</v>
      </c>
      <c r="F284" s="0" t="n">
        <f aca="false">F278/F198</f>
        <v>0.341</v>
      </c>
      <c r="G284" s="0" t="n">
        <f aca="false">G278/G198</f>
        <v>0.341</v>
      </c>
      <c r="H284" s="0" t="n">
        <f aca="false">H278/H198</f>
        <v>0.341</v>
      </c>
      <c r="I284" s="0" t="n">
        <f aca="false">I278/I198</f>
        <v>0.341</v>
      </c>
      <c r="J284" s="0" t="n">
        <f aca="false">J278/J198</f>
        <v>0.341</v>
      </c>
      <c r="K284" s="0" t="n">
        <f aca="false">K278/K198</f>
        <v>0.341</v>
      </c>
      <c r="L284" s="0" t="n">
        <f aca="false">L278/L198</f>
        <v>0.341</v>
      </c>
      <c r="M284" s="0" t="n">
        <f aca="false">M278/M198</f>
        <v>0.341</v>
      </c>
    </row>
    <row r="285" customFormat="false" ht="15" hidden="false" customHeight="false" outlineLevel="0" collapsed="false">
      <c r="B285" s="0" t="s">
        <v>26</v>
      </c>
      <c r="C285" s="0" t="n">
        <f aca="false">C279/C199</f>
        <v>0.917</v>
      </c>
      <c r="D285" s="0" t="n">
        <f aca="false">D279/D199</f>
        <v>0.758</v>
      </c>
      <c r="E285" s="0" t="n">
        <f aca="false">E279/E199</f>
        <v>0.758</v>
      </c>
      <c r="F285" s="0" t="n">
        <f aca="false">F279/F199</f>
        <v>0.758</v>
      </c>
      <c r="G285" s="0" t="n">
        <f aca="false">G279/G199</f>
        <v>0.758</v>
      </c>
      <c r="H285" s="0" t="n">
        <f aca="false">H279/H199</f>
        <v>0.758</v>
      </c>
      <c r="I285" s="0" t="n">
        <f aca="false">I279/I199</f>
        <v>0.758</v>
      </c>
      <c r="J285" s="0" t="n">
        <f aca="false">J279/J199</f>
        <v>0.758</v>
      </c>
      <c r="K285" s="0" t="n">
        <f aca="false">K279/K199</f>
        <v>0.758</v>
      </c>
      <c r="L285" s="0" t="n">
        <f aca="false">L279/L199</f>
        <v>0.758</v>
      </c>
      <c r="M285" s="0" t="n">
        <f aca="false">M279/M199</f>
        <v>0.758</v>
      </c>
    </row>
    <row r="286" customFormat="false" ht="15" hidden="false" customHeight="false" outlineLevel="0" collapsed="false">
      <c r="B286" s="0" t="s">
        <v>27</v>
      </c>
      <c r="C286" s="0" t="n">
        <f aca="false">C280/C200</f>
        <v>0.487</v>
      </c>
      <c r="D286" s="0" t="n">
        <f aca="false">D280/D200</f>
        <v>0.363</v>
      </c>
      <c r="E286" s="0" t="n">
        <f aca="false">E280/E200</f>
        <v>0.363</v>
      </c>
      <c r="F286" s="0" t="n">
        <f aca="false">F280/F200</f>
        <v>0.363</v>
      </c>
      <c r="G286" s="0" t="n">
        <f aca="false">G280/G200</f>
        <v>0.363</v>
      </c>
      <c r="H286" s="0" t="n">
        <f aca="false">H280/H200</f>
        <v>0.363</v>
      </c>
      <c r="I286" s="0" t="n">
        <f aca="false">I280/I200</f>
        <v>0.363</v>
      </c>
      <c r="J286" s="0" t="n">
        <f aca="false">J280/J200</f>
        <v>0.363</v>
      </c>
      <c r="K286" s="0" t="n">
        <f aca="false">K280/K200</f>
        <v>0.363</v>
      </c>
      <c r="L286" s="0" t="n">
        <f aca="false">L280/L200</f>
        <v>0.363</v>
      </c>
      <c r="M286" s="0" t="n">
        <f aca="false">M280/M200</f>
        <v>0.363</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6" activePane="bottomRight" state="frozen"/>
      <selection pane="topLeft" activeCell="A1" activeCellId="0" sqref="A1"/>
      <selection pane="topRight" activeCell="C1" activeCellId="0" sqref="C1"/>
      <selection pane="bottomLeft" activeCell="A256" activeCellId="0" sqref="A256"/>
      <selection pane="bottomRight" activeCell="G188" activeCellId="0" sqref="G188"/>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Children'!X24</f>
        <v>0.929</v>
      </c>
      <c r="E20" s="71" t="n">
        <f aca="false">D20</f>
        <v>0.929</v>
      </c>
      <c r="F20" s="71" t="n">
        <f aca="false">E20</f>
        <v>0.929</v>
      </c>
      <c r="G20" s="71" t="n">
        <f aca="false">'Regional Data Children'!BY24</f>
        <v>0.96</v>
      </c>
      <c r="H20" s="71" t="n">
        <f aca="false">G20</f>
        <v>0.96</v>
      </c>
      <c r="I20" s="71" t="n">
        <f aca="false">H20</f>
        <v>0.96</v>
      </c>
      <c r="J20" s="71" t="n">
        <f aca="false">I20</f>
        <v>0.96</v>
      </c>
      <c r="K20" s="71" t="n">
        <f aca="false">J20</f>
        <v>0.96</v>
      </c>
      <c r="L20" s="71" t="n">
        <f aca="false">K20</f>
        <v>0.96</v>
      </c>
      <c r="M20" s="71" t="n">
        <f aca="false">L20</f>
        <v>0.96</v>
      </c>
    </row>
    <row r="21" customFormat="false" ht="15" hidden="false" customHeight="false" outlineLevel="0" collapsed="false">
      <c r="B21" s="0" t="s">
        <v>26</v>
      </c>
      <c r="C21" s="75" t="n">
        <v>0</v>
      </c>
      <c r="D21" s="71" t="n">
        <f aca="false">'Regional Data Children'!X25</f>
        <v>0.819</v>
      </c>
      <c r="E21" s="71" t="n">
        <f aca="false">D21</f>
        <v>0.819</v>
      </c>
      <c r="F21" s="71" t="n">
        <f aca="false">E21</f>
        <v>0.819</v>
      </c>
      <c r="G21" s="71" t="n">
        <f aca="false">'Regional Data Children'!BY25</f>
        <v>0.896</v>
      </c>
      <c r="H21" s="71" t="n">
        <f aca="false">G21</f>
        <v>0.896</v>
      </c>
      <c r="I21" s="71" t="n">
        <f aca="false">H21</f>
        <v>0.896</v>
      </c>
      <c r="J21" s="71" t="n">
        <f aca="false">I21</f>
        <v>0.896</v>
      </c>
      <c r="K21" s="71" t="n">
        <f aca="false">J21</f>
        <v>0.896</v>
      </c>
      <c r="L21" s="71" t="n">
        <f aca="false">K21</f>
        <v>0.896</v>
      </c>
      <c r="M21" s="71" t="n">
        <f aca="false">L21</f>
        <v>0.896</v>
      </c>
    </row>
    <row r="22" customFormat="false" ht="15" hidden="false" customHeight="false" outlineLevel="0" collapsed="false">
      <c r="B22" s="0" t="s">
        <v>27</v>
      </c>
      <c r="C22" s="75" t="n">
        <v>0</v>
      </c>
      <c r="D22" s="71" t="n">
        <f aca="false">'Regional Data Children'!X26</f>
        <v>0.927</v>
      </c>
      <c r="E22" s="71" t="n">
        <f aca="false">D22</f>
        <v>0.927</v>
      </c>
      <c r="F22" s="71" t="n">
        <f aca="false">E22</f>
        <v>0.927</v>
      </c>
      <c r="G22" s="71" t="n">
        <f aca="false">'Regional Data Children'!BY26</f>
        <v>0.959</v>
      </c>
      <c r="H22" s="71" t="n">
        <f aca="false">G22</f>
        <v>0.959</v>
      </c>
      <c r="I22" s="71" t="n">
        <f aca="false">H22</f>
        <v>0.959</v>
      </c>
      <c r="J22" s="71" t="n">
        <f aca="false">I22</f>
        <v>0.959</v>
      </c>
      <c r="K22" s="71" t="n">
        <f aca="false">J22</f>
        <v>0.959</v>
      </c>
      <c r="L22" s="71" t="n">
        <f aca="false">K22</f>
        <v>0.959</v>
      </c>
      <c r="M22" s="71" t="n">
        <f aca="false">L22</f>
        <v>0.959</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Children'!Z24</f>
        <v>0.128</v>
      </c>
      <c r="E49" s="75" t="n">
        <f aca="false">D49</f>
        <v>0.128</v>
      </c>
      <c r="F49" s="75" t="n">
        <f aca="false">E49</f>
        <v>0.128</v>
      </c>
      <c r="G49" s="75" t="n">
        <f aca="false">'Regional Data Children'!CA24</f>
        <v>0.1</v>
      </c>
      <c r="H49" s="75" t="n">
        <f aca="false">G49</f>
        <v>0.1</v>
      </c>
      <c r="I49" s="75" t="n">
        <f aca="false">H49</f>
        <v>0.1</v>
      </c>
      <c r="J49" s="75" t="n">
        <f aca="false">I49</f>
        <v>0.1</v>
      </c>
      <c r="K49" s="75" t="n">
        <f aca="false">J49</f>
        <v>0.1</v>
      </c>
      <c r="L49" s="75" t="n">
        <f aca="false">K49</f>
        <v>0.1</v>
      </c>
      <c r="M49" s="75" t="n">
        <f aca="false">L49</f>
        <v>0.1</v>
      </c>
    </row>
    <row r="50" customFormat="false" ht="15" hidden="false" customHeight="false" outlineLevel="0" collapsed="false">
      <c r="B50" s="0" t="s">
        <v>26</v>
      </c>
      <c r="C50" s="75" t="n">
        <v>0</v>
      </c>
      <c r="D50" s="75" t="n">
        <f aca="false">'Regional Data Children'!Z25</f>
        <v>0.063</v>
      </c>
      <c r="E50" s="75" t="n">
        <f aca="false">D50</f>
        <v>0.063</v>
      </c>
      <c r="F50" s="75" t="n">
        <f aca="false">E50</f>
        <v>0.063</v>
      </c>
      <c r="G50" s="75" t="n">
        <f aca="false">'Regional Data Children'!CA25</f>
        <v>0.221</v>
      </c>
      <c r="H50" s="75" t="n">
        <f aca="false">G50</f>
        <v>0.221</v>
      </c>
      <c r="I50" s="75" t="n">
        <f aca="false">H50</f>
        <v>0.221</v>
      </c>
      <c r="J50" s="75" t="n">
        <f aca="false">I50</f>
        <v>0.221</v>
      </c>
      <c r="K50" s="75" t="n">
        <f aca="false">J50</f>
        <v>0.221</v>
      </c>
      <c r="L50" s="75" t="n">
        <f aca="false">K50</f>
        <v>0.221</v>
      </c>
      <c r="M50" s="75" t="n">
        <f aca="false">L50</f>
        <v>0.221</v>
      </c>
    </row>
    <row r="51" customFormat="false" ht="15" hidden="false" customHeight="false" outlineLevel="0" collapsed="false">
      <c r="B51" s="0" t="s">
        <v>27</v>
      </c>
      <c r="C51" s="75" t="n">
        <v>0</v>
      </c>
      <c r="D51" s="75" t="n">
        <f aca="false">'Regional Data Children'!Z26</f>
        <v>0.081</v>
      </c>
      <c r="E51" s="75" t="n">
        <f aca="false">D51</f>
        <v>0.081</v>
      </c>
      <c r="F51" s="75" t="n">
        <f aca="false">E51</f>
        <v>0.081</v>
      </c>
      <c r="G51" s="75" t="n">
        <f aca="false">'Regional Data Children'!CA26</f>
        <v>0.082</v>
      </c>
      <c r="H51" s="75" t="n">
        <f aca="false">G51</f>
        <v>0.082</v>
      </c>
      <c r="I51" s="75" t="n">
        <f aca="false">H51</f>
        <v>0.082</v>
      </c>
      <c r="J51" s="75" t="n">
        <f aca="false">I51</f>
        <v>0.082</v>
      </c>
      <c r="K51" s="75" t="n">
        <f aca="false">J51</f>
        <v>0.082</v>
      </c>
      <c r="L51" s="75" t="n">
        <f aca="false">K51</f>
        <v>0.082</v>
      </c>
      <c r="M51" s="75" t="n">
        <f aca="false">L51</f>
        <v>0.082</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v>0</v>
      </c>
      <c r="D78" s="75" t="n">
        <f aca="false">'Regional Data Children'!AA24</f>
        <v>0.432</v>
      </c>
      <c r="E78" s="75" t="n">
        <f aca="false">D78</f>
        <v>0.432</v>
      </c>
      <c r="F78" s="75" t="n">
        <f aca="false">E78</f>
        <v>0.432</v>
      </c>
      <c r="G78" s="75" t="n">
        <f aca="false">'Regional Data Children'!CB24</f>
        <v>0.383</v>
      </c>
      <c r="H78" s="75" t="n">
        <f aca="false">G78</f>
        <v>0.383</v>
      </c>
      <c r="I78" s="75" t="n">
        <f aca="false">H78</f>
        <v>0.383</v>
      </c>
      <c r="J78" s="75" t="n">
        <f aca="false">I78</f>
        <v>0.383</v>
      </c>
      <c r="K78" s="75" t="n">
        <f aca="false">J78</f>
        <v>0.383</v>
      </c>
      <c r="L78" s="75" t="n">
        <f aca="false">K78</f>
        <v>0.383</v>
      </c>
      <c r="M78" s="75" t="n">
        <f aca="false">L78</f>
        <v>0.383</v>
      </c>
    </row>
    <row r="79" customFormat="false" ht="15" hidden="false" customHeight="false" outlineLevel="0" collapsed="false">
      <c r="B79" s="0" t="s">
        <v>26</v>
      </c>
      <c r="C79" s="75" t="n">
        <v>0</v>
      </c>
      <c r="D79" s="75" t="n">
        <f aca="false">'Regional Data Children'!AA25</f>
        <v>0.855</v>
      </c>
      <c r="E79" s="75" t="n">
        <f aca="false">D79</f>
        <v>0.855</v>
      </c>
      <c r="F79" s="75" t="n">
        <f aca="false">E79</f>
        <v>0.855</v>
      </c>
      <c r="G79" s="75" t="n">
        <f aca="false">'Regional Data Children'!CB25</f>
        <v>0.671</v>
      </c>
      <c r="H79" s="75" t="n">
        <f aca="false">G79</f>
        <v>0.671</v>
      </c>
      <c r="I79" s="75" t="n">
        <f aca="false">H79</f>
        <v>0.671</v>
      </c>
      <c r="J79" s="75" t="n">
        <f aca="false">I79</f>
        <v>0.671</v>
      </c>
      <c r="K79" s="75" t="n">
        <f aca="false">J79</f>
        <v>0.671</v>
      </c>
      <c r="L79" s="75" t="n">
        <f aca="false">K79</f>
        <v>0.671</v>
      </c>
      <c r="M79" s="75" t="n">
        <f aca="false">L79</f>
        <v>0.671</v>
      </c>
    </row>
    <row r="80" customFormat="false" ht="15" hidden="false" customHeight="false" outlineLevel="0" collapsed="false">
      <c r="B80" s="0" t="s">
        <v>27</v>
      </c>
      <c r="C80" s="75" t="n">
        <v>0</v>
      </c>
      <c r="D80" s="75" t="n">
        <f aca="false">'Regional Data Children'!AA26</f>
        <v>0.406</v>
      </c>
      <c r="E80" s="75" t="n">
        <f aca="false">D80</f>
        <v>0.406</v>
      </c>
      <c r="F80" s="75" t="n">
        <f aca="false">E80</f>
        <v>0.406</v>
      </c>
      <c r="G80" s="75" t="n">
        <f aca="false">'Regional Data Children'!CB26</f>
        <v>0.322</v>
      </c>
      <c r="H80" s="75" t="n">
        <f aca="false">G80</f>
        <v>0.322</v>
      </c>
      <c r="I80" s="75" t="n">
        <f aca="false">H80</f>
        <v>0.322</v>
      </c>
      <c r="J80" s="75" t="n">
        <f aca="false">I80</f>
        <v>0.322</v>
      </c>
      <c r="K80" s="75" t="n">
        <f aca="false">J80</f>
        <v>0.322</v>
      </c>
      <c r="L80" s="75" t="n">
        <f aca="false">K80</f>
        <v>0.322</v>
      </c>
      <c r="M80" s="75" t="n">
        <f aca="false">L80</f>
        <v>0.322</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Children'!AB24</f>
        <v>0</v>
      </c>
      <c r="E89" s="75" t="n">
        <f aca="false">D89</f>
        <v>0</v>
      </c>
      <c r="F89" s="75" t="n">
        <f aca="false">E89</f>
        <v>0</v>
      </c>
      <c r="G89" s="75" t="n">
        <f aca="false">'Regional Data Children'!CC24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Children'!AB25</f>
        <v>0</v>
      </c>
      <c r="E90" s="75" t="n">
        <f aca="false">D90</f>
        <v>0</v>
      </c>
      <c r="F90" s="75" t="n">
        <f aca="false">E90</f>
        <v>0</v>
      </c>
      <c r="G90" s="75" t="n">
        <f aca="false">'Regional Data Children'!CC25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Children'!AB26</f>
        <v>0</v>
      </c>
      <c r="E91" s="75" t="n">
        <f aca="false">D91</f>
        <v>0</v>
      </c>
      <c r="F91" s="75" t="n">
        <f aca="false">E91</f>
        <v>0</v>
      </c>
      <c r="G91" s="75" t="n">
        <f aca="false">'Regional Data Children'!CC26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Children'!X32</f>
        <v>0.929</v>
      </c>
      <c r="E117" s="71" t="n">
        <f aca="false">D117</f>
        <v>0.929</v>
      </c>
      <c r="F117" s="71" t="n">
        <f aca="false">E117</f>
        <v>0.929</v>
      </c>
      <c r="G117" s="71" t="n">
        <f aca="false">'Regional Data Children'!BY32</f>
        <v>0.96</v>
      </c>
      <c r="H117" s="71" t="n">
        <f aca="false">G117</f>
        <v>0.96</v>
      </c>
      <c r="I117" s="71" t="n">
        <f aca="false">H117</f>
        <v>0.96</v>
      </c>
      <c r="J117" s="71" t="n">
        <f aca="false">I117</f>
        <v>0.96</v>
      </c>
      <c r="K117" s="71" t="n">
        <f aca="false">J117</f>
        <v>0.96</v>
      </c>
      <c r="L117" s="71" t="n">
        <f aca="false">K117</f>
        <v>0.96</v>
      </c>
      <c r="M117" s="71" t="n">
        <f aca="false">L117</f>
        <v>0.96</v>
      </c>
    </row>
    <row r="118" customFormat="false" ht="15" hidden="false" customHeight="false" outlineLevel="0" collapsed="false">
      <c r="B118" s="0" t="s">
        <v>26</v>
      </c>
      <c r="C118" s="75" t="n">
        <v>0</v>
      </c>
      <c r="D118" s="71" t="n">
        <f aca="false">'Regional Data Children'!X33</f>
        <v>0.819</v>
      </c>
      <c r="E118" s="71" t="n">
        <f aca="false">D118</f>
        <v>0.819</v>
      </c>
      <c r="F118" s="71" t="n">
        <f aca="false">E118</f>
        <v>0.819</v>
      </c>
      <c r="G118" s="71" t="n">
        <f aca="false">'Regional Data Children'!BY33</f>
        <v>0.896</v>
      </c>
      <c r="H118" s="71" t="n">
        <f aca="false">G118</f>
        <v>0.896</v>
      </c>
      <c r="I118" s="71" t="n">
        <f aca="false">H118</f>
        <v>0.896</v>
      </c>
      <c r="J118" s="71" t="n">
        <f aca="false">I118</f>
        <v>0.896</v>
      </c>
      <c r="K118" s="71" t="n">
        <f aca="false">J118</f>
        <v>0.896</v>
      </c>
      <c r="L118" s="71" t="n">
        <f aca="false">K118</f>
        <v>0.896</v>
      </c>
      <c r="M118" s="71" t="n">
        <f aca="false">L118</f>
        <v>0.896</v>
      </c>
    </row>
    <row r="119" customFormat="false" ht="15" hidden="false" customHeight="false" outlineLevel="0" collapsed="false">
      <c r="B119" s="0" t="s">
        <v>27</v>
      </c>
      <c r="C119" s="75" t="n">
        <v>0</v>
      </c>
      <c r="D119" s="71" t="n">
        <f aca="false">'Regional Data Children'!X34</f>
        <v>0.927</v>
      </c>
      <c r="E119" s="71" t="n">
        <f aca="false">D119</f>
        <v>0.927</v>
      </c>
      <c r="F119" s="71" t="n">
        <f aca="false">E119</f>
        <v>0.927</v>
      </c>
      <c r="G119" s="71" t="n">
        <f aca="false">'Regional Data Children'!BY34</f>
        <v>0.959</v>
      </c>
      <c r="H119" s="71" t="n">
        <f aca="false">G119</f>
        <v>0.959</v>
      </c>
      <c r="I119" s="71" t="n">
        <f aca="false">H119</f>
        <v>0.959</v>
      </c>
      <c r="J119" s="71" t="n">
        <f aca="false">I119</f>
        <v>0.959</v>
      </c>
      <c r="K119" s="71" t="n">
        <f aca="false">J119</f>
        <v>0.959</v>
      </c>
      <c r="L119" s="71" t="n">
        <f aca="false">K119</f>
        <v>0.959</v>
      </c>
      <c r="M119" s="71" t="n">
        <f aca="false">L119</f>
        <v>0.959</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2783304.71795034</v>
      </c>
      <c r="E122" s="22" t="n">
        <f aca="false">SUM(E123:E125)</f>
        <v>2840822.7156561</v>
      </c>
      <c r="F122" s="22" t="n">
        <f aca="false">SUM(F123:F125)</f>
        <v>2895865.54541197</v>
      </c>
      <c r="G122" s="22" t="n">
        <f aca="false">SUM(G123:G125)</f>
        <v>3101124.80832596</v>
      </c>
      <c r="H122" s="22" t="n">
        <f aca="false">SUM(H123:H125)</f>
        <v>3153142.42045088</v>
      </c>
      <c r="I122" s="22" t="n">
        <f aca="false">SUM(I123:I125)</f>
        <v>3202549.32809773</v>
      </c>
      <c r="J122" s="22" t="n">
        <f aca="false">SUM(J123:J125)</f>
        <v>3249186.15686523</v>
      </c>
      <c r="K122" s="22" t="n">
        <f aca="false">SUM(K123:K125)</f>
        <v>3293515.00819201</v>
      </c>
      <c r="L122" s="22" t="n">
        <f aca="false">SUM(L123:L125)</f>
        <v>3336175.90943558</v>
      </c>
      <c r="M122" s="22" t="n">
        <f aca="false">SUM(M123:M125)</f>
        <v>3378179.91830562</v>
      </c>
    </row>
    <row r="123" customFormat="false" ht="15" hidden="false" customHeight="false" outlineLevel="0" collapsed="false">
      <c r="B123" s="0" t="s">
        <v>25</v>
      </c>
      <c r="C123" s="22" t="n">
        <f aca="false">C117*C101</f>
        <v>0</v>
      </c>
      <c r="D123" s="22" t="n">
        <f aca="false">D117*D101</f>
        <v>631938.193424109</v>
      </c>
      <c r="E123" s="22" t="n">
        <f aca="false">E117*E101</f>
        <v>644997.424533491</v>
      </c>
      <c r="F123" s="22" t="n">
        <f aca="false">F117*F101</f>
        <v>657494.678669033</v>
      </c>
      <c r="G123" s="22" t="n">
        <f aca="false">G117*G101</f>
        <v>691606.76376675</v>
      </c>
      <c r="H123" s="22" t="n">
        <f aca="false">H117*H101</f>
        <v>703207.629453936</v>
      </c>
      <c r="I123" s="22" t="n">
        <f aca="false">I117*I101</f>
        <v>714226.260956164</v>
      </c>
      <c r="J123" s="22" t="n">
        <f aca="false">J117*J101</f>
        <v>724627.114907491</v>
      </c>
      <c r="K123" s="22" t="n">
        <f aca="false">K117*K101</f>
        <v>734513.248263137</v>
      </c>
      <c r="L123" s="22" t="n">
        <f aca="false">L117*L101</f>
        <v>744027.398667281</v>
      </c>
      <c r="M123" s="22" t="n">
        <f aca="false">M117*M101</f>
        <v>753395.050224499</v>
      </c>
    </row>
    <row r="124" customFormat="false" ht="15" hidden="false" customHeight="false" outlineLevel="0" collapsed="false">
      <c r="B124" s="0" t="s">
        <v>26</v>
      </c>
      <c r="C124" s="22" t="n">
        <f aca="false">C118*C102</f>
        <v>0</v>
      </c>
      <c r="D124" s="22" t="n">
        <f aca="false">D118*D102</f>
        <v>831493.034545718</v>
      </c>
      <c r="E124" s="22" t="n">
        <f aca="false">E118*E102</f>
        <v>848676.138553306</v>
      </c>
      <c r="F124" s="22" t="n">
        <f aca="false">F118*F102</f>
        <v>865119.803254669</v>
      </c>
      <c r="G124" s="22" t="n">
        <f aca="false">G118*G102</f>
        <v>963411.513079688</v>
      </c>
      <c r="H124" s="22" t="n">
        <f aca="false">H118*H102</f>
        <v>979571.574187037</v>
      </c>
      <c r="I124" s="22" t="n">
        <f aca="false">I118*I102</f>
        <v>994920.580304058</v>
      </c>
      <c r="J124" s="22" t="n">
        <f aca="false">J118*J102</f>
        <v>1009409.01935285</v>
      </c>
      <c r="K124" s="22" t="n">
        <f aca="false">K118*K102</f>
        <v>1023180.45016246</v>
      </c>
      <c r="L124" s="22" t="n">
        <f aca="false">L118*L102</f>
        <v>1036433.70695047</v>
      </c>
      <c r="M124" s="22" t="n">
        <f aca="false">M118*M102</f>
        <v>1049482.89014756</v>
      </c>
    </row>
    <row r="125" customFormat="false" ht="15" hidden="false" customHeight="false" outlineLevel="0" collapsed="false">
      <c r="B125" s="0" t="s">
        <v>27</v>
      </c>
      <c r="C125" s="22" t="n">
        <f aca="false">C119*C103</f>
        <v>0</v>
      </c>
      <c r="D125" s="22" t="n">
        <f aca="false">D119*D103</f>
        <v>1319873.48998051</v>
      </c>
      <c r="E125" s="22" t="n">
        <f aca="false">E119*E103</f>
        <v>1347149.1525693</v>
      </c>
      <c r="F125" s="22" t="n">
        <f aca="false">F119*F103</f>
        <v>1373251.06348827</v>
      </c>
      <c r="G125" s="22" t="n">
        <f aca="false">G119*G103</f>
        <v>1446106.53147952</v>
      </c>
      <c r="H125" s="22" t="n">
        <f aca="false">H119*H103</f>
        <v>1470363.21680991</v>
      </c>
      <c r="I125" s="22" t="n">
        <f aca="false">I119*I103</f>
        <v>1493402.48683751</v>
      </c>
      <c r="J125" s="22" t="n">
        <f aca="false">J119*J103</f>
        <v>1515150.02260489</v>
      </c>
      <c r="K125" s="22" t="n">
        <f aca="false">K119*K103</f>
        <v>1535821.30976642</v>
      </c>
      <c r="L125" s="22" t="n">
        <f aca="false">L119*L103</f>
        <v>1555714.80381783</v>
      </c>
      <c r="M125" s="22" t="n">
        <f aca="false">M119*M103</f>
        <v>1575301.97793356</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31233866.5286914</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7000033.76286589</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9601698.71053782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14632134.0552877</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2702237.59024305</v>
      </c>
      <c r="E135" s="22" t="n">
        <f aca="false">PV($C$132,E$134,0,E122)*-1</f>
        <v>2677747.87035168</v>
      </c>
      <c r="F135" s="22" t="n">
        <f aca="false">PV($C$132,F$134,0,F122)*-1</f>
        <v>2650127.20049195</v>
      </c>
      <c r="G135" s="22" t="n">
        <f aca="false">PV($C$132,G$134,0,G122)*-1</f>
        <v>2755309.22616764</v>
      </c>
      <c r="H135" s="22" t="n">
        <f aca="false">PV($C$132,H$134,0,H122)*-1</f>
        <v>2719928.35029527</v>
      </c>
      <c r="I135" s="22" t="n">
        <f aca="false">PV($C$132,I$134,0,I122)*-1</f>
        <v>2682084.64353466</v>
      </c>
      <c r="J135" s="22" t="n">
        <f aca="false">PV($C$132,J$134,0,J122)*-1</f>
        <v>2641885.68292146</v>
      </c>
      <c r="K135" s="22" t="n">
        <f aca="false">PV($C$132,K$134,0,K122)*-1</f>
        <v>2599931.16081831</v>
      </c>
      <c r="L135" s="22" t="n">
        <f aca="false">PV($C$132,L$134,0,L122)*-1</f>
        <v>2556901.03903314</v>
      </c>
      <c r="M135" s="22" t="n">
        <f aca="false">PV($C$132,M$134,0,M122)*-1</f>
        <v>2513683.12063753</v>
      </c>
    </row>
    <row r="136" customFormat="false" ht="15" hidden="false" customHeight="false" outlineLevel="0" collapsed="false">
      <c r="A136" s="101"/>
      <c r="B136" s="101" t="s">
        <v>25</v>
      </c>
      <c r="C136" s="22" t="n">
        <f aca="false">PV($C$132,C$134,0,C123)*-1</f>
        <v>0</v>
      </c>
      <c r="D136" s="22" t="n">
        <f aca="false">PV($C$132,D$134,0,D123)*-1</f>
        <v>613532.226625348</v>
      </c>
      <c r="E136" s="22" t="n">
        <f aca="false">PV($C$132,E$134,0,E123)*-1</f>
        <v>607971.933767076</v>
      </c>
      <c r="F136" s="22" t="n">
        <f aca="false">PV($C$132,F$134,0,F123)*-1</f>
        <v>601700.771253051</v>
      </c>
      <c r="G136" s="22" t="n">
        <f aca="false">PV($C$132,G$134,0,G123)*-1</f>
        <v>614483.651857643</v>
      </c>
      <c r="H136" s="22" t="n">
        <f aca="false">PV($C$132,H$134,0,H123)*-1</f>
        <v>606593.07841293</v>
      </c>
      <c r="I136" s="22" t="n">
        <f aca="false">PV($C$132,I$134,0,I123)*-1</f>
        <v>598153.249260819</v>
      </c>
      <c r="J136" s="22" t="n">
        <f aca="false">PV($C$132,J$134,0,J123)*-1</f>
        <v>589188.156020506</v>
      </c>
      <c r="K136" s="22" t="n">
        <f aca="false">PV($C$132,K$134,0,K123)*-1</f>
        <v>579831.540904844</v>
      </c>
      <c r="L136" s="22" t="n">
        <f aca="false">PV($C$132,L$134,0,L123)*-1</f>
        <v>570235.047660706</v>
      </c>
      <c r="M136" s="22" t="n">
        <f aca="false">PV($C$132,M$134,0,M123)*-1</f>
        <v>560596.672385362</v>
      </c>
    </row>
    <row r="137" customFormat="false" ht="15" hidden="false" customHeight="false" outlineLevel="0" collapsed="false">
      <c r="A137" s="101"/>
      <c r="B137" s="101" t="s">
        <v>26</v>
      </c>
      <c r="C137" s="22" t="n">
        <f aca="false">PV($C$132,C$134,0,C124)*-1</f>
        <v>0</v>
      </c>
      <c r="D137" s="22" t="n">
        <f aca="false">PV($C$132,D$134,0,D124)*-1</f>
        <v>807274.790821085</v>
      </c>
      <c r="E137" s="22" t="n">
        <f aca="false">PV($C$132,E$134,0,E124)*-1</f>
        <v>799958.656379778</v>
      </c>
      <c r="F137" s="22" t="n">
        <f aca="false">PV($C$132,F$134,0,F124)*-1</f>
        <v>791707.172289757</v>
      </c>
      <c r="G137" s="22" t="n">
        <f aca="false">PV($C$132,G$134,0,G124)*-1</f>
        <v>855978.651184159</v>
      </c>
      <c r="H137" s="22" t="n">
        <f aca="false">PV($C$132,H$134,0,H124)*-1</f>
        <v>844987.044826762</v>
      </c>
      <c r="I137" s="22" t="n">
        <f aca="false">PV($C$132,I$134,0,I124)*-1</f>
        <v>833230.322655214</v>
      </c>
      <c r="J137" s="22" t="n">
        <f aca="false">PV($C$132,J$134,0,J124)*-1</f>
        <v>820741.905109223</v>
      </c>
      <c r="K137" s="22" t="n">
        <f aca="false">PV($C$132,K$134,0,K124)*-1</f>
        <v>807708.095727735</v>
      </c>
      <c r="L137" s="22" t="n">
        <f aca="false">PV($C$132,L$134,0,L124)*-1</f>
        <v>794340.13497177</v>
      </c>
      <c r="M137" s="22" t="n">
        <f aca="false">PV($C$132,M$134,0,M124)*-1</f>
        <v>780913.83234703</v>
      </c>
    </row>
    <row r="138" customFormat="false" ht="15" hidden="false" customHeight="false" outlineLevel="0" collapsed="false">
      <c r="A138" s="101"/>
      <c r="B138" s="101" t="s">
        <v>27</v>
      </c>
      <c r="C138" s="22" t="n">
        <f aca="false">PV($C$132,C$134,0,C125)*-1</f>
        <v>0</v>
      </c>
      <c r="D138" s="22" t="n">
        <f aca="false">PV($C$132,D$134,0,D125)*-1</f>
        <v>1281430.57279662</v>
      </c>
      <c r="E138" s="22" t="n">
        <f aca="false">PV($C$132,E$134,0,E125)*-1</f>
        <v>1269817.28020483</v>
      </c>
      <c r="F138" s="22" t="n">
        <f aca="false">PV($C$132,F$134,0,F125)*-1</f>
        <v>1256719.25694915</v>
      </c>
      <c r="G138" s="22" t="n">
        <f aca="false">PV($C$132,G$134,0,G125)*-1</f>
        <v>1284846.92312584</v>
      </c>
      <c r="H138" s="22" t="n">
        <f aca="false">PV($C$132,H$134,0,H125)*-1</f>
        <v>1268348.22705558</v>
      </c>
      <c r="I138" s="22" t="n">
        <f aca="false">PV($C$132,I$134,0,I125)*-1</f>
        <v>1250701.07161863</v>
      </c>
      <c r="J138" s="22" t="n">
        <f aca="false">PV($C$132,J$134,0,J125)*-1</f>
        <v>1231955.62179173</v>
      </c>
      <c r="K138" s="22" t="n">
        <f aca="false">PV($C$132,K$134,0,K125)*-1</f>
        <v>1212391.52418573</v>
      </c>
      <c r="L138" s="22" t="n">
        <f aca="false">PV($C$132,L$134,0,L125)*-1</f>
        <v>1192325.85640067</v>
      </c>
      <c r="M138" s="22" t="n">
        <f aca="false">PV($C$132,M$134,0,M125)*-1</f>
        <v>1172172.61590514</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26499835.8844947</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5942286.32814829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8136840.60631251</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12420708.9500339</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Children'!Z32</f>
        <v>0.128</v>
      </c>
      <c r="E146" s="75" t="n">
        <f aca="false">D146</f>
        <v>0.128</v>
      </c>
      <c r="F146" s="75" t="n">
        <f aca="false">E146</f>
        <v>0.128</v>
      </c>
      <c r="G146" s="75" t="n">
        <f aca="false">'Regional Data Children'!CA32</f>
        <v>0.1</v>
      </c>
      <c r="H146" s="75" t="n">
        <f aca="false">G146</f>
        <v>0.1</v>
      </c>
      <c r="I146" s="75" t="n">
        <f aca="false">H146</f>
        <v>0.1</v>
      </c>
      <c r="J146" s="75" t="n">
        <f aca="false">I146</f>
        <v>0.1</v>
      </c>
      <c r="K146" s="75" t="n">
        <f aca="false">J146</f>
        <v>0.1</v>
      </c>
      <c r="L146" s="75" t="n">
        <f aca="false">K146</f>
        <v>0.1</v>
      </c>
      <c r="M146" s="75" t="n">
        <f aca="false">L146</f>
        <v>0.1</v>
      </c>
    </row>
    <row r="147" customFormat="false" ht="15" hidden="false" customHeight="false" outlineLevel="0" collapsed="false">
      <c r="B147" s="0" t="s">
        <v>26</v>
      </c>
      <c r="C147" s="75" t="n">
        <v>0</v>
      </c>
      <c r="D147" s="75" t="n">
        <f aca="false">'Regional Data Children'!Z33</f>
        <v>0.063</v>
      </c>
      <c r="E147" s="75" t="n">
        <f aca="false">D147</f>
        <v>0.063</v>
      </c>
      <c r="F147" s="75" t="n">
        <f aca="false">E147</f>
        <v>0.063</v>
      </c>
      <c r="G147" s="75" t="n">
        <f aca="false">'Regional Data Children'!CA33</f>
        <v>0.221</v>
      </c>
      <c r="H147" s="75" t="n">
        <f aca="false">G147</f>
        <v>0.221</v>
      </c>
      <c r="I147" s="75" t="n">
        <f aca="false">H147</f>
        <v>0.221</v>
      </c>
      <c r="J147" s="75" t="n">
        <f aca="false">I147</f>
        <v>0.221</v>
      </c>
      <c r="K147" s="75" t="n">
        <f aca="false">J147</f>
        <v>0.221</v>
      </c>
      <c r="L147" s="75" t="n">
        <f aca="false">K147</f>
        <v>0.221</v>
      </c>
      <c r="M147" s="75" t="n">
        <f aca="false">L147</f>
        <v>0.221</v>
      </c>
    </row>
    <row r="148" customFormat="false" ht="15" hidden="false" customHeight="false" outlineLevel="0" collapsed="false">
      <c r="B148" s="0" t="s">
        <v>27</v>
      </c>
      <c r="C148" s="75" t="n">
        <v>0</v>
      </c>
      <c r="D148" s="75" t="n">
        <f aca="false">'Regional Data Children'!Z34</f>
        <v>0.081</v>
      </c>
      <c r="E148" s="75" t="n">
        <f aca="false">D148</f>
        <v>0.081</v>
      </c>
      <c r="F148" s="75" t="n">
        <f aca="false">E148</f>
        <v>0.081</v>
      </c>
      <c r="G148" s="75" t="n">
        <f aca="false">'Regional Data Children'!CA34</f>
        <v>0.082</v>
      </c>
      <c r="H148" s="75" t="n">
        <f aca="false">G148</f>
        <v>0.082</v>
      </c>
      <c r="I148" s="75" t="n">
        <f aca="false">H148</f>
        <v>0.082</v>
      </c>
      <c r="J148" s="75" t="n">
        <f aca="false">I148</f>
        <v>0.082</v>
      </c>
      <c r="K148" s="75" t="n">
        <f aca="false">J148</f>
        <v>0.082</v>
      </c>
      <c r="L148" s="75" t="n">
        <f aca="false">K148</f>
        <v>0.082</v>
      </c>
      <c r="M148" s="75" t="n">
        <f aca="false">L148</f>
        <v>0.082</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266359.817458021</v>
      </c>
      <c r="E151" s="22" t="n">
        <f aca="false">SUM(E152:E154)</f>
        <v>271864.239331288</v>
      </c>
      <c r="F151" s="22" t="n">
        <f aca="false">SUM(F152:F154)</f>
        <v>277131.789805225</v>
      </c>
      <c r="G151" s="22" t="n">
        <f aca="false">SUM(G152:G154)</f>
        <v>433319.943370538</v>
      </c>
      <c r="H151" s="22" t="n">
        <f aca="false">SUM(H152:H154)</f>
        <v>440588.360520253</v>
      </c>
      <c r="I151" s="22" t="n">
        <f aca="false">SUM(I152:I154)</f>
        <v>447491.984123587</v>
      </c>
      <c r="J151" s="22" t="n">
        <f aca="false">SUM(J152:J154)</f>
        <v>454008.544807072</v>
      </c>
      <c r="K151" s="22" t="n">
        <f aca="false">SUM(K152:K154)</f>
        <v>460202.611971034</v>
      </c>
      <c r="L151" s="22" t="n">
        <f aca="false">SUM(L152:L154)</f>
        <v>466163.616591476</v>
      </c>
      <c r="M151" s="22" t="n">
        <f aca="false">SUM(M152:M154)</f>
        <v>472032.833688459</v>
      </c>
    </row>
    <row r="152" customFormat="false" ht="15" hidden="false" customHeight="false" outlineLevel="0" collapsed="false">
      <c r="B152" s="0" t="s">
        <v>25</v>
      </c>
      <c r="C152" s="22" t="n">
        <f aca="false">C146*C101</f>
        <v>0</v>
      </c>
      <c r="D152" s="22" t="n">
        <f aca="false">D146*D101</f>
        <v>87070.0632489622</v>
      </c>
      <c r="E152" s="22" t="n">
        <f aca="false">E146*E101</f>
        <v>88869.3975675854</v>
      </c>
      <c r="F152" s="22" t="n">
        <f aca="false">F146*F101</f>
        <v>90591.3012590272</v>
      </c>
      <c r="G152" s="22" t="n">
        <f aca="false">G146*G101</f>
        <v>72042.3712257031</v>
      </c>
      <c r="H152" s="22" t="n">
        <f aca="false">H146*H101</f>
        <v>73250.794734785</v>
      </c>
      <c r="I152" s="22" t="n">
        <f aca="false">I146*I101</f>
        <v>74398.5688496004</v>
      </c>
      <c r="J152" s="22" t="n">
        <f aca="false">J146*J101</f>
        <v>75481.991136197</v>
      </c>
      <c r="K152" s="22" t="n">
        <f aca="false">K146*K101</f>
        <v>76511.7966940767</v>
      </c>
      <c r="L152" s="22" t="n">
        <f aca="false">L146*L101</f>
        <v>77502.8540278418</v>
      </c>
      <c r="M152" s="22" t="n">
        <f aca="false">M146*M101</f>
        <v>78478.651065052</v>
      </c>
    </row>
    <row r="153" customFormat="false" ht="15" hidden="false" customHeight="false" outlineLevel="0" collapsed="false">
      <c r="B153" s="0" t="s">
        <v>26</v>
      </c>
      <c r="C153" s="22" t="n">
        <f aca="false">C147*C102</f>
        <v>0</v>
      </c>
      <c r="D153" s="22" t="n">
        <f aca="false">D147*D102</f>
        <v>63961.0026573629</v>
      </c>
      <c r="E153" s="22" t="n">
        <f aca="false">E147*E102</f>
        <v>65282.7798887159</v>
      </c>
      <c r="F153" s="22" t="n">
        <f aca="false">F147*F102</f>
        <v>66547.6771734361</v>
      </c>
      <c r="G153" s="22" t="n">
        <f aca="false">G147*G102</f>
        <v>237627.170078807</v>
      </c>
      <c r="H153" s="22" t="n">
        <f aca="false">H147*H102</f>
        <v>241613.078008187</v>
      </c>
      <c r="I153" s="22" t="n">
        <f aca="false">I147*I102</f>
        <v>245398.937775889</v>
      </c>
      <c r="J153" s="22" t="n">
        <f aca="false">J147*J102</f>
        <v>248972.537139487</v>
      </c>
      <c r="K153" s="22" t="n">
        <f aca="false">K147*K102</f>
        <v>252369.285140517</v>
      </c>
      <c r="L153" s="22" t="n">
        <f aca="false">L147*L102</f>
        <v>255638.22459381</v>
      </c>
      <c r="M153" s="22" t="n">
        <f aca="false">M147*M102</f>
        <v>258856.828931486</v>
      </c>
    </row>
    <row r="154" customFormat="false" ht="15" hidden="false" customHeight="false" outlineLevel="0" collapsed="false">
      <c r="B154" s="0" t="s">
        <v>27</v>
      </c>
      <c r="C154" s="22" t="n">
        <f aca="false">C148*C103</f>
        <v>0</v>
      </c>
      <c r="D154" s="22" t="n">
        <f aca="false">D148*D103</f>
        <v>115328.751551695</v>
      </c>
      <c r="E154" s="22" t="n">
        <f aca="false">E148*E103</f>
        <v>117712.061874987</v>
      </c>
      <c r="F154" s="22" t="n">
        <f aca="false">F148*F103</f>
        <v>119992.811372761</v>
      </c>
      <c r="G154" s="22" t="n">
        <f aca="false">G148*G103</f>
        <v>123650.402066028</v>
      </c>
      <c r="H154" s="22" t="n">
        <f aca="false">H148*H103</f>
        <v>125724.487777281</v>
      </c>
      <c r="I154" s="22" t="n">
        <f aca="false">I148*I103</f>
        <v>127694.477498098</v>
      </c>
      <c r="J154" s="22" t="n">
        <f aca="false">J148*J103</f>
        <v>129554.016531388</v>
      </c>
      <c r="K154" s="22" t="n">
        <f aca="false">K148*K103</f>
        <v>131321.53013644</v>
      </c>
      <c r="L154" s="22" t="n">
        <f aca="false">L148*L103</f>
        <v>133022.537969825</v>
      </c>
      <c r="M154" s="22" t="n">
        <f aca="false">M148*M103</f>
        <v>134697.353691921</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3989163.74166695</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794197.789808831</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1936267.5213877</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1258698.43047042</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258601.76452235</v>
      </c>
      <c r="E164" s="22" t="n">
        <f aca="false">PV($C$161,E$163,0,E151)*-1</f>
        <v>256258.119833432</v>
      </c>
      <c r="F164" s="22" t="n">
        <f aca="false">PV($C$161,F$163,0,F151)*-1</f>
        <v>253614.845981864</v>
      </c>
      <c r="G164" s="22" t="n">
        <f aca="false">PV($C$161,G$163,0,G151)*-1</f>
        <v>384999.157288283</v>
      </c>
      <c r="H164" s="22" t="n">
        <f aca="false">PV($C$161,H$163,0,H151)*-1</f>
        <v>380055.390082187</v>
      </c>
      <c r="I164" s="22" t="n">
        <f aca="false">PV($C$161,I$163,0,I151)*-1</f>
        <v>374767.491695636</v>
      </c>
      <c r="J164" s="22" t="n">
        <f aca="false">PV($C$161,J$163,0,J151)*-1</f>
        <v>369150.493859979</v>
      </c>
      <c r="K164" s="22" t="n">
        <f aca="false">PV($C$161,K$163,0,K151)*-1</f>
        <v>363288.191545327</v>
      </c>
      <c r="L164" s="22" t="n">
        <f aca="false">PV($C$161,L$163,0,L151)*-1</f>
        <v>357275.595765526</v>
      </c>
      <c r="M164" s="22" t="n">
        <f aca="false">PV($C$161,M$163,0,M151)*-1</f>
        <v>351236.75917904</v>
      </c>
    </row>
    <row r="165" customFormat="false" ht="15" hidden="false" customHeight="false" outlineLevel="0" collapsed="false">
      <c r="A165" s="101"/>
      <c r="B165" s="101" t="s">
        <v>25</v>
      </c>
      <c r="C165" s="22" t="n">
        <f aca="false">PV($C$161,C$163,0,C152)*-1</f>
        <v>0</v>
      </c>
      <c r="D165" s="22" t="n">
        <f aca="false">PV($C$161,D$163,0,D152)*-1</f>
        <v>84534.0419892837</v>
      </c>
      <c r="E165" s="22" t="n">
        <f aca="false">PV($C$161,E$163,0,E152)*-1</f>
        <v>83767.9305943872</v>
      </c>
      <c r="F165" s="22" t="n">
        <f aca="false">PV($C$161,F$163,0,F152)*-1</f>
        <v>82903.8737571481</v>
      </c>
      <c r="G165" s="22" t="n">
        <f aca="false">PV($C$161,G$163,0,G152)*-1</f>
        <v>64008.7137351711</v>
      </c>
      <c r="H165" s="22" t="n">
        <f aca="false">PV($C$161,H$163,0,H152)*-1</f>
        <v>63186.7790013468</v>
      </c>
      <c r="I165" s="22" t="n">
        <f aca="false">PV($C$161,I$163,0,I152)*-1</f>
        <v>62307.6301313353</v>
      </c>
      <c r="J165" s="22" t="n">
        <f aca="false">PV($C$161,J$163,0,J152)*-1</f>
        <v>61373.7662521361</v>
      </c>
      <c r="K165" s="22" t="n">
        <f aca="false">PV($C$161,K$163,0,K152)*-1</f>
        <v>60399.1188442546</v>
      </c>
      <c r="L165" s="22" t="n">
        <f aca="false">PV($C$161,L$163,0,L152)*-1</f>
        <v>59399.4841313236</v>
      </c>
      <c r="M165" s="22" t="n">
        <f aca="false">PV($C$161,M$163,0,M152)*-1</f>
        <v>58395.4867068086</v>
      </c>
    </row>
    <row r="166" customFormat="false" ht="15" hidden="false" customHeight="false" outlineLevel="0" collapsed="false">
      <c r="A166" s="101"/>
      <c r="B166" s="101" t="s">
        <v>26</v>
      </c>
      <c r="C166" s="22" t="n">
        <f aca="false">PV($C$161,C$163,0,C153)*-1</f>
        <v>0</v>
      </c>
      <c r="D166" s="22" t="n">
        <f aca="false">PV($C$161,D$163,0,D153)*-1</f>
        <v>62098.0608323912</v>
      </c>
      <c r="E166" s="22" t="n">
        <f aca="false">PV($C$161,E$163,0,E153)*-1</f>
        <v>61535.2812599829</v>
      </c>
      <c r="F166" s="22" t="n">
        <f aca="false">PV($C$161,F$163,0,F153)*-1</f>
        <v>60900.5517145967</v>
      </c>
      <c r="G166" s="22" t="n">
        <f aca="false">PV($C$161,G$163,0,G153)*-1</f>
        <v>211128.662847878</v>
      </c>
      <c r="H166" s="22" t="n">
        <f aca="false">PV($C$161,H$163,0,H153)*-1</f>
        <v>208417.563511958</v>
      </c>
      <c r="I166" s="22" t="n">
        <f aca="false">PV($C$161,I$163,0,I153)*-1</f>
        <v>205517.746994199</v>
      </c>
      <c r="J166" s="22" t="n">
        <f aca="false">PV($C$161,J$163,0,J153)*-1</f>
        <v>202437.456505735</v>
      </c>
      <c r="K166" s="22" t="n">
        <f aca="false">PV($C$161,K$163,0,K153)*-1</f>
        <v>199222.644147131</v>
      </c>
      <c r="L166" s="22" t="n">
        <f aca="false">PV($C$161,L$163,0,L153)*-1</f>
        <v>195925.412755314</v>
      </c>
      <c r="M166" s="22" t="n">
        <f aca="false">PV($C$161,M$163,0,M153)*-1</f>
        <v>192613.791237381</v>
      </c>
    </row>
    <row r="167" customFormat="false" ht="15" hidden="false" customHeight="false" outlineLevel="0" collapsed="false">
      <c r="A167" s="101"/>
      <c r="B167" s="101" t="s">
        <v>27</v>
      </c>
      <c r="C167" s="22" t="n">
        <f aca="false">PV($C$161,C$163,0,C154)*-1</f>
        <v>0</v>
      </c>
      <c r="D167" s="22" t="n">
        <f aca="false">PV($C$161,D$163,0,D154)*-1</f>
        <v>111969.661700675</v>
      </c>
      <c r="E167" s="22" t="n">
        <f aca="false">PV($C$161,E$163,0,E154)*-1</f>
        <v>110954.907979062</v>
      </c>
      <c r="F167" s="22" t="n">
        <f aca="false">PV($C$161,F$163,0,F154)*-1</f>
        <v>109810.42051012</v>
      </c>
      <c r="G167" s="22" t="n">
        <f aca="false">PV($C$161,G$163,0,G154)*-1</f>
        <v>109861.780705233</v>
      </c>
      <c r="H167" s="22" t="n">
        <f aca="false">PV($C$161,H$163,0,H154)*-1</f>
        <v>108451.047568882</v>
      </c>
      <c r="I167" s="22" t="n">
        <f aca="false">PV($C$161,I$163,0,I154)*-1</f>
        <v>106942.114570102</v>
      </c>
      <c r="J167" s="22" t="n">
        <f aca="false">PV($C$161,J$163,0,J154)*-1</f>
        <v>105339.271102108</v>
      </c>
      <c r="K167" s="22" t="n">
        <f aca="false">PV($C$161,K$163,0,K154)*-1</f>
        <v>103666.428553942</v>
      </c>
      <c r="L167" s="22" t="n">
        <f aca="false">PV($C$161,L$163,0,L154)*-1</f>
        <v>101950.698878889</v>
      </c>
      <c r="M167" s="22" t="n">
        <f aca="false">PV($C$161,M$163,0,M154)*-1</f>
        <v>100227.48123485</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3349247.80975363</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680276.825143195</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1599797.17180657</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1069173.81280386</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Children'!AA32</f>
        <v>0.432</v>
      </c>
      <c r="E175" s="75" t="n">
        <f aca="false">D175</f>
        <v>0.432</v>
      </c>
      <c r="F175" s="75" t="n">
        <f aca="false">E175</f>
        <v>0.432</v>
      </c>
      <c r="G175" s="75" t="n">
        <f aca="false">'Regional Data Children'!CB32</f>
        <v>0.383</v>
      </c>
      <c r="H175" s="75" t="n">
        <f aca="false">G175</f>
        <v>0.383</v>
      </c>
      <c r="I175" s="75" t="n">
        <f aca="false">H175</f>
        <v>0.383</v>
      </c>
      <c r="J175" s="75" t="n">
        <f aca="false">I175</f>
        <v>0.383</v>
      </c>
      <c r="K175" s="75" t="n">
        <f aca="false">J175</f>
        <v>0.383</v>
      </c>
      <c r="L175" s="75" t="n">
        <f aca="false">K175</f>
        <v>0.383</v>
      </c>
      <c r="M175" s="75" t="n">
        <f aca="false">L175</f>
        <v>0.383</v>
      </c>
    </row>
    <row r="176" customFormat="false" ht="15" hidden="false" customHeight="false" outlineLevel="0" collapsed="false">
      <c r="B176" s="0" t="s">
        <v>26</v>
      </c>
      <c r="C176" s="75" t="n">
        <f aca="false">'Regional Data Children'!D33</f>
        <v>0.917</v>
      </c>
      <c r="D176" s="75" t="n">
        <f aca="false">'Regional Data Children'!AA33</f>
        <v>0.855</v>
      </c>
      <c r="E176" s="75" t="n">
        <f aca="false">D176</f>
        <v>0.855</v>
      </c>
      <c r="F176" s="75" t="n">
        <f aca="false">E176</f>
        <v>0.855</v>
      </c>
      <c r="G176" s="75" t="n">
        <f aca="false">'Regional Data Children'!CB33</f>
        <v>0.671</v>
      </c>
      <c r="H176" s="75" t="n">
        <f aca="false">G176</f>
        <v>0.671</v>
      </c>
      <c r="I176" s="75" t="n">
        <f aca="false">H176</f>
        <v>0.671</v>
      </c>
      <c r="J176" s="75" t="n">
        <f aca="false">I176</f>
        <v>0.671</v>
      </c>
      <c r="K176" s="75" t="n">
        <f aca="false">J176</f>
        <v>0.671</v>
      </c>
      <c r="L176" s="75" t="n">
        <f aca="false">K176</f>
        <v>0.671</v>
      </c>
      <c r="M176" s="75" t="n">
        <f aca="false">L176</f>
        <v>0.671</v>
      </c>
    </row>
    <row r="177" customFormat="false" ht="15" hidden="false" customHeight="false" outlineLevel="0" collapsed="false">
      <c r="B177" s="0" t="s">
        <v>27</v>
      </c>
      <c r="C177" s="75" t="n">
        <f aca="false">'Regional Data Children'!D34</f>
        <v>0.487</v>
      </c>
      <c r="D177" s="75" t="n">
        <f aca="false">'Regional Data Children'!AA34</f>
        <v>0.406</v>
      </c>
      <c r="E177" s="75" t="n">
        <f aca="false">D177</f>
        <v>0.406</v>
      </c>
      <c r="F177" s="75" t="n">
        <f aca="false">E177</f>
        <v>0.406</v>
      </c>
      <c r="G177" s="75" t="n">
        <f aca="false">'Regional Data Children'!CB34</f>
        <v>0.322</v>
      </c>
      <c r="H177" s="75" t="n">
        <f aca="false">G177</f>
        <v>0.322</v>
      </c>
      <c r="I177" s="75" t="n">
        <f aca="false">H177</f>
        <v>0.322</v>
      </c>
      <c r="J177" s="75" t="n">
        <f aca="false">I177</f>
        <v>0.322</v>
      </c>
      <c r="K177" s="75" t="n">
        <f aca="false">J177</f>
        <v>0.322</v>
      </c>
      <c r="L177" s="75" t="n">
        <f aca="false">K177</f>
        <v>0.322</v>
      </c>
      <c r="M177" s="75" t="n">
        <f aca="false">L177</f>
        <v>0.322</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1739971.21189263</v>
      </c>
      <c r="E180" s="0" t="n">
        <f aca="false">SUM(E181:E183)</f>
        <v>1775928.34570133</v>
      </c>
      <c r="F180" s="0" t="n">
        <f aca="false">SUM(F181:F183)</f>
        <v>1810338.1386998</v>
      </c>
      <c r="G180" s="0" t="n">
        <f aca="false">SUM(G181:G183)</f>
        <v>1482959.69840954</v>
      </c>
      <c r="H180" s="0" t="n">
        <f aca="false">SUM(H181:H183)</f>
        <v>1507834.55097325</v>
      </c>
      <c r="I180" s="0" t="n">
        <f aca="false">SUM(I181:I183)</f>
        <v>1531460.96312751</v>
      </c>
      <c r="J180" s="0" t="n">
        <f aca="false">SUM(J181:J183)</f>
        <v>1553762.72194036</v>
      </c>
      <c r="K180" s="0" t="n">
        <f aca="false">SUM(K181:K183)</f>
        <v>1574960.80459021</v>
      </c>
      <c r="L180" s="0" t="n">
        <f aca="false">SUM(L181:L183)</f>
        <v>1595361.27253403</v>
      </c>
      <c r="M180" s="0" t="n">
        <f aca="false">SUM(M181:M183)</f>
        <v>1615447.61416036</v>
      </c>
    </row>
    <row r="181" customFormat="false" ht="15" hidden="false" customHeight="false" outlineLevel="0" collapsed="false">
      <c r="B181" s="0" t="s">
        <v>25</v>
      </c>
      <c r="C181" s="0" t="n">
        <f aca="false">C175*C101</f>
        <v>373311.082731694</v>
      </c>
      <c r="D181" s="0" t="n">
        <f aca="false">D175*D101</f>
        <v>293861.463465248</v>
      </c>
      <c r="E181" s="0" t="n">
        <f aca="false">E175*E101</f>
        <v>299934.216790601</v>
      </c>
      <c r="F181" s="0" t="n">
        <f aca="false">F175*F101</f>
        <v>305745.641749217</v>
      </c>
      <c r="G181" s="0" t="n">
        <f aca="false">G175*G101</f>
        <v>275922.281794443</v>
      </c>
      <c r="H181" s="0" t="n">
        <f aca="false">H175*H101</f>
        <v>280550.543834227</v>
      </c>
      <c r="I181" s="0" t="n">
        <f aca="false">I175*I101</f>
        <v>284946.51869397</v>
      </c>
      <c r="J181" s="0" t="n">
        <f aca="false">J175*J101</f>
        <v>289096.026051635</v>
      </c>
      <c r="K181" s="0" t="n">
        <f aca="false">K175*K101</f>
        <v>293040.181338314</v>
      </c>
      <c r="L181" s="0" t="n">
        <f aca="false">L175*L101</f>
        <v>296835.930926634</v>
      </c>
      <c r="M181" s="0" t="n">
        <f aca="false">M175*M101</f>
        <v>300573.233579149</v>
      </c>
    </row>
    <row r="182" customFormat="false" ht="15" hidden="false" customHeight="false" outlineLevel="0" collapsed="false">
      <c r="B182" s="0" t="s">
        <v>26</v>
      </c>
      <c r="C182" s="0" t="n">
        <f aca="false">C176*C102</f>
        <v>910737.420169237</v>
      </c>
      <c r="D182" s="0" t="n">
        <f aca="false">D176*D102</f>
        <v>868042.178921354</v>
      </c>
      <c r="E182" s="0" t="n">
        <f aca="false">E176*E102</f>
        <v>885980.584204001</v>
      </c>
      <c r="F182" s="0" t="n">
        <f aca="false">F176*F102</f>
        <v>903147.047353776</v>
      </c>
      <c r="G182" s="0" t="n">
        <f aca="false">G176*G102</f>
        <v>721483.398746061</v>
      </c>
      <c r="H182" s="0" t="n">
        <f aca="false">H176*H102</f>
        <v>733585.408794087</v>
      </c>
      <c r="I182" s="0" t="n">
        <f aca="false">I176*I102</f>
        <v>745080.032794668</v>
      </c>
      <c r="J182" s="0" t="n">
        <f aca="false">J176*J102</f>
        <v>755930.191948398</v>
      </c>
      <c r="K182" s="0" t="n">
        <f aca="false">K176*K102</f>
        <v>766243.395155146</v>
      </c>
      <c r="L182" s="0" t="n">
        <f aca="false">L176*L102</f>
        <v>776168.546164915</v>
      </c>
      <c r="M182" s="0" t="n">
        <f aca="false">M176*M102</f>
        <v>785940.869742205</v>
      </c>
    </row>
    <row r="183" customFormat="false" ht="15" hidden="false" customHeight="false" outlineLevel="0" collapsed="false">
      <c r="B183" s="0" t="s">
        <v>27</v>
      </c>
      <c r="C183" s="0" t="n">
        <f aca="false">C177*C103</f>
        <v>678313.819003453</v>
      </c>
      <c r="D183" s="0" t="n">
        <f aca="false">D177*D103</f>
        <v>578067.569506029</v>
      </c>
      <c r="E183" s="0" t="n">
        <f aca="false">E177*E103</f>
        <v>590013.544706727</v>
      </c>
      <c r="F183" s="0" t="n">
        <f aca="false">F177*F103</f>
        <v>601445.449596804</v>
      </c>
      <c r="G183" s="0" t="n">
        <f aca="false">G177*G103</f>
        <v>485554.017869037</v>
      </c>
      <c r="H183" s="0" t="n">
        <f aca="false">H177*H103</f>
        <v>493698.598344933</v>
      </c>
      <c r="I183" s="0" t="n">
        <f aca="false">I177*I103</f>
        <v>501434.411638872</v>
      </c>
      <c r="J183" s="0" t="n">
        <f aca="false">J177*J103</f>
        <v>508736.503940328</v>
      </c>
      <c r="K183" s="0" t="n">
        <f aca="false">K177*K103</f>
        <v>515677.228096753</v>
      </c>
      <c r="L183" s="0" t="n">
        <f aca="false">L177*L103</f>
        <v>522356.795442483</v>
      </c>
      <c r="M183" s="0" t="n">
        <f aca="false">M177*M103</f>
        <v>528933.510839006</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Children'!AB32</f>
        <v>0</v>
      </c>
      <c r="E186" s="75" t="n">
        <f aca="false">D186</f>
        <v>0</v>
      </c>
      <c r="F186" s="75" t="n">
        <f aca="false">E186</f>
        <v>0</v>
      </c>
      <c r="G186" s="75" t="n">
        <f aca="false">'Regional Data Children'!CC32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Children'!AB33</f>
        <v>0</v>
      </c>
      <c r="E187" s="75" t="n">
        <f aca="false">D187</f>
        <v>0</v>
      </c>
      <c r="F187" s="75" t="n">
        <f aca="false">E187</f>
        <v>0</v>
      </c>
      <c r="G187" s="75" t="n">
        <f aca="false">'Regional Data Children'!CC33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Children'!AB34</f>
        <v>0</v>
      </c>
      <c r="E188" s="75" t="n">
        <f aca="false">D188</f>
        <v>0</v>
      </c>
      <c r="F188" s="75" t="n">
        <f aca="false">E188</f>
        <v>0</v>
      </c>
      <c r="G188" s="75" t="n">
        <f aca="false">'Regional Data Children'!CC34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2783304.71795034</v>
      </c>
      <c r="E215" s="22" t="n">
        <f aca="false">E25+E122</f>
        <v>2840822.7156561</v>
      </c>
      <c r="F215" s="22" t="n">
        <f aca="false">F25+F122</f>
        <v>2895865.54541197</v>
      </c>
      <c r="G215" s="22" t="n">
        <f aca="false">G25+G122</f>
        <v>3101124.80832596</v>
      </c>
      <c r="H215" s="22" t="n">
        <f aca="false">H25+H122</f>
        <v>3153142.42045088</v>
      </c>
      <c r="I215" s="22" t="n">
        <f aca="false">I25+I122</f>
        <v>3202549.32809773</v>
      </c>
      <c r="J215" s="22" t="n">
        <f aca="false">J25+J122</f>
        <v>3249186.15686523</v>
      </c>
      <c r="K215" s="22" t="n">
        <f aca="false">K25+K122</f>
        <v>3293515.00819201</v>
      </c>
      <c r="L215" s="22" t="n">
        <f aca="false">L25+L122</f>
        <v>3336175.90943558</v>
      </c>
      <c r="M215" s="22" t="n">
        <f aca="false">M25+M122</f>
        <v>3378179.91830562</v>
      </c>
    </row>
    <row r="216" customFormat="false" ht="15" hidden="false" customHeight="false" outlineLevel="0" collapsed="false">
      <c r="B216" s="0" t="s">
        <v>25</v>
      </c>
      <c r="C216" s="22" t="n">
        <f aca="false">C26+C123</f>
        <v>0</v>
      </c>
      <c r="D216" s="22" t="n">
        <f aca="false">D26+D123</f>
        <v>631938.193424109</v>
      </c>
      <c r="E216" s="22" t="n">
        <f aca="false">E26+E123</f>
        <v>644997.424533491</v>
      </c>
      <c r="F216" s="22" t="n">
        <f aca="false">F26+F123</f>
        <v>657494.678669033</v>
      </c>
      <c r="G216" s="22" t="n">
        <f aca="false">G26+G123</f>
        <v>691606.76376675</v>
      </c>
      <c r="H216" s="22" t="n">
        <f aca="false">H26+H123</f>
        <v>703207.629453936</v>
      </c>
      <c r="I216" s="22" t="n">
        <f aca="false">I26+I123</f>
        <v>714226.260956164</v>
      </c>
      <c r="J216" s="22" t="n">
        <f aca="false">J26+J123</f>
        <v>724627.114907491</v>
      </c>
      <c r="K216" s="22" t="n">
        <f aca="false">K26+K123</f>
        <v>734513.248263137</v>
      </c>
      <c r="L216" s="22" t="n">
        <f aca="false">L26+L123</f>
        <v>744027.398667281</v>
      </c>
      <c r="M216" s="22" t="n">
        <f aca="false">M26+M123</f>
        <v>753395.050224499</v>
      </c>
    </row>
    <row r="217" customFormat="false" ht="15" hidden="false" customHeight="false" outlineLevel="0" collapsed="false">
      <c r="B217" s="0" t="s">
        <v>26</v>
      </c>
      <c r="C217" s="22" t="n">
        <f aca="false">C27+C124</f>
        <v>0</v>
      </c>
      <c r="D217" s="22" t="n">
        <f aca="false">D27+D124</f>
        <v>831493.034545718</v>
      </c>
      <c r="E217" s="22" t="n">
        <f aca="false">E27+E124</f>
        <v>848676.138553306</v>
      </c>
      <c r="F217" s="22" t="n">
        <f aca="false">F27+F124</f>
        <v>865119.803254669</v>
      </c>
      <c r="G217" s="22" t="n">
        <f aca="false">G27+G124</f>
        <v>963411.513079688</v>
      </c>
      <c r="H217" s="22" t="n">
        <f aca="false">H27+H124</f>
        <v>979571.574187037</v>
      </c>
      <c r="I217" s="22" t="n">
        <f aca="false">I27+I124</f>
        <v>994920.580304058</v>
      </c>
      <c r="J217" s="22" t="n">
        <f aca="false">J27+J124</f>
        <v>1009409.01935285</v>
      </c>
      <c r="K217" s="22" t="n">
        <f aca="false">K27+K124</f>
        <v>1023180.45016246</v>
      </c>
      <c r="L217" s="22" t="n">
        <f aca="false">L27+L124</f>
        <v>1036433.70695047</v>
      </c>
      <c r="M217" s="22" t="n">
        <f aca="false">M27+M124</f>
        <v>1049482.89014756</v>
      </c>
    </row>
    <row r="218" customFormat="false" ht="15" hidden="false" customHeight="false" outlineLevel="0" collapsed="false">
      <c r="B218" s="0" t="s">
        <v>27</v>
      </c>
      <c r="C218" s="22" t="n">
        <f aca="false">C28+C125</f>
        <v>0</v>
      </c>
      <c r="D218" s="22" t="n">
        <f aca="false">D28+D125</f>
        <v>1319873.48998051</v>
      </c>
      <c r="E218" s="22" t="n">
        <f aca="false">E28+E125</f>
        <v>1347149.1525693</v>
      </c>
      <c r="F218" s="22" t="n">
        <f aca="false">F28+F125</f>
        <v>1373251.06348827</v>
      </c>
      <c r="G218" s="22" t="n">
        <f aca="false">G28+G125</f>
        <v>1446106.53147952</v>
      </c>
      <c r="H218" s="22" t="n">
        <f aca="false">H28+H125</f>
        <v>1470363.21680991</v>
      </c>
      <c r="I218" s="22" t="n">
        <f aca="false">I28+I125</f>
        <v>1493402.48683751</v>
      </c>
      <c r="J218" s="22" t="n">
        <f aca="false">J28+J125</f>
        <v>1515150.02260489</v>
      </c>
      <c r="K218" s="22" t="n">
        <f aca="false">K28+K125</f>
        <v>1535821.30976642</v>
      </c>
      <c r="L218" s="22" t="n">
        <f aca="false">L28+L125</f>
        <v>1555714.80381783</v>
      </c>
      <c r="M218" s="22" t="n">
        <f aca="false">M28+M125</f>
        <v>1575301.97793356</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0.892284858263671</v>
      </c>
      <c r="E221" s="71" t="n">
        <f aca="false">E215/E197</f>
        <v>0.892284858263671</v>
      </c>
      <c r="F221" s="71" t="n">
        <f aca="false">F215/F197</f>
        <v>0.892284858263671</v>
      </c>
      <c r="G221" s="71" t="n">
        <f aca="false">G215/G197</f>
        <v>0.938713155173926</v>
      </c>
      <c r="H221" s="71" t="n">
        <f aca="false">H215/H197</f>
        <v>0.938713155173926</v>
      </c>
      <c r="I221" s="71" t="n">
        <f aca="false">I215/I197</f>
        <v>0.938713155173926</v>
      </c>
      <c r="J221" s="71" t="n">
        <f aca="false">J215/J197</f>
        <v>0.938713155173926</v>
      </c>
      <c r="K221" s="71" t="n">
        <f aca="false">K215/K197</f>
        <v>0.938713155173926</v>
      </c>
      <c r="L221" s="71" t="n">
        <f aca="false">L215/L197</f>
        <v>0.938713155173926</v>
      </c>
      <c r="M221" s="71" t="n">
        <f aca="false">M215/M197</f>
        <v>0.938713155173926</v>
      </c>
    </row>
    <row r="222" customFormat="false" ht="15" hidden="false" customHeight="false" outlineLevel="0" collapsed="false">
      <c r="B222" s="0" t="s">
        <v>25</v>
      </c>
      <c r="C222" s="71" t="n">
        <f aca="false">C216/C198</f>
        <v>0</v>
      </c>
      <c r="D222" s="71" t="n">
        <f aca="false">D216/D198</f>
        <v>0.929</v>
      </c>
      <c r="E222" s="71" t="n">
        <f aca="false">E216/E198</f>
        <v>0.929</v>
      </c>
      <c r="F222" s="71" t="n">
        <f aca="false">F216/F198</f>
        <v>0.929</v>
      </c>
      <c r="G222" s="71" t="n">
        <f aca="false">G216/G198</f>
        <v>0.96</v>
      </c>
      <c r="H222" s="71" t="n">
        <f aca="false">H216/H198</f>
        <v>0.96</v>
      </c>
      <c r="I222" s="71" t="n">
        <f aca="false">I216/I198</f>
        <v>0.96</v>
      </c>
      <c r="J222" s="71" t="n">
        <f aca="false">J216/J198</f>
        <v>0.96</v>
      </c>
      <c r="K222" s="71" t="n">
        <f aca="false">K216/K198</f>
        <v>0.96</v>
      </c>
      <c r="L222" s="71" t="n">
        <f aca="false">L216/L198</f>
        <v>0.96</v>
      </c>
      <c r="M222" s="71" t="n">
        <f aca="false">M216/M198</f>
        <v>0.96</v>
      </c>
    </row>
    <row r="223" customFormat="false" ht="15" hidden="false" customHeight="false" outlineLevel="0" collapsed="false">
      <c r="B223" s="0" t="s">
        <v>26</v>
      </c>
      <c r="C223" s="71" t="n">
        <f aca="false">C217/C199</f>
        <v>0</v>
      </c>
      <c r="D223" s="71" t="n">
        <f aca="false">D217/D199</f>
        <v>0.819</v>
      </c>
      <c r="E223" s="71" t="n">
        <f aca="false">E217/E199</f>
        <v>0.819</v>
      </c>
      <c r="F223" s="71" t="n">
        <f aca="false">F217/F199</f>
        <v>0.819</v>
      </c>
      <c r="G223" s="71" t="n">
        <f aca="false">G217/G199</f>
        <v>0.896</v>
      </c>
      <c r="H223" s="71" t="n">
        <f aca="false">H217/H199</f>
        <v>0.896</v>
      </c>
      <c r="I223" s="71" t="n">
        <f aca="false">I217/I199</f>
        <v>0.896</v>
      </c>
      <c r="J223" s="71" t="n">
        <f aca="false">J217/J199</f>
        <v>0.896</v>
      </c>
      <c r="K223" s="71" t="n">
        <f aca="false">K217/K199</f>
        <v>0.896</v>
      </c>
      <c r="L223" s="71" t="n">
        <f aca="false">L217/L199</f>
        <v>0.896</v>
      </c>
      <c r="M223" s="71" t="n">
        <f aca="false">M217/M199</f>
        <v>0.896</v>
      </c>
    </row>
    <row r="224" customFormat="false" ht="15" hidden="false" customHeight="false" outlineLevel="0" collapsed="false">
      <c r="B224" s="0" t="s">
        <v>27</v>
      </c>
      <c r="C224" s="71" t="n">
        <f aca="false">C218/C200</f>
        <v>0</v>
      </c>
      <c r="D224" s="71" t="n">
        <f aca="false">D218/D200</f>
        <v>0.927</v>
      </c>
      <c r="E224" s="71" t="n">
        <f aca="false">E218/E200</f>
        <v>0.927</v>
      </c>
      <c r="F224" s="71" t="n">
        <f aca="false">F218/F200</f>
        <v>0.927</v>
      </c>
      <c r="G224" s="71" t="n">
        <f aca="false">G218/G200</f>
        <v>0.959</v>
      </c>
      <c r="H224" s="71" t="n">
        <f aca="false">H218/H200</f>
        <v>0.959</v>
      </c>
      <c r="I224" s="71" t="n">
        <f aca="false">I218/I200</f>
        <v>0.959</v>
      </c>
      <c r="J224" s="71" t="n">
        <f aca="false">J218/J200</f>
        <v>0.959</v>
      </c>
      <c r="K224" s="71" t="n">
        <f aca="false">K218/K200</f>
        <v>0.959</v>
      </c>
      <c r="L224" s="71" t="n">
        <f aca="false">L218/L200</f>
        <v>0.959</v>
      </c>
      <c r="M224" s="71" t="n">
        <f aca="false">M218/M200</f>
        <v>0.959</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31233866.5286914</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7000033.76286589</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9601698.71053782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14632134.0552877</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2702237.59024305</v>
      </c>
      <c r="E235" s="22" t="n">
        <f aca="false">PV($C$232,E$234,0,E215)*-1</f>
        <v>2677747.87035168</v>
      </c>
      <c r="F235" s="22" t="n">
        <f aca="false">PV($C$232,F$234,0,F215)*-1</f>
        <v>2650127.20049195</v>
      </c>
      <c r="G235" s="22" t="n">
        <f aca="false">PV($C$232,G$234,0,G215)*-1</f>
        <v>2755309.22616764</v>
      </c>
      <c r="H235" s="22" t="n">
        <f aca="false">PV($C$232,H$234,0,H215)*-1</f>
        <v>2719928.35029527</v>
      </c>
      <c r="I235" s="22" t="n">
        <f aca="false">PV($C$232,I$234,0,I215)*-1</f>
        <v>2682084.64353466</v>
      </c>
      <c r="J235" s="22" t="n">
        <f aca="false">PV($C$232,J$234,0,J215)*-1</f>
        <v>2641885.68292146</v>
      </c>
      <c r="K235" s="22" t="n">
        <f aca="false">PV($C$232,K$234,0,K215)*-1</f>
        <v>2599931.16081831</v>
      </c>
      <c r="L235" s="22" t="n">
        <f aca="false">PV($C$232,L$234,0,L215)*-1</f>
        <v>2556901.03903314</v>
      </c>
      <c r="M235" s="22" t="n">
        <f aca="false">PV($C$232,M$234,0,M215)*-1</f>
        <v>2513683.12063753</v>
      </c>
    </row>
    <row r="236" customFormat="false" ht="15" hidden="false" customHeight="false" outlineLevel="0" collapsed="false">
      <c r="A236" s="101"/>
      <c r="B236" s="101" t="s">
        <v>25</v>
      </c>
      <c r="C236" s="22" t="n">
        <f aca="false">PV($C$232,C$234,0,C216)*-1</f>
        <v>0</v>
      </c>
      <c r="D236" s="22" t="n">
        <f aca="false">PV($C$232,D$234,0,D216)*-1</f>
        <v>613532.226625348</v>
      </c>
      <c r="E236" s="22" t="n">
        <f aca="false">PV($C$232,E$234,0,E216)*-1</f>
        <v>607971.933767076</v>
      </c>
      <c r="F236" s="22" t="n">
        <f aca="false">PV($C$232,F$234,0,F216)*-1</f>
        <v>601700.771253051</v>
      </c>
      <c r="G236" s="22" t="n">
        <f aca="false">PV($C$232,G$234,0,G216)*-1</f>
        <v>614483.651857643</v>
      </c>
      <c r="H236" s="22" t="n">
        <f aca="false">PV($C$232,H$234,0,H216)*-1</f>
        <v>606593.07841293</v>
      </c>
      <c r="I236" s="22" t="n">
        <f aca="false">PV($C$232,I$234,0,I216)*-1</f>
        <v>598153.249260819</v>
      </c>
      <c r="J236" s="22" t="n">
        <f aca="false">PV($C$232,J$234,0,J216)*-1</f>
        <v>589188.156020506</v>
      </c>
      <c r="K236" s="22" t="n">
        <f aca="false">PV($C$232,K$234,0,K216)*-1</f>
        <v>579831.540904844</v>
      </c>
      <c r="L236" s="22" t="n">
        <f aca="false">PV($C$232,L$234,0,L216)*-1</f>
        <v>570235.047660706</v>
      </c>
      <c r="M236" s="22" t="n">
        <f aca="false">PV($C$232,M$234,0,M216)*-1</f>
        <v>560596.672385362</v>
      </c>
    </row>
    <row r="237" customFormat="false" ht="15" hidden="false" customHeight="false" outlineLevel="0" collapsed="false">
      <c r="A237" s="101"/>
      <c r="B237" s="101" t="s">
        <v>26</v>
      </c>
      <c r="C237" s="22" t="n">
        <f aca="false">PV($C$232,C$234,0,C217)*-1</f>
        <v>0</v>
      </c>
      <c r="D237" s="22" t="n">
        <f aca="false">PV($C$232,D$234,0,D217)*-1</f>
        <v>807274.790821085</v>
      </c>
      <c r="E237" s="22" t="n">
        <f aca="false">PV($C$232,E$234,0,E217)*-1</f>
        <v>799958.656379778</v>
      </c>
      <c r="F237" s="22" t="n">
        <f aca="false">PV($C$232,F$234,0,F217)*-1</f>
        <v>791707.172289757</v>
      </c>
      <c r="G237" s="22" t="n">
        <f aca="false">PV($C$232,G$234,0,G217)*-1</f>
        <v>855978.651184159</v>
      </c>
      <c r="H237" s="22" t="n">
        <f aca="false">PV($C$232,H$234,0,H217)*-1</f>
        <v>844987.044826762</v>
      </c>
      <c r="I237" s="22" t="n">
        <f aca="false">PV($C$232,I$234,0,I217)*-1</f>
        <v>833230.322655214</v>
      </c>
      <c r="J237" s="22" t="n">
        <f aca="false">PV($C$232,J$234,0,J217)*-1</f>
        <v>820741.905109223</v>
      </c>
      <c r="K237" s="22" t="n">
        <f aca="false">PV($C$232,K$234,0,K217)*-1</f>
        <v>807708.095727735</v>
      </c>
      <c r="L237" s="22" t="n">
        <f aca="false">PV($C$232,L$234,0,L217)*-1</f>
        <v>794340.13497177</v>
      </c>
      <c r="M237" s="22" t="n">
        <f aca="false">PV($C$232,M$234,0,M217)*-1</f>
        <v>780913.83234703</v>
      </c>
    </row>
    <row r="238" customFormat="false" ht="15" hidden="false" customHeight="false" outlineLevel="0" collapsed="false">
      <c r="A238" s="101"/>
      <c r="B238" s="101" t="s">
        <v>27</v>
      </c>
      <c r="C238" s="22" t="n">
        <f aca="false">PV($C$232,C$234,0,C218)*-1</f>
        <v>0</v>
      </c>
      <c r="D238" s="22" t="n">
        <f aca="false">PV($C$232,D$234,0,D218)*-1</f>
        <v>1281430.57279662</v>
      </c>
      <c r="E238" s="22" t="n">
        <f aca="false">PV($C$232,E$234,0,E218)*-1</f>
        <v>1269817.28020483</v>
      </c>
      <c r="F238" s="22" t="n">
        <f aca="false">PV($C$232,F$234,0,F218)*-1</f>
        <v>1256719.25694915</v>
      </c>
      <c r="G238" s="22" t="n">
        <f aca="false">PV($C$232,G$234,0,G218)*-1</f>
        <v>1284846.92312584</v>
      </c>
      <c r="H238" s="22" t="n">
        <f aca="false">PV($C$232,H$234,0,H218)*-1</f>
        <v>1268348.22705558</v>
      </c>
      <c r="I238" s="22" t="n">
        <f aca="false">PV($C$232,I$234,0,I218)*-1</f>
        <v>1250701.07161863</v>
      </c>
      <c r="J238" s="22" t="n">
        <f aca="false">PV($C$232,J$234,0,J218)*-1</f>
        <v>1231955.62179173</v>
      </c>
      <c r="K238" s="22" t="n">
        <f aca="false">PV($C$232,K$234,0,K218)*-1</f>
        <v>1212391.52418573</v>
      </c>
      <c r="L238" s="22" t="n">
        <f aca="false">PV($C$232,L$234,0,L218)*-1</f>
        <v>1192325.85640067</v>
      </c>
      <c r="M238" s="22" t="n">
        <f aca="false">PV($C$232,M$234,0,M218)*-1</f>
        <v>1172172.61590514</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26499835.8844947</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5942286.32814829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8136840.60631251</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12420708.9500339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266359.817458021</v>
      </c>
      <c r="E246" s="22" t="n">
        <f aca="false">E54+E151</f>
        <v>271864.239331288</v>
      </c>
      <c r="F246" s="22" t="n">
        <f aca="false">F54+F151</f>
        <v>277131.789805225</v>
      </c>
      <c r="G246" s="22" t="n">
        <f aca="false">G54+G151</f>
        <v>433319.943370538</v>
      </c>
      <c r="H246" s="22" t="n">
        <f aca="false">H54+H151</f>
        <v>440588.360520253</v>
      </c>
      <c r="I246" s="22" t="n">
        <f aca="false">I54+I151</f>
        <v>447491.984123587</v>
      </c>
      <c r="J246" s="22" t="n">
        <f aca="false">J54+J151</f>
        <v>454008.544807072</v>
      </c>
      <c r="K246" s="22" t="n">
        <f aca="false">K54+K151</f>
        <v>460202.611971034</v>
      </c>
      <c r="L246" s="22" t="n">
        <f aca="false">L54+L151</f>
        <v>466163.616591476</v>
      </c>
      <c r="M246" s="22" t="n">
        <f aca="false">M54+M151</f>
        <v>472032.833688459</v>
      </c>
    </row>
    <row r="247" customFormat="false" ht="15" hidden="false" customHeight="false" outlineLevel="0" collapsed="false">
      <c r="B247" s="0" t="s">
        <v>25</v>
      </c>
      <c r="C247" s="22" t="n">
        <f aca="false">C55+C152</f>
        <v>0</v>
      </c>
      <c r="D247" s="22" t="n">
        <f aca="false">D55+D152</f>
        <v>87070.0632489622</v>
      </c>
      <c r="E247" s="22" t="n">
        <f aca="false">E55+E152</f>
        <v>88869.3975675854</v>
      </c>
      <c r="F247" s="22" t="n">
        <f aca="false">F55+F152</f>
        <v>90591.3012590272</v>
      </c>
      <c r="G247" s="22" t="n">
        <f aca="false">G55+G152</f>
        <v>72042.3712257031</v>
      </c>
      <c r="H247" s="22" t="n">
        <f aca="false">H55+H152</f>
        <v>73250.794734785</v>
      </c>
      <c r="I247" s="22" t="n">
        <f aca="false">I55+I152</f>
        <v>74398.5688496004</v>
      </c>
      <c r="J247" s="22" t="n">
        <f aca="false">J55+J152</f>
        <v>75481.991136197</v>
      </c>
      <c r="K247" s="22" t="n">
        <f aca="false">K55+K152</f>
        <v>76511.7966940767</v>
      </c>
      <c r="L247" s="22" t="n">
        <f aca="false">L55+L152</f>
        <v>77502.8540278418</v>
      </c>
      <c r="M247" s="22" t="n">
        <f aca="false">M55+M152</f>
        <v>78478.651065052</v>
      </c>
    </row>
    <row r="248" customFormat="false" ht="15" hidden="false" customHeight="false" outlineLevel="0" collapsed="false">
      <c r="B248" s="0" t="s">
        <v>26</v>
      </c>
      <c r="C248" s="22" t="n">
        <f aca="false">C56+C153</f>
        <v>0</v>
      </c>
      <c r="D248" s="22" t="n">
        <f aca="false">D56+D153</f>
        <v>63961.0026573629</v>
      </c>
      <c r="E248" s="22" t="n">
        <f aca="false">E56+E153</f>
        <v>65282.7798887159</v>
      </c>
      <c r="F248" s="22" t="n">
        <f aca="false">F56+F153</f>
        <v>66547.6771734361</v>
      </c>
      <c r="G248" s="22" t="n">
        <f aca="false">G56+G153</f>
        <v>237627.170078807</v>
      </c>
      <c r="H248" s="22" t="n">
        <f aca="false">H56+H153</f>
        <v>241613.078008187</v>
      </c>
      <c r="I248" s="22" t="n">
        <f aca="false">I56+I153</f>
        <v>245398.937775889</v>
      </c>
      <c r="J248" s="22" t="n">
        <f aca="false">J56+J153</f>
        <v>248972.537139487</v>
      </c>
      <c r="K248" s="22" t="n">
        <f aca="false">K56+K153</f>
        <v>252369.285140517</v>
      </c>
      <c r="L248" s="22" t="n">
        <f aca="false">L56+L153</f>
        <v>255638.22459381</v>
      </c>
      <c r="M248" s="22" t="n">
        <f aca="false">M56+M153</f>
        <v>258856.828931486</v>
      </c>
    </row>
    <row r="249" customFormat="false" ht="15" hidden="false" customHeight="false" outlineLevel="0" collapsed="false">
      <c r="B249" s="0" t="s">
        <v>27</v>
      </c>
      <c r="C249" s="22" t="n">
        <f aca="false">C57+C154</f>
        <v>0</v>
      </c>
      <c r="D249" s="22" t="n">
        <f aca="false">D57+D154</f>
        <v>115328.751551695</v>
      </c>
      <c r="E249" s="22" t="n">
        <f aca="false">E57+E154</f>
        <v>117712.061874987</v>
      </c>
      <c r="F249" s="22" t="n">
        <f aca="false">F57+F154</f>
        <v>119992.811372761</v>
      </c>
      <c r="G249" s="22" t="n">
        <f aca="false">G57+G154</f>
        <v>123650.402066028</v>
      </c>
      <c r="H249" s="22" t="n">
        <f aca="false">H57+H154</f>
        <v>125724.487777281</v>
      </c>
      <c r="I249" s="22" t="n">
        <f aca="false">I57+I154</f>
        <v>127694.477498098</v>
      </c>
      <c r="J249" s="22" t="n">
        <f aca="false">J57+J154</f>
        <v>129554.016531388</v>
      </c>
      <c r="K249" s="22" t="n">
        <f aca="false">K57+K154</f>
        <v>131321.53013644</v>
      </c>
      <c r="L249" s="22" t="n">
        <f aca="false">L57+L154</f>
        <v>133022.537969825</v>
      </c>
      <c r="M249" s="22" t="n">
        <f aca="false">M57+M154</f>
        <v>134697.353691921</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0.0853908774108964</v>
      </c>
      <c r="E252" s="71" t="n">
        <f aca="false">E246/E197</f>
        <v>0.0853908774108964</v>
      </c>
      <c r="F252" s="71" t="n">
        <f aca="false">F246/F197</f>
        <v>0.0853908774108964</v>
      </c>
      <c r="G252" s="71" t="n">
        <f aca="false">G246/G197</f>
        <v>0.131166320732742</v>
      </c>
      <c r="H252" s="71" t="n">
        <f aca="false">H246/H197</f>
        <v>0.131166320732742</v>
      </c>
      <c r="I252" s="71" t="n">
        <f aca="false">I246/I197</f>
        <v>0.131166320732742</v>
      </c>
      <c r="J252" s="71" t="n">
        <f aca="false">J246/J197</f>
        <v>0.131166320732742</v>
      </c>
      <c r="K252" s="71" t="n">
        <f aca="false">K246/K197</f>
        <v>0.131166320732742</v>
      </c>
      <c r="L252" s="71" t="n">
        <f aca="false">L246/L197</f>
        <v>0.131166320732742</v>
      </c>
      <c r="M252" s="71" t="n">
        <f aca="false">M246/M197</f>
        <v>0.131166320732742</v>
      </c>
    </row>
    <row r="253" customFormat="false" ht="15" hidden="false" customHeight="false" outlineLevel="0" collapsed="false">
      <c r="B253" s="0" t="s">
        <v>25</v>
      </c>
      <c r="C253" s="71" t="n">
        <f aca="false">C247/C198</f>
        <v>0</v>
      </c>
      <c r="D253" s="71" t="n">
        <f aca="false">D247/D198</f>
        <v>0.128</v>
      </c>
      <c r="E253" s="71" t="n">
        <f aca="false">E247/E198</f>
        <v>0.128</v>
      </c>
      <c r="F253" s="71" t="n">
        <f aca="false">F247/F198</f>
        <v>0.128</v>
      </c>
      <c r="G253" s="71" t="n">
        <f aca="false">G247/G198</f>
        <v>0.1</v>
      </c>
      <c r="H253" s="71" t="n">
        <f aca="false">H247/H198</f>
        <v>0.1</v>
      </c>
      <c r="I253" s="71" t="n">
        <f aca="false">I247/I198</f>
        <v>0.1</v>
      </c>
      <c r="J253" s="71" t="n">
        <f aca="false">J247/J198</f>
        <v>0.1</v>
      </c>
      <c r="K253" s="71" t="n">
        <f aca="false">K247/K198</f>
        <v>0.1</v>
      </c>
      <c r="L253" s="71" t="n">
        <f aca="false">L247/L198</f>
        <v>0.1</v>
      </c>
      <c r="M253" s="71" t="n">
        <f aca="false">M247/M198</f>
        <v>0.1</v>
      </c>
    </row>
    <row r="254" customFormat="false" ht="15" hidden="false" customHeight="false" outlineLevel="0" collapsed="false">
      <c r="B254" s="0" t="s">
        <v>26</v>
      </c>
      <c r="C254" s="71" t="n">
        <f aca="false">C248/C199</f>
        <v>0</v>
      </c>
      <c r="D254" s="71" t="n">
        <f aca="false">D248/D199</f>
        <v>0.063</v>
      </c>
      <c r="E254" s="71" t="n">
        <f aca="false">E248/E199</f>
        <v>0.063</v>
      </c>
      <c r="F254" s="71" t="n">
        <f aca="false">F248/F199</f>
        <v>0.063</v>
      </c>
      <c r="G254" s="71" t="n">
        <f aca="false">G248/G199</f>
        <v>0.221</v>
      </c>
      <c r="H254" s="71" t="n">
        <f aca="false">H248/H199</f>
        <v>0.221</v>
      </c>
      <c r="I254" s="71" t="n">
        <f aca="false">I248/I199</f>
        <v>0.221</v>
      </c>
      <c r="J254" s="71" t="n">
        <f aca="false">J248/J199</f>
        <v>0.221</v>
      </c>
      <c r="K254" s="71" t="n">
        <f aca="false">K248/K199</f>
        <v>0.221</v>
      </c>
      <c r="L254" s="71" t="n">
        <f aca="false">L248/L199</f>
        <v>0.221</v>
      </c>
      <c r="M254" s="71" t="n">
        <f aca="false">M248/M199</f>
        <v>0.221</v>
      </c>
    </row>
    <row r="255" customFormat="false" ht="15" hidden="false" customHeight="false" outlineLevel="0" collapsed="false">
      <c r="B255" s="0" t="s">
        <v>27</v>
      </c>
      <c r="C255" s="71" t="n">
        <f aca="false">C249/C200</f>
        <v>0</v>
      </c>
      <c r="D255" s="71" t="n">
        <f aca="false">D249/D200</f>
        <v>0.081</v>
      </c>
      <c r="E255" s="71" t="n">
        <f aca="false">E249/E200</f>
        <v>0.081</v>
      </c>
      <c r="F255" s="71" t="n">
        <f aca="false">F249/F200</f>
        <v>0.081</v>
      </c>
      <c r="G255" s="71" t="n">
        <f aca="false">G249/G200</f>
        <v>0.082</v>
      </c>
      <c r="H255" s="71" t="n">
        <f aca="false">H249/H200</f>
        <v>0.082</v>
      </c>
      <c r="I255" s="71" t="n">
        <f aca="false">I249/I200</f>
        <v>0.082</v>
      </c>
      <c r="J255" s="71" t="n">
        <f aca="false">J249/J200</f>
        <v>0.082</v>
      </c>
      <c r="K255" s="71" t="n">
        <f aca="false">K249/K200</f>
        <v>0.082</v>
      </c>
      <c r="L255" s="71" t="n">
        <f aca="false">L249/L200</f>
        <v>0.082</v>
      </c>
      <c r="M255" s="71" t="n">
        <f aca="false">M249/M200</f>
        <v>0.082</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3989163.74166695</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794197.789808831</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1936267.5213877</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1258698.43047042</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258601.76452235</v>
      </c>
      <c r="E266" s="22" t="n">
        <f aca="false">PV($C$263,E$265,0,E246)*-1</f>
        <v>256258.119833432</v>
      </c>
      <c r="F266" s="22" t="n">
        <f aca="false">PV($C$263,F$265,0,F246)*-1</f>
        <v>253614.845981864</v>
      </c>
      <c r="G266" s="22" t="n">
        <f aca="false">PV($C$263,G$265,0,G246)*-1</f>
        <v>384999.157288283</v>
      </c>
      <c r="H266" s="22" t="n">
        <f aca="false">PV($C$263,H$265,0,H246)*-1</f>
        <v>380055.390082187</v>
      </c>
      <c r="I266" s="22" t="n">
        <f aca="false">PV($C$263,I$265,0,I246)*-1</f>
        <v>374767.491695636</v>
      </c>
      <c r="J266" s="22" t="n">
        <f aca="false">PV($C$263,J$265,0,J246)*-1</f>
        <v>369150.493859979</v>
      </c>
      <c r="K266" s="22" t="n">
        <f aca="false">PV($C$263,K$265,0,K246)*-1</f>
        <v>363288.191545327</v>
      </c>
      <c r="L266" s="22" t="n">
        <f aca="false">PV($C$263,L$265,0,L246)*-1</f>
        <v>357275.595765526</v>
      </c>
      <c r="M266" s="22" t="n">
        <f aca="false">PV($C$263,M$265,0,M246)*-1</f>
        <v>351236.75917904</v>
      </c>
    </row>
    <row r="267" customFormat="false" ht="15" hidden="false" customHeight="false" outlineLevel="0" collapsed="false">
      <c r="A267" s="101"/>
      <c r="B267" s="101" t="s">
        <v>25</v>
      </c>
      <c r="C267" s="22" t="n">
        <f aca="false">PV($C$263,C$265,0,C247)*-1</f>
        <v>0</v>
      </c>
      <c r="D267" s="22" t="n">
        <f aca="false">PV($C$263,D$265,0,D247)*-1</f>
        <v>84534.0419892837</v>
      </c>
      <c r="E267" s="22" t="n">
        <f aca="false">PV($C$263,E$265,0,E247)*-1</f>
        <v>83767.9305943872</v>
      </c>
      <c r="F267" s="22" t="n">
        <f aca="false">PV($C$263,F$265,0,F247)*-1</f>
        <v>82903.8737571481</v>
      </c>
      <c r="G267" s="22" t="n">
        <f aca="false">PV($C$263,G$265,0,G247)*-1</f>
        <v>64008.7137351711</v>
      </c>
      <c r="H267" s="22" t="n">
        <f aca="false">PV($C$263,H$265,0,H247)*-1</f>
        <v>63186.7790013468</v>
      </c>
      <c r="I267" s="22" t="n">
        <f aca="false">PV($C$263,I$265,0,I247)*-1</f>
        <v>62307.6301313353</v>
      </c>
      <c r="J267" s="22" t="n">
        <f aca="false">PV($C$263,J$265,0,J247)*-1</f>
        <v>61373.7662521361</v>
      </c>
      <c r="K267" s="22" t="n">
        <f aca="false">PV($C$263,K$265,0,K247)*-1</f>
        <v>60399.1188442546</v>
      </c>
      <c r="L267" s="22" t="n">
        <f aca="false">PV($C$263,L$265,0,L247)*-1</f>
        <v>59399.4841313236</v>
      </c>
      <c r="M267" s="22" t="n">
        <f aca="false">PV($C$263,M$265,0,M247)*-1</f>
        <v>58395.4867068086</v>
      </c>
    </row>
    <row r="268" customFormat="false" ht="15" hidden="false" customHeight="false" outlineLevel="0" collapsed="false">
      <c r="A268" s="101"/>
      <c r="B268" s="101" t="s">
        <v>26</v>
      </c>
      <c r="C268" s="22" t="n">
        <f aca="false">PV($C$263,C$265,0,C248)*-1</f>
        <v>0</v>
      </c>
      <c r="D268" s="22" t="n">
        <f aca="false">PV($C$263,D$265,0,D248)*-1</f>
        <v>62098.0608323912</v>
      </c>
      <c r="E268" s="22" t="n">
        <f aca="false">PV($C$263,E$265,0,E248)*-1</f>
        <v>61535.2812599829</v>
      </c>
      <c r="F268" s="22" t="n">
        <f aca="false">PV($C$263,F$265,0,F248)*-1</f>
        <v>60900.5517145967</v>
      </c>
      <c r="G268" s="22" t="n">
        <f aca="false">PV($C$263,G$265,0,G248)*-1</f>
        <v>211128.662847878</v>
      </c>
      <c r="H268" s="22" t="n">
        <f aca="false">PV($C$263,H$265,0,H248)*-1</f>
        <v>208417.563511958</v>
      </c>
      <c r="I268" s="22" t="n">
        <f aca="false">PV($C$263,I$265,0,I248)*-1</f>
        <v>205517.746994199</v>
      </c>
      <c r="J268" s="22" t="n">
        <f aca="false">PV($C$263,J$265,0,J248)*-1</f>
        <v>202437.456505735</v>
      </c>
      <c r="K268" s="22" t="n">
        <f aca="false">PV($C$263,K$265,0,K248)*-1</f>
        <v>199222.644147131</v>
      </c>
      <c r="L268" s="22" t="n">
        <f aca="false">PV($C$263,L$265,0,L248)*-1</f>
        <v>195925.412755314</v>
      </c>
      <c r="M268" s="22" t="n">
        <f aca="false">PV($C$263,M$265,0,M248)*-1</f>
        <v>192613.791237381</v>
      </c>
    </row>
    <row r="269" customFormat="false" ht="15" hidden="false" customHeight="false" outlineLevel="0" collapsed="false">
      <c r="A269" s="101"/>
      <c r="B269" s="101" t="s">
        <v>27</v>
      </c>
      <c r="C269" s="22" t="n">
        <f aca="false">PV($C$263,C$265,0,C249)*-1</f>
        <v>0</v>
      </c>
      <c r="D269" s="22" t="n">
        <f aca="false">PV($C$263,D$265,0,D249)*-1</f>
        <v>111969.661700675</v>
      </c>
      <c r="E269" s="22" t="n">
        <f aca="false">PV($C$263,E$265,0,E249)*-1</f>
        <v>110954.907979062</v>
      </c>
      <c r="F269" s="22" t="n">
        <f aca="false">PV($C$263,F$265,0,F249)*-1</f>
        <v>109810.42051012</v>
      </c>
      <c r="G269" s="22" t="n">
        <f aca="false">PV($C$263,G$265,0,G249)*-1</f>
        <v>109861.780705233</v>
      </c>
      <c r="H269" s="22" t="n">
        <f aca="false">PV($C$263,H$265,0,H249)*-1</f>
        <v>108451.047568882</v>
      </c>
      <c r="I269" s="22" t="n">
        <f aca="false">PV($C$263,I$265,0,I249)*-1</f>
        <v>106942.114570102</v>
      </c>
      <c r="J269" s="22" t="n">
        <f aca="false">PV($C$263,J$265,0,J249)*-1</f>
        <v>105339.271102108</v>
      </c>
      <c r="K269" s="22" t="n">
        <f aca="false">PV($C$263,K$265,0,K249)*-1</f>
        <v>103666.428553942</v>
      </c>
      <c r="L269" s="22" t="n">
        <f aca="false">PV($C$263,L$265,0,L249)*-1</f>
        <v>101950.698878889</v>
      </c>
      <c r="M269" s="22" t="n">
        <f aca="false">PV($C$263,M$265,0,M249)*-1</f>
        <v>100227.48123485</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3349247.80975363</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680276.825143195</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1599797.17180657</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1069173.81280386</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1739971.21189263</v>
      </c>
      <c r="E277" s="0" t="n">
        <f aca="false">SUM(E278:E280)</f>
        <v>1775928.34570133</v>
      </c>
      <c r="F277" s="0" t="n">
        <f aca="false">SUM(F278:F280)</f>
        <v>1810338.1386998</v>
      </c>
      <c r="G277" s="0" t="n">
        <f aca="false">SUM(G278:G280)</f>
        <v>1482959.69840954</v>
      </c>
      <c r="H277" s="0" t="n">
        <f aca="false">SUM(H278:H280)</f>
        <v>1507834.55097325</v>
      </c>
      <c r="I277" s="0" t="n">
        <f aca="false">SUM(I278:I280)</f>
        <v>1531460.96312751</v>
      </c>
      <c r="J277" s="0" t="n">
        <f aca="false">SUM(J278:J280)</f>
        <v>1553762.72194036</v>
      </c>
      <c r="K277" s="0" t="n">
        <f aca="false">SUM(K278:K280)</f>
        <v>1574960.80459021</v>
      </c>
      <c r="L277" s="0" t="n">
        <f aca="false">SUM(L278:L280)</f>
        <v>1595361.27253403</v>
      </c>
      <c r="M277" s="0" t="n">
        <f aca="false">SUM(M278:M280)</f>
        <v>1615447.61416036</v>
      </c>
    </row>
    <row r="278" customFormat="false" ht="15" hidden="false" customHeight="false" outlineLevel="0" collapsed="false">
      <c r="B278" s="0" t="s">
        <v>25</v>
      </c>
      <c r="C278" s="0" t="n">
        <f aca="false">C84+C181</f>
        <v>373311.082731694</v>
      </c>
      <c r="D278" s="0" t="n">
        <f aca="false">D84+D181</f>
        <v>293861.463465248</v>
      </c>
      <c r="E278" s="0" t="n">
        <f aca="false">E84+E181</f>
        <v>299934.216790601</v>
      </c>
      <c r="F278" s="0" t="n">
        <f aca="false">F84+F181</f>
        <v>305745.641749217</v>
      </c>
      <c r="G278" s="0" t="n">
        <f aca="false">G84+G181</f>
        <v>275922.281794443</v>
      </c>
      <c r="H278" s="0" t="n">
        <f aca="false">H84+H181</f>
        <v>280550.543834227</v>
      </c>
      <c r="I278" s="0" t="n">
        <f aca="false">I84+I181</f>
        <v>284946.51869397</v>
      </c>
      <c r="J278" s="0" t="n">
        <f aca="false">J84+J181</f>
        <v>289096.026051635</v>
      </c>
      <c r="K278" s="0" t="n">
        <f aca="false">K84+K181</f>
        <v>293040.181338314</v>
      </c>
      <c r="L278" s="0" t="n">
        <f aca="false">L84+L181</f>
        <v>296835.930926634</v>
      </c>
      <c r="M278" s="0" t="n">
        <f aca="false">M84+M181</f>
        <v>300573.233579149</v>
      </c>
    </row>
    <row r="279" customFormat="false" ht="15" hidden="false" customHeight="false" outlineLevel="0" collapsed="false">
      <c r="B279" s="0" t="s">
        <v>26</v>
      </c>
      <c r="C279" s="0" t="n">
        <f aca="false">C85+C182</f>
        <v>910737.420169237</v>
      </c>
      <c r="D279" s="0" t="n">
        <f aca="false">D85+D182</f>
        <v>868042.178921354</v>
      </c>
      <c r="E279" s="0" t="n">
        <f aca="false">E85+E182</f>
        <v>885980.584204001</v>
      </c>
      <c r="F279" s="0" t="n">
        <f aca="false">F85+F182</f>
        <v>903147.047353776</v>
      </c>
      <c r="G279" s="0" t="n">
        <f aca="false">G85+G182</f>
        <v>721483.398746061</v>
      </c>
      <c r="H279" s="0" t="n">
        <f aca="false">H85+H182</f>
        <v>733585.408794087</v>
      </c>
      <c r="I279" s="0" t="n">
        <f aca="false">I85+I182</f>
        <v>745080.032794668</v>
      </c>
      <c r="J279" s="0" t="n">
        <f aca="false">J85+J182</f>
        <v>755930.191948398</v>
      </c>
      <c r="K279" s="0" t="n">
        <f aca="false">K85+K182</f>
        <v>766243.395155146</v>
      </c>
      <c r="L279" s="0" t="n">
        <f aca="false">L85+L182</f>
        <v>776168.546164915</v>
      </c>
      <c r="M279" s="0" t="n">
        <f aca="false">M85+M182</f>
        <v>785940.869742205</v>
      </c>
    </row>
    <row r="280" customFormat="false" ht="15" hidden="false" customHeight="false" outlineLevel="0" collapsed="false">
      <c r="B280" s="0" t="s">
        <v>27</v>
      </c>
      <c r="C280" s="0" t="n">
        <f aca="false">C86+C183</f>
        <v>678313.819003453</v>
      </c>
      <c r="D280" s="0" t="n">
        <f aca="false">D86+D183</f>
        <v>578067.569506029</v>
      </c>
      <c r="E280" s="0" t="n">
        <f aca="false">E86+E183</f>
        <v>590013.544706727</v>
      </c>
      <c r="F280" s="0" t="n">
        <f aca="false">F86+F183</f>
        <v>601445.449596804</v>
      </c>
      <c r="G280" s="0" t="n">
        <f aca="false">G86+G183</f>
        <v>485554.017869037</v>
      </c>
      <c r="H280" s="0" t="n">
        <f aca="false">H86+H183</f>
        <v>493698.598344933</v>
      </c>
      <c r="I280" s="0" t="n">
        <f aca="false">I86+I183</f>
        <v>501434.411638872</v>
      </c>
      <c r="J280" s="0" t="n">
        <f aca="false">J86+J183</f>
        <v>508736.503940328</v>
      </c>
      <c r="K280" s="0" t="n">
        <f aca="false">K86+K183</f>
        <v>515677.228096753</v>
      </c>
      <c r="L280" s="0" t="n">
        <f aca="false">L86+L183</f>
        <v>522356.795442483</v>
      </c>
      <c r="M280" s="0" t="n">
        <f aca="false">M86+M183</f>
        <v>528933.510839006</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0.557808117872843</v>
      </c>
      <c r="E283" s="0" t="n">
        <f aca="false">E277/E197</f>
        <v>0.557808117872843</v>
      </c>
      <c r="F283" s="0" t="n">
        <f aca="false">F277/F197</f>
        <v>0.557808117872843</v>
      </c>
      <c r="G283" s="0" t="n">
        <f aca="false">G277/G197</f>
        <v>0.448893180226841</v>
      </c>
      <c r="H283" s="0" t="n">
        <f aca="false">H277/H197</f>
        <v>0.448893180226841</v>
      </c>
      <c r="I283" s="0" t="n">
        <f aca="false">I277/I197</f>
        <v>0.448893180226841</v>
      </c>
      <c r="J283" s="0" t="n">
        <f aca="false">J277/J197</f>
        <v>0.448893180226841</v>
      </c>
      <c r="K283" s="0" t="n">
        <f aca="false">K277/K197</f>
        <v>0.448893180226841</v>
      </c>
      <c r="L283" s="0" t="n">
        <f aca="false">L277/L197</f>
        <v>0.448893180226841</v>
      </c>
      <c r="M283" s="0" t="n">
        <f aca="false">M277/M197</f>
        <v>0.448893180226841</v>
      </c>
    </row>
    <row r="284" customFormat="false" ht="15" hidden="false" customHeight="false" outlineLevel="0" collapsed="false">
      <c r="B284" s="0" t="s">
        <v>25</v>
      </c>
      <c r="C284" s="0" t="n">
        <f aca="false">C278/C198</f>
        <v>0.561</v>
      </c>
      <c r="D284" s="0" t="n">
        <f aca="false">D278/D198</f>
        <v>0.432</v>
      </c>
      <c r="E284" s="0" t="n">
        <f aca="false">E278/E198</f>
        <v>0.432</v>
      </c>
      <c r="F284" s="0" t="n">
        <f aca="false">F278/F198</f>
        <v>0.432</v>
      </c>
      <c r="G284" s="0" t="n">
        <f aca="false">G278/G198</f>
        <v>0.383</v>
      </c>
      <c r="H284" s="0" t="n">
        <f aca="false">H278/H198</f>
        <v>0.383</v>
      </c>
      <c r="I284" s="0" t="n">
        <f aca="false">I278/I198</f>
        <v>0.383</v>
      </c>
      <c r="J284" s="0" t="n">
        <f aca="false">J278/J198</f>
        <v>0.383</v>
      </c>
      <c r="K284" s="0" t="n">
        <f aca="false">K278/K198</f>
        <v>0.383</v>
      </c>
      <c r="L284" s="0" t="n">
        <f aca="false">L278/L198</f>
        <v>0.383</v>
      </c>
      <c r="M284" s="0" t="n">
        <f aca="false">M278/M198</f>
        <v>0.383</v>
      </c>
    </row>
    <row r="285" customFormat="false" ht="15" hidden="false" customHeight="false" outlineLevel="0" collapsed="false">
      <c r="B285" s="0" t="s">
        <v>26</v>
      </c>
      <c r="C285" s="0" t="n">
        <f aca="false">C279/C199</f>
        <v>0.917</v>
      </c>
      <c r="D285" s="0" t="n">
        <f aca="false">D279/D199</f>
        <v>0.855</v>
      </c>
      <c r="E285" s="0" t="n">
        <f aca="false">E279/E199</f>
        <v>0.855</v>
      </c>
      <c r="F285" s="0" t="n">
        <f aca="false">F279/F199</f>
        <v>0.855</v>
      </c>
      <c r="G285" s="0" t="n">
        <f aca="false">G279/G199</f>
        <v>0.671</v>
      </c>
      <c r="H285" s="0" t="n">
        <f aca="false">H279/H199</f>
        <v>0.671</v>
      </c>
      <c r="I285" s="0" t="n">
        <f aca="false">I279/I199</f>
        <v>0.671</v>
      </c>
      <c r="J285" s="0" t="n">
        <f aca="false">J279/J199</f>
        <v>0.671</v>
      </c>
      <c r="K285" s="0" t="n">
        <f aca="false">K279/K199</f>
        <v>0.671</v>
      </c>
      <c r="L285" s="0" t="n">
        <f aca="false">L279/L199</f>
        <v>0.671</v>
      </c>
      <c r="M285" s="0" t="n">
        <f aca="false">M279/M199</f>
        <v>0.671</v>
      </c>
    </row>
    <row r="286" customFormat="false" ht="15" hidden="false" customHeight="false" outlineLevel="0" collapsed="false">
      <c r="B286" s="0" t="s">
        <v>27</v>
      </c>
      <c r="C286" s="0" t="n">
        <f aca="false">C280/C200</f>
        <v>0.487</v>
      </c>
      <c r="D286" s="0" t="n">
        <f aca="false">D280/D200</f>
        <v>0.406</v>
      </c>
      <c r="E286" s="0" t="n">
        <f aca="false">E280/E200</f>
        <v>0.406</v>
      </c>
      <c r="F286" s="0" t="n">
        <f aca="false">F280/F200</f>
        <v>0.406</v>
      </c>
      <c r="G286" s="0" t="n">
        <f aca="false">G280/G200</f>
        <v>0.322</v>
      </c>
      <c r="H286" s="0" t="n">
        <f aca="false">H280/H200</f>
        <v>0.322</v>
      </c>
      <c r="I286" s="0" t="n">
        <f aca="false">I280/I200</f>
        <v>0.322</v>
      </c>
      <c r="J286" s="0" t="n">
        <f aca="false">J280/J200</f>
        <v>0.322</v>
      </c>
      <c r="K286" s="0" t="n">
        <f aca="false">K280/K200</f>
        <v>0.322</v>
      </c>
      <c r="L286" s="0" t="n">
        <f aca="false">L280/L200</f>
        <v>0.322</v>
      </c>
      <c r="M286" s="0" t="n">
        <f aca="false">M280/M200</f>
        <v>0.322</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7" activePane="bottomRight" state="frozen"/>
      <selection pane="topLeft" activeCell="A1" activeCellId="0" sqref="A1"/>
      <selection pane="topRight" activeCell="C1" activeCellId="0" sqref="C1"/>
      <selection pane="bottomLeft" activeCell="A257" activeCellId="0" sqref="A257"/>
      <selection pane="bottomRight" activeCell="G188" activeCellId="0" sqref="G188"/>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Children'!L24</f>
        <v>0.92</v>
      </c>
      <c r="E20" s="71" t="n">
        <f aca="false">D20</f>
        <v>0.92</v>
      </c>
      <c r="F20" s="71" t="n">
        <f aca="false">E20</f>
        <v>0.92</v>
      </c>
      <c r="G20" s="71" t="n">
        <f aca="false">'Regional Data Children'!CD24</f>
        <v>0.966</v>
      </c>
      <c r="H20" s="71" t="n">
        <f aca="false">G20</f>
        <v>0.966</v>
      </c>
      <c r="I20" s="71" t="n">
        <f aca="false">H20</f>
        <v>0.966</v>
      </c>
      <c r="J20" s="71" t="n">
        <f aca="false">I20</f>
        <v>0.966</v>
      </c>
      <c r="K20" s="71" t="n">
        <f aca="false">J20</f>
        <v>0.966</v>
      </c>
      <c r="L20" s="71" t="n">
        <f aca="false">K20</f>
        <v>0.966</v>
      </c>
      <c r="M20" s="71" t="n">
        <f aca="false">L20</f>
        <v>0.966</v>
      </c>
    </row>
    <row r="21" customFormat="false" ht="15" hidden="false" customHeight="false" outlineLevel="0" collapsed="false">
      <c r="B21" s="0" t="s">
        <v>26</v>
      </c>
      <c r="C21" s="75" t="n">
        <v>0</v>
      </c>
      <c r="D21" s="71" t="n">
        <f aca="false">'Regional Data Children'!L25</f>
        <v>0.76</v>
      </c>
      <c r="E21" s="71" t="n">
        <f aca="false">D21</f>
        <v>0.76</v>
      </c>
      <c r="F21" s="71" t="n">
        <f aca="false">E21</f>
        <v>0.76</v>
      </c>
      <c r="G21" s="71" t="n">
        <f aca="false">'Regional Data Children'!CD25</f>
        <v>0.843</v>
      </c>
      <c r="H21" s="71" t="n">
        <f aca="false">G21</f>
        <v>0.843</v>
      </c>
      <c r="I21" s="71" t="n">
        <f aca="false">H21</f>
        <v>0.843</v>
      </c>
      <c r="J21" s="71" t="n">
        <f aca="false">I21</f>
        <v>0.843</v>
      </c>
      <c r="K21" s="71" t="n">
        <f aca="false">J21</f>
        <v>0.843</v>
      </c>
      <c r="L21" s="71" t="n">
        <f aca="false">K21</f>
        <v>0.843</v>
      </c>
      <c r="M21" s="71" t="n">
        <f aca="false">L21</f>
        <v>0.843</v>
      </c>
    </row>
    <row r="22" customFormat="false" ht="15" hidden="false" customHeight="false" outlineLevel="0" collapsed="false">
      <c r="B22" s="0" t="s">
        <v>27</v>
      </c>
      <c r="C22" s="75" t="n">
        <v>0</v>
      </c>
      <c r="D22" s="71" t="n">
        <f aca="false">'Regional Data Children'!L26</f>
        <v>0.57</v>
      </c>
      <c r="E22" s="71" t="n">
        <f aca="false">D22</f>
        <v>0.57</v>
      </c>
      <c r="F22" s="71" t="n">
        <f aca="false">E22</f>
        <v>0.57</v>
      </c>
      <c r="G22" s="71" t="n">
        <f aca="false">'Regional Data Children'!CD26</f>
        <v>0.839</v>
      </c>
      <c r="H22" s="71" t="n">
        <f aca="false">G22</f>
        <v>0.839</v>
      </c>
      <c r="I22" s="71" t="n">
        <f aca="false">H22</f>
        <v>0.839</v>
      </c>
      <c r="J22" s="71" t="n">
        <f aca="false">I22</f>
        <v>0.839</v>
      </c>
      <c r="K22" s="71" t="n">
        <f aca="false">J22</f>
        <v>0.839</v>
      </c>
      <c r="L22" s="71" t="n">
        <f aca="false">K22</f>
        <v>0.839</v>
      </c>
      <c r="M22" s="71" t="n">
        <f aca="false">L22</f>
        <v>0.839</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Children'!N24</f>
        <v>0.12</v>
      </c>
      <c r="E49" s="75" t="n">
        <f aca="false">D49</f>
        <v>0.12</v>
      </c>
      <c r="F49" s="75" t="n">
        <f aca="false">E49</f>
        <v>0.12</v>
      </c>
      <c r="G49" s="75" t="n">
        <f aca="false">'Regional Data Children'!CF24</f>
        <v>0.101</v>
      </c>
      <c r="H49" s="75" t="n">
        <f aca="false">G49</f>
        <v>0.101</v>
      </c>
      <c r="I49" s="75" t="n">
        <f aca="false">H49</f>
        <v>0.101</v>
      </c>
      <c r="J49" s="75" t="n">
        <f aca="false">I49</f>
        <v>0.101</v>
      </c>
      <c r="K49" s="75" t="n">
        <f aca="false">J49</f>
        <v>0.101</v>
      </c>
      <c r="L49" s="75" t="n">
        <f aca="false">K49</f>
        <v>0.101</v>
      </c>
      <c r="M49" s="75" t="n">
        <f aca="false">L49</f>
        <v>0.101</v>
      </c>
    </row>
    <row r="50" customFormat="false" ht="15" hidden="false" customHeight="false" outlineLevel="0" collapsed="false">
      <c r="B50" s="0" t="s">
        <v>26</v>
      </c>
      <c r="C50" s="75" t="n">
        <v>0</v>
      </c>
      <c r="D50" s="75" t="n">
        <f aca="false">'Regional Data Children'!N25</f>
        <v>0.08</v>
      </c>
      <c r="E50" s="75" t="n">
        <f aca="false">D50</f>
        <v>0.08</v>
      </c>
      <c r="F50" s="75" t="n">
        <f aca="false">E50</f>
        <v>0.08</v>
      </c>
      <c r="G50" s="75" t="n">
        <f aca="false">'Regional Data Children'!CF25</f>
        <v>0.238</v>
      </c>
      <c r="H50" s="75" t="n">
        <f aca="false">G50</f>
        <v>0.238</v>
      </c>
      <c r="I50" s="75" t="n">
        <f aca="false">H50</f>
        <v>0.238</v>
      </c>
      <c r="J50" s="75" t="n">
        <f aca="false">I50</f>
        <v>0.238</v>
      </c>
      <c r="K50" s="75" t="n">
        <f aca="false">J50</f>
        <v>0.238</v>
      </c>
      <c r="L50" s="75" t="n">
        <f aca="false">K50</f>
        <v>0.238</v>
      </c>
      <c r="M50" s="75" t="n">
        <f aca="false">L50</f>
        <v>0.238</v>
      </c>
    </row>
    <row r="51" customFormat="false" ht="15" hidden="false" customHeight="false" outlineLevel="0" collapsed="false">
      <c r="B51" s="0" t="s">
        <v>27</v>
      </c>
      <c r="C51" s="75" t="n">
        <v>0</v>
      </c>
      <c r="D51" s="75" t="n">
        <f aca="false">'Regional Data Children'!N26</f>
        <v>0.046</v>
      </c>
      <c r="E51" s="75" t="n">
        <f aca="false">D51</f>
        <v>0.046</v>
      </c>
      <c r="F51" s="75" t="n">
        <f aca="false">E51</f>
        <v>0.046</v>
      </c>
      <c r="G51" s="75" t="n">
        <f aca="false">'Regional Data Children'!CF26</f>
        <v>0.067</v>
      </c>
      <c r="H51" s="75" t="n">
        <f aca="false">G51</f>
        <v>0.067</v>
      </c>
      <c r="I51" s="75" t="n">
        <f aca="false">H51</f>
        <v>0.067</v>
      </c>
      <c r="J51" s="75" t="n">
        <f aca="false">I51</f>
        <v>0.067</v>
      </c>
      <c r="K51" s="75" t="n">
        <f aca="false">J51</f>
        <v>0.067</v>
      </c>
      <c r="L51" s="75" t="n">
        <f aca="false">K51</f>
        <v>0.067</v>
      </c>
      <c r="M51" s="75" t="n">
        <f aca="false">L51</f>
        <v>0.067</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f aca="false">'Regional Data Children'!D24</f>
        <v>0.561</v>
      </c>
      <c r="D78" s="75" t="n">
        <f aca="false">'Regional Data Children'!O24</f>
        <v>0.441</v>
      </c>
      <c r="E78" s="75" t="n">
        <f aca="false">D78</f>
        <v>0.441</v>
      </c>
      <c r="F78" s="75" t="n">
        <f aca="false">E78</f>
        <v>0.441</v>
      </c>
      <c r="G78" s="75" t="n">
        <f aca="false">'Regional Data Children'!CG24</f>
        <v>0.381</v>
      </c>
      <c r="H78" s="75" t="n">
        <f aca="false">G78</f>
        <v>0.381</v>
      </c>
      <c r="I78" s="75" t="n">
        <f aca="false">H78</f>
        <v>0.381</v>
      </c>
      <c r="J78" s="75" t="n">
        <f aca="false">I78</f>
        <v>0.381</v>
      </c>
      <c r="K78" s="75" t="n">
        <f aca="false">J78</f>
        <v>0.381</v>
      </c>
      <c r="L78" s="75" t="n">
        <f aca="false">K78</f>
        <v>0.381</v>
      </c>
      <c r="M78" s="75" t="n">
        <f aca="false">L78</f>
        <v>0.381</v>
      </c>
    </row>
    <row r="79" customFormat="false" ht="15" hidden="false" customHeight="false" outlineLevel="0" collapsed="false">
      <c r="B79" s="0" t="s">
        <v>26</v>
      </c>
      <c r="C79" s="75" t="n">
        <f aca="false">'Regional Data Children'!D25</f>
        <v>0.917</v>
      </c>
      <c r="D79" s="75" t="n">
        <f aca="false">'Regional Data Children'!O25</f>
        <v>0.837</v>
      </c>
      <c r="E79" s="75" t="n">
        <f aca="false">D79</f>
        <v>0.837</v>
      </c>
      <c r="F79" s="75" t="n">
        <f aca="false">E79</f>
        <v>0.837</v>
      </c>
      <c r="G79" s="75" t="n">
        <f aca="false">'Regional Data Children'!CG25</f>
        <v>0.653</v>
      </c>
      <c r="H79" s="75" t="n">
        <f aca="false">G79</f>
        <v>0.653</v>
      </c>
      <c r="I79" s="75" t="n">
        <f aca="false">H79</f>
        <v>0.653</v>
      </c>
      <c r="J79" s="75" t="n">
        <f aca="false">I79</f>
        <v>0.653</v>
      </c>
      <c r="K79" s="75" t="n">
        <f aca="false">J79</f>
        <v>0.653</v>
      </c>
      <c r="L79" s="75" t="n">
        <f aca="false">K79</f>
        <v>0.653</v>
      </c>
      <c r="M79" s="75" t="n">
        <f aca="false">L79</f>
        <v>0.653</v>
      </c>
    </row>
    <row r="80" customFormat="false" ht="15" hidden="false" customHeight="false" outlineLevel="0" collapsed="false">
      <c r="B80" s="0" t="s">
        <v>27</v>
      </c>
      <c r="C80" s="75" t="n">
        <f aca="false">'Regional Data Children'!D26</f>
        <v>0.487</v>
      </c>
      <c r="D80" s="75" t="n">
        <f aca="false">'Regional Data Children'!O26</f>
        <v>0.443</v>
      </c>
      <c r="E80" s="75" t="n">
        <f aca="false">D80</f>
        <v>0.443</v>
      </c>
      <c r="F80" s="75" t="n">
        <f aca="false">E80</f>
        <v>0.443</v>
      </c>
      <c r="G80" s="75" t="n">
        <f aca="false">'Regional Data Children'!CG26</f>
        <v>0.361</v>
      </c>
      <c r="H80" s="75" t="n">
        <f aca="false">G80</f>
        <v>0.361</v>
      </c>
      <c r="I80" s="75" t="n">
        <f aca="false">H80</f>
        <v>0.361</v>
      </c>
      <c r="J80" s="75" t="n">
        <f aca="false">I80</f>
        <v>0.361</v>
      </c>
      <c r="K80" s="75" t="n">
        <f aca="false">J80</f>
        <v>0.361</v>
      </c>
      <c r="L80" s="75" t="n">
        <f aca="false">K80</f>
        <v>0.361</v>
      </c>
      <c r="M80" s="75" t="n">
        <f aca="false">L80</f>
        <v>0.361</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f aca="false">'Regional Data Children'!P24</f>
        <v>0</v>
      </c>
      <c r="D89" s="75" t="n">
        <f aca="false">'Regional Data Children'!P24</f>
        <v>0</v>
      </c>
      <c r="E89" s="75" t="n">
        <f aca="false">D89</f>
        <v>0</v>
      </c>
      <c r="F89" s="75" t="n">
        <f aca="false">E89</f>
        <v>0</v>
      </c>
      <c r="G89" s="75" t="n">
        <f aca="false">'Regional Data Children'!CH24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f aca="false">'Regional Data Children'!P25</f>
        <v>0</v>
      </c>
      <c r="D90" s="75" t="n">
        <f aca="false">'Regional Data Children'!P25</f>
        <v>0</v>
      </c>
      <c r="E90" s="75" t="n">
        <f aca="false">D90</f>
        <v>0</v>
      </c>
      <c r="F90" s="75" t="n">
        <f aca="false">E90</f>
        <v>0</v>
      </c>
      <c r="G90" s="75" t="n">
        <f aca="false">'Regional Data Children'!CH25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f aca="false">'Regional Data Children'!P26</f>
        <v>0</v>
      </c>
      <c r="D91" s="75" t="n">
        <f aca="false">'Regional Data Children'!P26</f>
        <v>0</v>
      </c>
      <c r="E91" s="75" t="n">
        <f aca="false">D91</f>
        <v>0</v>
      </c>
      <c r="F91" s="75" t="n">
        <f aca="false">E91</f>
        <v>0</v>
      </c>
      <c r="G91" s="75" t="n">
        <f aca="false">'Regional Data Children'!CH26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'Regional Data Children'!$D32</f>
        <v>0.561</v>
      </c>
      <c r="E106" s="75" t="n">
        <f aca="false">'Regional Data Children'!$D32</f>
        <v>0.561</v>
      </c>
      <c r="F106" s="75" t="n">
        <f aca="false">'Regional Data Children'!$D32</f>
        <v>0.561</v>
      </c>
      <c r="G106" s="75" t="n">
        <f aca="false">'Regional Data Children'!$D32</f>
        <v>0.561</v>
      </c>
      <c r="H106" s="75" t="n">
        <f aca="false">'Regional Data Children'!$D32</f>
        <v>0.561</v>
      </c>
      <c r="I106" s="75" t="n">
        <f aca="false">'Regional Data Children'!$D32</f>
        <v>0.561</v>
      </c>
      <c r="J106" s="75" t="n">
        <f aca="false">'Regional Data Children'!$D32</f>
        <v>0.561</v>
      </c>
      <c r="K106" s="75" t="n">
        <f aca="false">'Regional Data Children'!$D32</f>
        <v>0.561</v>
      </c>
      <c r="L106" s="75" t="n">
        <f aca="false">'Regional Data Children'!$D32</f>
        <v>0.561</v>
      </c>
      <c r="M106" s="75" t="n">
        <f aca="false">'Regional Data Children'!$D32</f>
        <v>0.561</v>
      </c>
    </row>
    <row r="107" customFormat="false" ht="15" hidden="false" customHeight="false" outlineLevel="0" collapsed="false">
      <c r="B107" s="0" t="s">
        <v>26</v>
      </c>
      <c r="C107" s="75" t="n">
        <f aca="false">'Regional Data Children'!$D33</f>
        <v>0.917</v>
      </c>
      <c r="D107" s="75" t="n">
        <f aca="false">'Regional Data Children'!$D33</f>
        <v>0.917</v>
      </c>
      <c r="E107" s="75" t="n">
        <f aca="false">'Regional Data Children'!$D33</f>
        <v>0.917</v>
      </c>
      <c r="F107" s="75" t="n">
        <f aca="false">'Regional Data Children'!$D33</f>
        <v>0.917</v>
      </c>
      <c r="G107" s="75" t="n">
        <f aca="false">'Regional Data Children'!$D33</f>
        <v>0.917</v>
      </c>
      <c r="H107" s="75" t="n">
        <f aca="false">'Regional Data Children'!$D33</f>
        <v>0.917</v>
      </c>
      <c r="I107" s="75" t="n">
        <f aca="false">'Regional Data Children'!$D33</f>
        <v>0.917</v>
      </c>
      <c r="J107" s="75" t="n">
        <f aca="false">'Regional Data Children'!$D33</f>
        <v>0.917</v>
      </c>
      <c r="K107" s="75" t="n">
        <f aca="false">'Regional Data Children'!$D33</f>
        <v>0.917</v>
      </c>
      <c r="L107" s="75" t="n">
        <f aca="false">'Regional Data Children'!$D33</f>
        <v>0.917</v>
      </c>
      <c r="M107" s="75" t="n">
        <f aca="false">'Regional Data Children'!$D33</f>
        <v>0.917</v>
      </c>
    </row>
    <row r="108" customFormat="false" ht="15" hidden="false" customHeight="false" outlineLevel="0" collapsed="false">
      <c r="B108" s="0" t="s">
        <v>27</v>
      </c>
      <c r="C108" s="75" t="n">
        <f aca="false">'Regional Data Children'!$D34</f>
        <v>0.487</v>
      </c>
      <c r="D108" s="75" t="n">
        <f aca="false">'Regional Data Children'!$D34</f>
        <v>0.487</v>
      </c>
      <c r="E108" s="75" t="n">
        <f aca="false">'Regional Data Children'!$D34</f>
        <v>0.487</v>
      </c>
      <c r="F108" s="75" t="n">
        <f aca="false">'Regional Data Children'!$D34</f>
        <v>0.487</v>
      </c>
      <c r="G108" s="75" t="n">
        <f aca="false">'Regional Data Children'!$D34</f>
        <v>0.487</v>
      </c>
      <c r="H108" s="75" t="n">
        <f aca="false">'Regional Data Children'!$D34</f>
        <v>0.487</v>
      </c>
      <c r="I108" s="75" t="n">
        <f aca="false">'Regional Data Children'!$D34</f>
        <v>0.487</v>
      </c>
      <c r="J108" s="75" t="n">
        <f aca="false">'Regional Data Children'!$D34</f>
        <v>0.487</v>
      </c>
      <c r="K108" s="75" t="n">
        <f aca="false">'Regional Data Children'!$D34</f>
        <v>0.487</v>
      </c>
      <c r="L108" s="75" t="n">
        <f aca="false">'Regional Data Children'!$D34</f>
        <v>0.487</v>
      </c>
      <c r="M108" s="75" t="n">
        <f aca="false">'Regional Data Children'!$D34</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Children'!L32</f>
        <v>0.92</v>
      </c>
      <c r="E117" s="71" t="n">
        <f aca="false">D117</f>
        <v>0.92</v>
      </c>
      <c r="F117" s="71" t="n">
        <f aca="false">E117</f>
        <v>0.92</v>
      </c>
      <c r="G117" s="71" t="n">
        <f aca="false">'Regional Data Children'!CD32</f>
        <v>0.966</v>
      </c>
      <c r="H117" s="71" t="n">
        <f aca="false">G117</f>
        <v>0.966</v>
      </c>
      <c r="I117" s="71" t="n">
        <f aca="false">H117</f>
        <v>0.966</v>
      </c>
      <c r="J117" s="71" t="n">
        <f aca="false">I117</f>
        <v>0.966</v>
      </c>
      <c r="K117" s="71" t="n">
        <f aca="false">J117</f>
        <v>0.966</v>
      </c>
      <c r="L117" s="71" t="n">
        <f aca="false">K117</f>
        <v>0.966</v>
      </c>
      <c r="M117" s="71" t="n">
        <f aca="false">L117</f>
        <v>0.966</v>
      </c>
    </row>
    <row r="118" customFormat="false" ht="15" hidden="false" customHeight="false" outlineLevel="0" collapsed="false">
      <c r="B118" s="0" t="s">
        <v>26</v>
      </c>
      <c r="C118" s="75" t="n">
        <v>0</v>
      </c>
      <c r="D118" s="71" t="n">
        <f aca="false">'Regional Data Children'!L33</f>
        <v>0.76</v>
      </c>
      <c r="E118" s="71" t="n">
        <f aca="false">D118</f>
        <v>0.76</v>
      </c>
      <c r="F118" s="71" t="n">
        <f aca="false">E118</f>
        <v>0.76</v>
      </c>
      <c r="G118" s="71" t="n">
        <f aca="false">'Regional Data Children'!CD33</f>
        <v>0.843</v>
      </c>
      <c r="H118" s="71" t="n">
        <f aca="false">G118</f>
        <v>0.843</v>
      </c>
      <c r="I118" s="71" t="n">
        <f aca="false">H118</f>
        <v>0.843</v>
      </c>
      <c r="J118" s="71" t="n">
        <f aca="false">I118</f>
        <v>0.843</v>
      </c>
      <c r="K118" s="71" t="n">
        <f aca="false">J118</f>
        <v>0.843</v>
      </c>
      <c r="L118" s="71" t="n">
        <f aca="false">K118</f>
        <v>0.843</v>
      </c>
      <c r="M118" s="71" t="n">
        <f aca="false">L118</f>
        <v>0.843</v>
      </c>
    </row>
    <row r="119" customFormat="false" ht="15" hidden="false" customHeight="false" outlineLevel="0" collapsed="false">
      <c r="B119" s="0" t="s">
        <v>27</v>
      </c>
      <c r="C119" s="75" t="n">
        <v>0</v>
      </c>
      <c r="D119" s="71" t="n">
        <f aca="false">'Regional Data Children'!L34</f>
        <v>0.57</v>
      </c>
      <c r="E119" s="71" t="n">
        <f aca="false">D119</f>
        <v>0.57</v>
      </c>
      <c r="F119" s="71" t="n">
        <f aca="false">E119</f>
        <v>0.57</v>
      </c>
      <c r="G119" s="71" t="n">
        <f aca="false">'Regional Data Children'!CD34</f>
        <v>0.839</v>
      </c>
      <c r="H119" s="71" t="n">
        <f aca="false">G119</f>
        <v>0.839</v>
      </c>
      <c r="I119" s="71" t="n">
        <f aca="false">H119</f>
        <v>0.839</v>
      </c>
      <c r="J119" s="71" t="n">
        <f aca="false">I119</f>
        <v>0.839</v>
      </c>
      <c r="K119" s="71" t="n">
        <f aca="false">J119</f>
        <v>0.839</v>
      </c>
      <c r="L119" s="71" t="n">
        <f aca="false">K119</f>
        <v>0.839</v>
      </c>
      <c r="M119" s="71" t="n">
        <f aca="false">L119</f>
        <v>0.839</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2208981.82363653</v>
      </c>
      <c r="E122" s="22" t="n">
        <f aca="false">SUM(E123:E125)</f>
        <v>2254631.23120752</v>
      </c>
      <c r="F122" s="22" t="n">
        <f aca="false">SUM(F123:F125)</f>
        <v>2298316.21103316</v>
      </c>
      <c r="G122" s="22" t="n">
        <f aca="false">SUM(G123:G125)</f>
        <v>2867508.03132163</v>
      </c>
      <c r="H122" s="22" t="n">
        <f aca="false">SUM(H123:H125)</f>
        <v>2915607.00500303</v>
      </c>
      <c r="I122" s="22" t="n">
        <f aca="false">SUM(I123:I125)</f>
        <v>2961291.94618944</v>
      </c>
      <c r="J122" s="22" t="n">
        <f aca="false">SUM(J123:J125)</f>
        <v>3004415.48661811</v>
      </c>
      <c r="K122" s="22" t="n">
        <f aca="false">SUM(K123:K125)</f>
        <v>3045404.91627844</v>
      </c>
      <c r="L122" s="22" t="n">
        <f aca="false">SUM(L123:L125)</f>
        <v>3084852.04740032</v>
      </c>
      <c r="M122" s="22" t="n">
        <f aca="false">SUM(M123:M125)</f>
        <v>3123691.77176717</v>
      </c>
    </row>
    <row r="123" customFormat="false" ht="15" hidden="false" customHeight="false" outlineLevel="0" collapsed="false">
      <c r="B123" s="0" t="s">
        <v>25</v>
      </c>
      <c r="C123" s="22" t="n">
        <f aca="false">C117*C101</f>
        <v>0</v>
      </c>
      <c r="D123" s="22" t="n">
        <f aca="false">D117*D101</f>
        <v>625816.079601916</v>
      </c>
      <c r="E123" s="22" t="n">
        <f aca="false">E117*E101</f>
        <v>638748.79501702</v>
      </c>
      <c r="F123" s="22" t="n">
        <f aca="false">F117*F101</f>
        <v>651124.977799258</v>
      </c>
      <c r="G123" s="22" t="n">
        <f aca="false">G117*G101</f>
        <v>695929.306040292</v>
      </c>
      <c r="H123" s="22" t="n">
        <f aca="false">H117*H101</f>
        <v>707602.677138023</v>
      </c>
      <c r="I123" s="22" t="n">
        <f aca="false">I117*I101</f>
        <v>718690.17508714</v>
      </c>
      <c r="J123" s="22" t="n">
        <f aca="false">J117*J101</f>
        <v>729156.034375663</v>
      </c>
      <c r="K123" s="22" t="n">
        <f aca="false">K117*K101</f>
        <v>739103.956064781</v>
      </c>
      <c r="L123" s="22" t="n">
        <f aca="false">L117*L101</f>
        <v>748677.569908951</v>
      </c>
      <c r="M123" s="22" t="n">
        <f aca="false">M117*M101</f>
        <v>758103.769288402</v>
      </c>
    </row>
    <row r="124" customFormat="false" ht="15" hidden="false" customHeight="false" outlineLevel="0" collapsed="false">
      <c r="B124" s="0" t="s">
        <v>26</v>
      </c>
      <c r="C124" s="22" t="n">
        <f aca="false">C118*C102</f>
        <v>0</v>
      </c>
      <c r="D124" s="22" t="n">
        <f aca="false">D118*D102</f>
        <v>771593.047930092</v>
      </c>
      <c r="E124" s="22" t="n">
        <f aca="false">E118*E102</f>
        <v>787538.297070223</v>
      </c>
      <c r="F124" s="22" t="n">
        <f aca="false">F118*F102</f>
        <v>802797.375425578</v>
      </c>
      <c r="G124" s="22" t="n">
        <f aca="false">G118*G102</f>
        <v>906424.001703322</v>
      </c>
      <c r="H124" s="22" t="n">
        <f aca="false">H118*H102</f>
        <v>921628.166338919</v>
      </c>
      <c r="I124" s="22" t="n">
        <f aca="false">I118*I102</f>
        <v>936069.251335179</v>
      </c>
      <c r="J124" s="22" t="n">
        <f aca="false">J118*J102</f>
        <v>949700.673342025</v>
      </c>
      <c r="K124" s="22" t="n">
        <f aca="false">K118*K102</f>
        <v>962657.499427403</v>
      </c>
      <c r="L124" s="22" t="n">
        <f aca="false">L118*L102</f>
        <v>975126.802409871</v>
      </c>
      <c r="M124" s="22" t="n">
        <f aca="false">M118*M102</f>
        <v>987404.103118746</v>
      </c>
    </row>
    <row r="125" customFormat="false" ht="15" hidden="false" customHeight="false" outlineLevel="0" collapsed="false">
      <c r="B125" s="0" t="s">
        <v>27</v>
      </c>
      <c r="C125" s="22" t="n">
        <f aca="false">C119*C103</f>
        <v>0</v>
      </c>
      <c r="D125" s="22" t="n">
        <f aca="false">D119*D103</f>
        <v>811572.696104523</v>
      </c>
      <c r="E125" s="22" t="n">
        <f aca="false">E119*E103</f>
        <v>828344.139120281</v>
      </c>
      <c r="F125" s="22" t="n">
        <f aca="false">F119*F103</f>
        <v>844393.857808321</v>
      </c>
      <c r="G125" s="22" t="n">
        <f aca="false">G119*G103</f>
        <v>1265154.72357802</v>
      </c>
      <c r="H125" s="22" t="n">
        <f aca="false">H119*H103</f>
        <v>1286376.16152608</v>
      </c>
      <c r="I125" s="22" t="n">
        <f aca="false">I119*I103</f>
        <v>1306532.51976712</v>
      </c>
      <c r="J125" s="22" t="n">
        <f aca="false">J119*J103</f>
        <v>1325558.77890042</v>
      </c>
      <c r="K125" s="22" t="n">
        <f aca="false">K119*K103</f>
        <v>1343643.46078626</v>
      </c>
      <c r="L125" s="22" t="n">
        <f aca="false">L119*L103</f>
        <v>1361047.6750815</v>
      </c>
      <c r="M125" s="22" t="n">
        <f aca="false">M119*M103</f>
        <v>1378183.89936002</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27764700.4704554</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7012953.34032145</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9000939.21810136</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11750807.9120325</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2144642.54721993</v>
      </c>
      <c r="E135" s="22" t="n">
        <f aca="false">PV($C$132,E$134,0,E122)*-1</f>
        <v>2125206.17514141</v>
      </c>
      <c r="F135" s="22" t="n">
        <f aca="false">PV($C$132,F$134,0,F122)*-1</f>
        <v>2103284.91108315</v>
      </c>
      <c r="G135" s="22" t="n">
        <f aca="false">PV($C$132,G$134,0,G122)*-1</f>
        <v>2547743.74562349</v>
      </c>
      <c r="H135" s="22" t="n">
        <f aca="false">PV($C$132,H$134,0,H122)*-1</f>
        <v>2515028.21432761</v>
      </c>
      <c r="I135" s="22" t="n">
        <f aca="false">PV($C$132,I$134,0,I122)*-1</f>
        <v>2480035.38437776</v>
      </c>
      <c r="J135" s="22" t="n">
        <f aca="false">PV($C$132,J$134,0,J122)*-1</f>
        <v>2442864.72871769</v>
      </c>
      <c r="K135" s="22" t="n">
        <f aca="false">PV($C$132,K$134,0,K122)*-1</f>
        <v>2404070.76313526</v>
      </c>
      <c r="L135" s="22" t="n">
        <f aca="false">PV($C$132,L$134,0,L122)*-1</f>
        <v>2364282.2259321</v>
      </c>
      <c r="M135" s="22" t="n">
        <f aca="false">PV($C$132,M$134,0,M122)*-1</f>
        <v>2324320.03938492</v>
      </c>
    </row>
    <row r="136" customFormat="false" ht="15" hidden="false" customHeight="false" outlineLevel="0" collapsed="false">
      <c r="A136" s="101"/>
      <c r="B136" s="101" t="s">
        <v>25</v>
      </c>
      <c r="C136" s="22" t="n">
        <f aca="false">PV($C$132,C$134,0,C123)*-1</f>
        <v>0</v>
      </c>
      <c r="D136" s="22" t="n">
        <f aca="false">PV($C$132,D$134,0,D123)*-1</f>
        <v>607588.426797977</v>
      </c>
      <c r="E136" s="22" t="n">
        <f aca="false">PV($C$132,E$134,0,E123)*-1</f>
        <v>602082.001147158</v>
      </c>
      <c r="F136" s="22" t="n">
        <f aca="false">PV($C$132,F$134,0,F123)*-1</f>
        <v>595871.592629502</v>
      </c>
      <c r="G136" s="22" t="n">
        <f aca="false">PV($C$132,G$134,0,G123)*-1</f>
        <v>618324.174681753</v>
      </c>
      <c r="H136" s="22" t="n">
        <f aca="false">PV($C$132,H$134,0,H123)*-1</f>
        <v>610384.28515301</v>
      </c>
      <c r="I136" s="22" t="n">
        <f aca="false">PV($C$132,I$134,0,I123)*-1</f>
        <v>601891.707068699</v>
      </c>
      <c r="J136" s="22" t="n">
        <f aca="false">PV($C$132,J$134,0,J123)*-1</f>
        <v>592870.581995634</v>
      </c>
      <c r="K136" s="22" t="n">
        <f aca="false">PV($C$132,K$134,0,K123)*-1</f>
        <v>583455.4880355</v>
      </c>
      <c r="L136" s="22" t="n">
        <f aca="false">PV($C$132,L$134,0,L123)*-1</f>
        <v>573799.016708586</v>
      </c>
      <c r="M136" s="22" t="n">
        <f aca="false">PV($C$132,M$134,0,M123)*-1</f>
        <v>564100.401587771</v>
      </c>
    </row>
    <row r="137" customFormat="false" ht="15" hidden="false" customHeight="false" outlineLevel="0" collapsed="false">
      <c r="A137" s="101"/>
      <c r="B137" s="101" t="s">
        <v>26</v>
      </c>
      <c r="C137" s="22" t="n">
        <f aca="false">PV($C$132,C$134,0,C124)*-1</f>
        <v>0</v>
      </c>
      <c r="D137" s="22" t="n">
        <f aca="false">PV($C$132,D$134,0,D124)*-1</f>
        <v>749119.464009798</v>
      </c>
      <c r="E137" s="22" t="n">
        <f aca="false">PV($C$132,E$134,0,E124)*-1</f>
        <v>742330.377104556</v>
      </c>
      <c r="F137" s="22" t="n">
        <f aca="false">PV($C$132,F$134,0,F124)*-1</f>
        <v>734673.322271325</v>
      </c>
      <c r="G137" s="22" t="n">
        <f aca="false">PV($C$132,G$134,0,G124)*-1</f>
        <v>805345.98543331</v>
      </c>
      <c r="H137" s="22" t="n">
        <f aca="false">PV($C$132,H$134,0,H124)*-1</f>
        <v>795004.552219821</v>
      </c>
      <c r="I137" s="22" t="n">
        <f aca="false">PV($C$132,I$134,0,I124)*-1</f>
        <v>783943.261158867</v>
      </c>
      <c r="J137" s="22" t="n">
        <f aca="false">PV($C$132,J$134,0,J124)*-1</f>
        <v>772193.555811468</v>
      </c>
      <c r="K137" s="22" t="n">
        <f aca="false">PV($C$132,K$134,0,K124)*-1</f>
        <v>759930.719529554</v>
      </c>
      <c r="L137" s="22" t="n">
        <f aca="false">PV($C$132,L$134,0,L124)*-1</f>
        <v>747353.497523663</v>
      </c>
      <c r="M137" s="22" t="n">
        <f aca="false">PV($C$132,M$134,0,M124)*-1</f>
        <v>734721.384674717</v>
      </c>
    </row>
    <row r="138" customFormat="false" ht="15" hidden="false" customHeight="false" outlineLevel="0" collapsed="false">
      <c r="A138" s="101"/>
      <c r="B138" s="101" t="s">
        <v>27</v>
      </c>
      <c r="C138" s="22" t="n">
        <f aca="false">PV($C$132,C$134,0,C125)*-1</f>
        <v>0</v>
      </c>
      <c r="D138" s="22" t="n">
        <f aca="false">PV($C$132,D$134,0,D125)*-1</f>
        <v>787934.656412159</v>
      </c>
      <c r="E138" s="22" t="n">
        <f aca="false">PV($C$132,E$134,0,E125)*-1</f>
        <v>780793.796889698</v>
      </c>
      <c r="F138" s="22" t="n">
        <f aca="false">PV($C$132,F$134,0,F125)*-1</f>
        <v>772739.996182323</v>
      </c>
      <c r="G138" s="22" t="n">
        <f aca="false">PV($C$132,G$134,0,G125)*-1</f>
        <v>1124073.58550842</v>
      </c>
      <c r="H138" s="22" t="n">
        <f aca="false">PV($C$132,H$134,0,H125)*-1</f>
        <v>1109639.37695478</v>
      </c>
      <c r="I138" s="22" t="n">
        <f aca="false">PV($C$132,I$134,0,I125)*-1</f>
        <v>1094200.41615019</v>
      </c>
      <c r="J138" s="22" t="n">
        <f aca="false">PV($C$132,J$134,0,J125)*-1</f>
        <v>1077800.59091059</v>
      </c>
      <c r="K138" s="22" t="n">
        <f aca="false">PV($C$132,K$134,0,K125)*-1</f>
        <v>1060684.55557021</v>
      </c>
      <c r="L138" s="22" t="n">
        <f aca="false">PV($C$132,L$134,0,L125)*-1</f>
        <v>1043129.71169985</v>
      </c>
      <c r="M138" s="22" t="n">
        <f aca="false">PV($C$132,M$134,0,M125)*-1</f>
        <v>1025498.25312243</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23451478.7349433</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5950367.67580559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7624616.11973708</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9876494.93940065</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Children'!N32</f>
        <v>0.12</v>
      </c>
      <c r="E146" s="75" t="n">
        <f aca="false">D146</f>
        <v>0.12</v>
      </c>
      <c r="F146" s="75" t="n">
        <f aca="false">E146</f>
        <v>0.12</v>
      </c>
      <c r="G146" s="75" t="n">
        <f aca="false">'Regional Data Children'!CF32</f>
        <v>0.101</v>
      </c>
      <c r="H146" s="75" t="n">
        <f aca="false">G146</f>
        <v>0.101</v>
      </c>
      <c r="I146" s="75" t="n">
        <f aca="false">H146</f>
        <v>0.101</v>
      </c>
      <c r="J146" s="75" t="n">
        <f aca="false">I146</f>
        <v>0.101</v>
      </c>
      <c r="K146" s="75" t="n">
        <f aca="false">J146</f>
        <v>0.101</v>
      </c>
      <c r="L146" s="75" t="n">
        <f aca="false">K146</f>
        <v>0.101</v>
      </c>
      <c r="M146" s="75" t="n">
        <f aca="false">L146</f>
        <v>0.101</v>
      </c>
    </row>
    <row r="147" customFormat="false" ht="15" hidden="false" customHeight="false" outlineLevel="0" collapsed="false">
      <c r="B147" s="0" t="s">
        <v>26</v>
      </c>
      <c r="C147" s="75" t="n">
        <v>0</v>
      </c>
      <c r="D147" s="75" t="n">
        <f aca="false">'Regional Data Children'!N33</f>
        <v>0.08</v>
      </c>
      <c r="E147" s="75" t="n">
        <f aca="false">D147</f>
        <v>0.08</v>
      </c>
      <c r="F147" s="75" t="n">
        <f aca="false">E147</f>
        <v>0.08</v>
      </c>
      <c r="G147" s="75" t="n">
        <f aca="false">'Regional Data Children'!CF33</f>
        <v>0.238</v>
      </c>
      <c r="H147" s="75" t="n">
        <f aca="false">G147</f>
        <v>0.238</v>
      </c>
      <c r="I147" s="75" t="n">
        <f aca="false">H147</f>
        <v>0.238</v>
      </c>
      <c r="J147" s="75" t="n">
        <f aca="false">I147</f>
        <v>0.238</v>
      </c>
      <c r="K147" s="75" t="n">
        <f aca="false">J147</f>
        <v>0.238</v>
      </c>
      <c r="L147" s="75" t="n">
        <f aca="false">K147</f>
        <v>0.238</v>
      </c>
      <c r="M147" s="75" t="n">
        <f aca="false">L147</f>
        <v>0.238</v>
      </c>
    </row>
    <row r="148" customFormat="false" ht="15" hidden="false" customHeight="false" outlineLevel="0" collapsed="false">
      <c r="B148" s="0" t="s">
        <v>27</v>
      </c>
      <c r="C148" s="75" t="n">
        <v>0</v>
      </c>
      <c r="D148" s="75" t="n">
        <f aca="false">'Regional Data Children'!N34</f>
        <v>0.046</v>
      </c>
      <c r="E148" s="75" t="n">
        <f aca="false">D148</f>
        <v>0.046</v>
      </c>
      <c r="F148" s="75" t="n">
        <f aca="false">E148</f>
        <v>0.046</v>
      </c>
      <c r="G148" s="75" t="n">
        <f aca="false">'Regional Data Children'!CF34</f>
        <v>0.067</v>
      </c>
      <c r="H148" s="75" t="n">
        <f aca="false">G148</f>
        <v>0.067</v>
      </c>
      <c r="I148" s="75" t="n">
        <f aca="false">H148</f>
        <v>0.067</v>
      </c>
      <c r="J148" s="75" t="n">
        <f aca="false">I148</f>
        <v>0.067</v>
      </c>
      <c r="K148" s="75" t="n">
        <f aca="false">J148</f>
        <v>0.067</v>
      </c>
      <c r="L148" s="75" t="n">
        <f aca="false">K148</f>
        <v>0.067</v>
      </c>
      <c r="M148" s="75" t="n">
        <f aca="false">L148</f>
        <v>0.067</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228343.845518031</v>
      </c>
      <c r="E151" s="22" t="n">
        <f aca="false">SUM(E152:E154)</f>
        <v>233062.653594605</v>
      </c>
      <c r="F151" s="22" t="n">
        <f aca="false">SUM(F152:F154)</f>
        <v>237578.397535105</v>
      </c>
      <c r="G151" s="22" t="n">
        <f aca="false">SUM(G152:G154)</f>
        <v>429700.404178092</v>
      </c>
      <c r="H151" s="22" t="n">
        <f aca="false">SUM(H152:H154)</f>
        <v>436908.107942367</v>
      </c>
      <c r="I151" s="22" t="n">
        <f aca="false">SUM(I152:I154)</f>
        <v>443754.065295661</v>
      </c>
      <c r="J151" s="22" t="n">
        <f aca="false">SUM(J152:J154)</f>
        <v>450216.19288149</v>
      </c>
      <c r="K151" s="22" t="n">
        <f aca="false">SUM(K152:K154)</f>
        <v>456358.520749341</v>
      </c>
      <c r="L151" s="22" t="n">
        <f aca="false">SUM(L152:L154)</f>
        <v>462269.732854622</v>
      </c>
      <c r="M151" s="22" t="n">
        <f aca="false">SUM(M152:M154)</f>
        <v>468089.924141377</v>
      </c>
    </row>
    <row r="152" customFormat="false" ht="15" hidden="false" customHeight="false" outlineLevel="0" collapsed="false">
      <c r="B152" s="0" t="s">
        <v>25</v>
      </c>
      <c r="C152" s="22" t="n">
        <f aca="false">C146*C101</f>
        <v>0</v>
      </c>
      <c r="D152" s="22" t="n">
        <f aca="false">D146*D101</f>
        <v>81628.1842959021</v>
      </c>
      <c r="E152" s="22" t="n">
        <f aca="false">E146*E101</f>
        <v>83315.0602196113</v>
      </c>
      <c r="F152" s="22" t="n">
        <f aca="false">F146*F101</f>
        <v>84929.344930338</v>
      </c>
      <c r="G152" s="22" t="n">
        <f aca="false">G146*G101</f>
        <v>72762.7949379602</v>
      </c>
      <c r="H152" s="22" t="n">
        <f aca="false">H146*H101</f>
        <v>73983.3026821329</v>
      </c>
      <c r="I152" s="22" t="n">
        <f aca="false">I146*I101</f>
        <v>75142.5545380964</v>
      </c>
      <c r="J152" s="22" t="n">
        <f aca="false">J146*J101</f>
        <v>76236.811047559</v>
      </c>
      <c r="K152" s="22" t="n">
        <f aca="false">K146*K101</f>
        <v>77276.9146610175</v>
      </c>
      <c r="L152" s="22" t="n">
        <f aca="false">L146*L101</f>
        <v>78277.8825681202</v>
      </c>
      <c r="M152" s="22" t="n">
        <f aca="false">M146*M101</f>
        <v>79263.4375757025</v>
      </c>
    </row>
    <row r="153" customFormat="false" ht="15" hidden="false" customHeight="false" outlineLevel="0" collapsed="false">
      <c r="B153" s="0" t="s">
        <v>26</v>
      </c>
      <c r="C153" s="22" t="n">
        <f aca="false">C147*C102</f>
        <v>0</v>
      </c>
      <c r="D153" s="22" t="n">
        <f aca="false">D147*D102</f>
        <v>81220.3208347465</v>
      </c>
      <c r="E153" s="22" t="n">
        <f aca="false">E147*E102</f>
        <v>82898.768112655</v>
      </c>
      <c r="F153" s="22" t="n">
        <f aca="false">F147*F102</f>
        <v>84504.986886903</v>
      </c>
      <c r="G153" s="22" t="n">
        <f aca="false">G147*G102</f>
        <v>255906.183161792</v>
      </c>
      <c r="H153" s="22" t="n">
        <f aca="false">H147*H102</f>
        <v>260198.699393432</v>
      </c>
      <c r="I153" s="22" t="n">
        <f aca="false">I147*I102</f>
        <v>264275.779143265</v>
      </c>
      <c r="J153" s="22" t="n">
        <f aca="false">J147*J102</f>
        <v>268124.270765602</v>
      </c>
      <c r="K153" s="22" t="n">
        <f aca="false">K147*K102</f>
        <v>271782.307074403</v>
      </c>
      <c r="L153" s="22" t="n">
        <f aca="false">L147*L102</f>
        <v>275302.703408718</v>
      </c>
      <c r="M153" s="22" t="n">
        <f aca="false">M147*M102</f>
        <v>278768.892695447</v>
      </c>
    </row>
    <row r="154" customFormat="false" ht="15" hidden="false" customHeight="false" outlineLevel="0" collapsed="false">
      <c r="B154" s="0" t="s">
        <v>27</v>
      </c>
      <c r="C154" s="22" t="n">
        <f aca="false">C148*C103</f>
        <v>0</v>
      </c>
      <c r="D154" s="22" t="n">
        <f aca="false">D148*D103</f>
        <v>65495.3403873826</v>
      </c>
      <c r="E154" s="22" t="n">
        <f aca="false">E148*E103</f>
        <v>66848.8252623385</v>
      </c>
      <c r="F154" s="22" t="n">
        <f aca="false">F148*F103</f>
        <v>68144.0657178645</v>
      </c>
      <c r="G154" s="22" t="n">
        <f aca="false">G148*G103</f>
        <v>101031.42607834</v>
      </c>
      <c r="H154" s="22" t="n">
        <f aca="false">H148*H103</f>
        <v>102726.105866803</v>
      </c>
      <c r="I154" s="22" t="n">
        <f aca="false">I148*I103</f>
        <v>104335.731614299</v>
      </c>
      <c r="J154" s="22" t="n">
        <f aca="false">J148*J103</f>
        <v>105855.111068329</v>
      </c>
      <c r="K154" s="22" t="n">
        <f aca="false">K148*K103</f>
        <v>107299.299013921</v>
      </c>
      <c r="L154" s="22" t="n">
        <f aca="false">L148*L103</f>
        <v>108689.146877784</v>
      </c>
      <c r="M154" s="22" t="n">
        <f aca="false">M148*M103</f>
        <v>110057.593870228</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3846281.84469069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782816.28745644</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2122982.91147696</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940482.645757289</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221693.053901001</v>
      </c>
      <c r="E164" s="22" t="n">
        <f aca="false">PV($C$161,E$163,0,E151)*-1</f>
        <v>219683.903850132</v>
      </c>
      <c r="F164" s="22" t="n">
        <f aca="false">PV($C$161,F$163,0,F151)*-1</f>
        <v>217417.888946741</v>
      </c>
      <c r="G164" s="22" t="n">
        <f aca="false">PV($C$161,G$163,0,G151)*-1</f>
        <v>381783.243596371</v>
      </c>
      <c r="H164" s="22" t="n">
        <f aca="false">PV($C$161,H$163,0,H151)*-1</f>
        <v>376880.771879751</v>
      </c>
      <c r="I164" s="22" t="n">
        <f aca="false">PV($C$161,I$163,0,I151)*-1</f>
        <v>371637.043524487</v>
      </c>
      <c r="J164" s="22" t="n">
        <f aca="false">PV($C$161,J$163,0,J151)*-1</f>
        <v>366066.964701261</v>
      </c>
      <c r="K164" s="22" t="n">
        <f aca="false">PV($C$161,K$163,0,K151)*-1</f>
        <v>360253.630437378</v>
      </c>
      <c r="L164" s="22" t="n">
        <f aca="false">PV($C$161,L$163,0,L151)*-1</f>
        <v>354291.2581158</v>
      </c>
      <c r="M164" s="22" t="n">
        <f aca="false">PV($C$161,M$163,0,M151)*-1</f>
        <v>348302.864178068</v>
      </c>
    </row>
    <row r="165" customFormat="false" ht="15" hidden="false" customHeight="false" outlineLevel="0" collapsed="false">
      <c r="A165" s="101"/>
      <c r="B165" s="101" t="s">
        <v>25</v>
      </c>
      <c r="C165" s="22" t="n">
        <f aca="false">PV($C$161,C$163,0,C152)*-1</f>
        <v>0</v>
      </c>
      <c r="D165" s="22" t="n">
        <f aca="false">PV($C$161,D$163,0,D152)*-1</f>
        <v>79250.6643649535</v>
      </c>
      <c r="E165" s="22" t="n">
        <f aca="false">PV($C$161,E$163,0,E152)*-1</f>
        <v>78532.434932238</v>
      </c>
      <c r="F165" s="22" t="n">
        <f aca="false">PV($C$161,F$163,0,F152)*-1</f>
        <v>77722.3816473263</v>
      </c>
      <c r="G165" s="22" t="n">
        <f aca="false">PV($C$161,G$163,0,G152)*-1</f>
        <v>64648.8008725229</v>
      </c>
      <c r="H165" s="22" t="n">
        <f aca="false">PV($C$161,H$163,0,H152)*-1</f>
        <v>63818.6467913603</v>
      </c>
      <c r="I165" s="22" t="n">
        <f aca="false">PV($C$161,I$163,0,I152)*-1</f>
        <v>62930.7064326486</v>
      </c>
      <c r="J165" s="22" t="n">
        <f aca="false">PV($C$161,J$163,0,J152)*-1</f>
        <v>61987.5039146574</v>
      </c>
      <c r="K165" s="22" t="n">
        <f aca="false">PV($C$161,K$163,0,K152)*-1</f>
        <v>61003.1100326972</v>
      </c>
      <c r="L165" s="22" t="n">
        <f aca="false">PV($C$161,L$163,0,L152)*-1</f>
        <v>59993.4789726368</v>
      </c>
      <c r="M165" s="22" t="n">
        <f aca="false">PV($C$161,M$163,0,M152)*-1</f>
        <v>58979.4415738767</v>
      </c>
    </row>
    <row r="166" customFormat="false" ht="15" hidden="false" customHeight="false" outlineLevel="0" collapsed="false">
      <c r="A166" s="101"/>
      <c r="B166" s="101" t="s">
        <v>26</v>
      </c>
      <c r="C166" s="22" t="n">
        <f aca="false">PV($C$161,C$163,0,C153)*-1</f>
        <v>0</v>
      </c>
      <c r="D166" s="22" t="n">
        <f aca="false">PV($C$161,D$163,0,D153)*-1</f>
        <v>78854.680422084</v>
      </c>
      <c r="E166" s="22" t="n">
        <f aca="false">PV($C$161,E$163,0,E153)*-1</f>
        <v>78140.0396952164</v>
      </c>
      <c r="F166" s="22" t="n">
        <f aca="false">PV($C$161,F$163,0,F153)*-1</f>
        <v>77334.0339232974</v>
      </c>
      <c r="G166" s="22" t="n">
        <f aca="false">PV($C$161,G$163,0,G153)*-1</f>
        <v>227369.329220792</v>
      </c>
      <c r="H166" s="22" t="n">
        <f aca="false">PV($C$161,H$163,0,H153)*-1</f>
        <v>224449.683782109</v>
      </c>
      <c r="I166" s="22" t="n">
        <f aca="false">PV($C$161,I$163,0,I153)*-1</f>
        <v>221326.804455291</v>
      </c>
      <c r="J166" s="22" t="n">
        <f aca="false">PV($C$161,J$163,0,J153)*-1</f>
        <v>218009.568544637</v>
      </c>
      <c r="K166" s="22" t="n">
        <f aca="false">PV($C$161,K$163,0,K153)*-1</f>
        <v>214547.46292768</v>
      </c>
      <c r="L166" s="22" t="n">
        <f aca="false">PV($C$161,L$163,0,L153)*-1</f>
        <v>210996.598351876</v>
      </c>
      <c r="M166" s="22" t="n">
        <f aca="false">PV($C$161,M$163,0,M153)*-1</f>
        <v>207430.23671718</v>
      </c>
    </row>
    <row r="167" customFormat="false" ht="15" hidden="false" customHeight="false" outlineLevel="0" collapsed="false">
      <c r="A167" s="101"/>
      <c r="B167" s="101" t="s">
        <v>27</v>
      </c>
      <c r="C167" s="22" t="n">
        <f aca="false">PV($C$161,C$163,0,C154)*-1</f>
        <v>0</v>
      </c>
      <c r="D167" s="22" t="n">
        <f aca="false">PV($C$161,D$163,0,D154)*-1</f>
        <v>63587.7091139637</v>
      </c>
      <c r="E167" s="22" t="n">
        <f aca="false">PV($C$161,E$163,0,E154)*-1</f>
        <v>63011.4292226774</v>
      </c>
      <c r="F167" s="22" t="n">
        <f aca="false">PV($C$161,F$163,0,F154)*-1</f>
        <v>62361.4733761173</v>
      </c>
      <c r="G167" s="22" t="n">
        <f aca="false">PV($C$161,G$163,0,G154)*-1</f>
        <v>89765.1135030564</v>
      </c>
      <c r="H167" s="22" t="n">
        <f aca="false">PV($C$161,H$163,0,H154)*-1</f>
        <v>88612.4413062817</v>
      </c>
      <c r="I167" s="22" t="n">
        <f aca="false">PV($C$161,I$163,0,I154)*-1</f>
        <v>87379.5326365468</v>
      </c>
      <c r="J167" s="22" t="n">
        <f aca="false">PV($C$161,J$163,0,J154)*-1</f>
        <v>86069.8922419662</v>
      </c>
      <c r="K167" s="22" t="n">
        <f aca="false">PV($C$161,K$163,0,K154)*-1</f>
        <v>84703.057477001</v>
      </c>
      <c r="L167" s="22" t="n">
        <f aca="false">PV($C$161,L$163,0,L154)*-1</f>
        <v>83301.1807912875</v>
      </c>
      <c r="M167" s="22" t="n">
        <f aca="false">PV($C$161,M$163,0,M154)*-1</f>
        <v>81893.1858870118</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3218010.62313099</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668867.169534918</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1758458.43804016</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790685.01555591</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Children'!O32</f>
        <v>0.441</v>
      </c>
      <c r="E175" s="75" t="n">
        <f aca="false">D175</f>
        <v>0.441</v>
      </c>
      <c r="F175" s="75" t="n">
        <f aca="false">E175</f>
        <v>0.441</v>
      </c>
      <c r="G175" s="75" t="n">
        <f aca="false">'Regional Data Children'!CF33</f>
        <v>0.238</v>
      </c>
      <c r="H175" s="75" t="n">
        <f aca="false">G175</f>
        <v>0.238</v>
      </c>
      <c r="I175" s="75" t="n">
        <f aca="false">H175</f>
        <v>0.238</v>
      </c>
      <c r="J175" s="75" t="n">
        <f aca="false">I175</f>
        <v>0.238</v>
      </c>
      <c r="K175" s="75" t="n">
        <f aca="false">J175</f>
        <v>0.238</v>
      </c>
      <c r="L175" s="75" t="n">
        <f aca="false">K175</f>
        <v>0.238</v>
      </c>
      <c r="M175" s="75" t="n">
        <f aca="false">L175</f>
        <v>0.238</v>
      </c>
    </row>
    <row r="176" customFormat="false" ht="15" hidden="false" customHeight="false" outlineLevel="0" collapsed="false">
      <c r="B176" s="0" t="s">
        <v>26</v>
      </c>
      <c r="C176" s="75" t="n">
        <f aca="false">'Regional Data Children'!D33</f>
        <v>0.917</v>
      </c>
      <c r="D176" s="75" t="n">
        <f aca="false">'Regional Data Children'!O33</f>
        <v>0.837</v>
      </c>
      <c r="E176" s="75" t="n">
        <f aca="false">D176</f>
        <v>0.837</v>
      </c>
      <c r="F176" s="75" t="n">
        <f aca="false">E176</f>
        <v>0.837</v>
      </c>
      <c r="G176" s="75" t="n">
        <f aca="false">'Regional Data Children'!CF34</f>
        <v>0.067</v>
      </c>
      <c r="H176" s="75" t="n">
        <f aca="false">G176</f>
        <v>0.067</v>
      </c>
      <c r="I176" s="75" t="n">
        <f aca="false">H176</f>
        <v>0.067</v>
      </c>
      <c r="J176" s="75" t="n">
        <f aca="false">I176</f>
        <v>0.067</v>
      </c>
      <c r="K176" s="75" t="n">
        <f aca="false">J176</f>
        <v>0.067</v>
      </c>
      <c r="L176" s="75" t="n">
        <f aca="false">K176</f>
        <v>0.067</v>
      </c>
      <c r="M176" s="75" t="n">
        <f aca="false">L176</f>
        <v>0.067</v>
      </c>
    </row>
    <row r="177" customFormat="false" ht="15" hidden="false" customHeight="false" outlineLevel="0" collapsed="false">
      <c r="B177" s="0" t="s">
        <v>27</v>
      </c>
      <c r="C177" s="75" t="n">
        <f aca="false">'Regional Data Children'!D34</f>
        <v>0.487</v>
      </c>
      <c r="D177" s="75" t="n">
        <f aca="false">'Regional Data Children'!O34</f>
        <v>0.443</v>
      </c>
      <c r="E177" s="75" t="n">
        <f aca="false">D177</f>
        <v>0.443</v>
      </c>
      <c r="F177" s="75" t="n">
        <f aca="false">E177</f>
        <v>0.443</v>
      </c>
      <c r="G177" s="75" t="n">
        <f aca="false">'Regional Data Children'!CF35</f>
        <v>0</v>
      </c>
      <c r="H177" s="75" t="n">
        <f aca="false">G177</f>
        <v>0</v>
      </c>
      <c r="I177" s="75" t="n">
        <f aca="false">H177</f>
        <v>0</v>
      </c>
      <c r="J177" s="75" t="n">
        <f aca="false">I177</f>
        <v>0</v>
      </c>
      <c r="K177" s="75" t="n">
        <f aca="false">J177</f>
        <v>0</v>
      </c>
      <c r="L177" s="75" t="n">
        <f aca="false">K177</f>
        <v>0</v>
      </c>
      <c r="M177" s="75" t="n">
        <f aca="false">L177</f>
        <v>0</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1780499.78818642</v>
      </c>
      <c r="E180" s="0" t="n">
        <f aca="false">SUM(E181:E183)</f>
        <v>1817294.45966868</v>
      </c>
      <c r="F180" s="0" t="n">
        <f aca="false">SUM(F181:F183)</f>
        <v>1852505.74864091</v>
      </c>
      <c r="G180" s="0" t="n">
        <f aca="false">SUM(G181:G183)</f>
        <v>243501.659785409</v>
      </c>
      <c r="H180" s="0" t="n">
        <f aca="false">SUM(H181:H183)</f>
        <v>247586.105163578</v>
      </c>
      <c r="I180" s="0" t="n">
        <f aca="false">SUM(I181:I183)</f>
        <v>251465.556898178</v>
      </c>
      <c r="J180" s="0" t="n">
        <f aca="false">SUM(J181:J183)</f>
        <v>255127.500842364</v>
      </c>
      <c r="K180" s="0" t="n">
        <f aca="false">SUM(K181:K183)</f>
        <v>258608.221400747</v>
      </c>
      <c r="L180" s="0" t="n">
        <f aca="false">SUM(L181:L183)</f>
        <v>261957.973797961</v>
      </c>
      <c r="M180" s="0" t="n">
        <f aca="false">SUM(M181:M183)</f>
        <v>265256.146722197</v>
      </c>
    </row>
    <row r="181" customFormat="false" ht="15" hidden="false" customHeight="false" outlineLevel="0" collapsed="false">
      <c r="B181" s="0" t="s">
        <v>25</v>
      </c>
      <c r="C181" s="0" t="n">
        <f aca="false">C175*C101</f>
        <v>373311.082731694</v>
      </c>
      <c r="D181" s="0" t="n">
        <f aca="false">D175*D101</f>
        <v>299983.57728744</v>
      </c>
      <c r="E181" s="0" t="n">
        <f aca="false">E175*E101</f>
        <v>306182.846307072</v>
      </c>
      <c r="F181" s="0" t="n">
        <f aca="false">F175*F101</f>
        <v>312115.342618992</v>
      </c>
      <c r="G181" s="0" t="n">
        <f aca="false">G175*G101</f>
        <v>171460.843517173</v>
      </c>
      <c r="H181" s="0" t="n">
        <f aca="false">H175*H101</f>
        <v>174336.891468788</v>
      </c>
      <c r="I181" s="0" t="n">
        <f aca="false">I175*I101</f>
        <v>177068.593862049</v>
      </c>
      <c r="J181" s="0" t="n">
        <f aca="false">J175*J101</f>
        <v>179647.138904149</v>
      </c>
      <c r="K181" s="0" t="n">
        <f aca="false">K175*K101</f>
        <v>182098.076131903</v>
      </c>
      <c r="L181" s="0" t="n">
        <f aca="false">L175*L101</f>
        <v>184456.792586263</v>
      </c>
      <c r="M181" s="0" t="n">
        <f aca="false">M175*M101</f>
        <v>186779.189534824</v>
      </c>
    </row>
    <row r="182" customFormat="false" ht="15" hidden="false" customHeight="false" outlineLevel="0" collapsed="false">
      <c r="B182" s="0" t="s">
        <v>26</v>
      </c>
      <c r="C182" s="0" t="n">
        <f aca="false">C176*C102</f>
        <v>910737.420169237</v>
      </c>
      <c r="D182" s="0" t="n">
        <f aca="false">D176*D102</f>
        <v>849767.606733536</v>
      </c>
      <c r="E182" s="0" t="n">
        <f aca="false">E176*E102</f>
        <v>867328.361378653</v>
      </c>
      <c r="F182" s="0" t="n">
        <f aca="false">F176*F102</f>
        <v>884133.425304222</v>
      </c>
      <c r="G182" s="0" t="n">
        <f aca="false">G176*G102</f>
        <v>72040.8162682356</v>
      </c>
      <c r="H182" s="0" t="n">
        <f aca="false">H176*H102</f>
        <v>73249.2136947896</v>
      </c>
      <c r="I182" s="0" t="n">
        <f aca="false">I176*I102</f>
        <v>74396.9630361293</v>
      </c>
      <c r="J182" s="0" t="n">
        <f aca="false">J176*J102</f>
        <v>75480.3619382156</v>
      </c>
      <c r="K182" s="0" t="n">
        <f aca="false">K176*K102</f>
        <v>76510.1452688446</v>
      </c>
      <c r="L182" s="0" t="n">
        <f aca="false">L176*L102</f>
        <v>77501.1812116979</v>
      </c>
      <c r="M182" s="0" t="n">
        <f aca="false">M176*M102</f>
        <v>78476.9571873737</v>
      </c>
    </row>
    <row r="183" customFormat="false" ht="15" hidden="false" customHeight="false" outlineLevel="0" collapsed="false">
      <c r="B183" s="0" t="s">
        <v>27</v>
      </c>
      <c r="C183" s="0" t="n">
        <f aca="false">C177*C103</f>
        <v>678313.819003453</v>
      </c>
      <c r="D183" s="0" t="n">
        <f aca="false">D177*D103</f>
        <v>630748.604165445</v>
      </c>
      <c r="E183" s="0" t="n">
        <f aca="false">E177*E103</f>
        <v>643783.251982955</v>
      </c>
      <c r="F183" s="0" t="n">
        <f aca="false">F177*F103</f>
        <v>656256.980717695</v>
      </c>
      <c r="G183" s="0" t="n">
        <f aca="false">G177*G103</f>
        <v>0</v>
      </c>
      <c r="H183" s="0" t="n">
        <f aca="false">H177*H103</f>
        <v>0</v>
      </c>
      <c r="I183" s="0" t="n">
        <f aca="false">I177*I103</f>
        <v>0</v>
      </c>
      <c r="J183" s="0" t="n">
        <f aca="false">J177*J103</f>
        <v>0</v>
      </c>
      <c r="K183" s="0" t="n">
        <f aca="false">K177*K103</f>
        <v>0</v>
      </c>
      <c r="L183" s="0" t="n">
        <f aca="false">L177*L103</f>
        <v>0</v>
      </c>
      <c r="M183" s="0" t="n">
        <f aca="false">M177*M103</f>
        <v>0</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Children'!P32</f>
        <v>0</v>
      </c>
      <c r="E186" s="75" t="n">
        <f aca="false">D186</f>
        <v>0</v>
      </c>
      <c r="F186" s="75" t="n">
        <f aca="false">E186</f>
        <v>0</v>
      </c>
      <c r="G186" s="75" t="n">
        <f aca="false">'Regional Data Children'!CH32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Children'!P33</f>
        <v>0</v>
      </c>
      <c r="E187" s="75" t="n">
        <f aca="false">D187</f>
        <v>0</v>
      </c>
      <c r="F187" s="75" t="n">
        <f aca="false">E187</f>
        <v>0</v>
      </c>
      <c r="G187" s="75" t="n">
        <f aca="false">'Regional Data Children'!CH33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Children'!P34</f>
        <v>0</v>
      </c>
      <c r="E188" s="75" t="n">
        <f aca="false">D188</f>
        <v>0</v>
      </c>
      <c r="F188" s="75" t="n">
        <f aca="false">E188</f>
        <v>0</v>
      </c>
      <c r="G188" s="75" t="n">
        <f aca="false">'Regional Data Children'!CH34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2208981.82363653</v>
      </c>
      <c r="E215" s="22" t="n">
        <f aca="false">E25+E122</f>
        <v>2254631.23120752</v>
      </c>
      <c r="F215" s="22" t="n">
        <f aca="false">F25+F122</f>
        <v>2298316.21103316</v>
      </c>
      <c r="G215" s="22" t="n">
        <f aca="false">G25+G122</f>
        <v>2867508.03132163</v>
      </c>
      <c r="H215" s="22" t="n">
        <f aca="false">H25+H122</f>
        <v>2915607.00500303</v>
      </c>
      <c r="I215" s="22" t="n">
        <f aca="false">I25+I122</f>
        <v>2961291.94618944</v>
      </c>
      <c r="J215" s="22" t="n">
        <f aca="false">J25+J122</f>
        <v>3004415.48661811</v>
      </c>
      <c r="K215" s="22" t="n">
        <f aca="false">K25+K122</f>
        <v>3045404.91627844</v>
      </c>
      <c r="L215" s="22" t="n">
        <f aca="false">L25+L122</f>
        <v>3084852.04740032</v>
      </c>
      <c r="M215" s="22" t="n">
        <f aca="false">M25+M122</f>
        <v>3123691.77176717</v>
      </c>
    </row>
    <row r="216" customFormat="false" ht="15" hidden="false" customHeight="false" outlineLevel="0" collapsed="false">
      <c r="B216" s="0" t="s">
        <v>25</v>
      </c>
      <c r="C216" s="22" t="n">
        <f aca="false">C26+C123</f>
        <v>0</v>
      </c>
      <c r="D216" s="22" t="n">
        <f aca="false">D26+D123</f>
        <v>625816.079601916</v>
      </c>
      <c r="E216" s="22" t="n">
        <f aca="false">E26+E123</f>
        <v>638748.79501702</v>
      </c>
      <c r="F216" s="22" t="n">
        <f aca="false">F26+F123</f>
        <v>651124.977799258</v>
      </c>
      <c r="G216" s="22" t="n">
        <f aca="false">G26+G123</f>
        <v>695929.306040292</v>
      </c>
      <c r="H216" s="22" t="n">
        <f aca="false">H26+H123</f>
        <v>707602.677138023</v>
      </c>
      <c r="I216" s="22" t="n">
        <f aca="false">I26+I123</f>
        <v>718690.17508714</v>
      </c>
      <c r="J216" s="22" t="n">
        <f aca="false">J26+J123</f>
        <v>729156.034375663</v>
      </c>
      <c r="K216" s="22" t="n">
        <f aca="false">K26+K123</f>
        <v>739103.956064781</v>
      </c>
      <c r="L216" s="22" t="n">
        <f aca="false">L26+L123</f>
        <v>748677.569908951</v>
      </c>
      <c r="M216" s="22" t="n">
        <f aca="false">M26+M123</f>
        <v>758103.769288402</v>
      </c>
    </row>
    <row r="217" customFormat="false" ht="15" hidden="false" customHeight="false" outlineLevel="0" collapsed="false">
      <c r="B217" s="0" t="s">
        <v>26</v>
      </c>
      <c r="C217" s="22" t="n">
        <f aca="false">C27+C124</f>
        <v>0</v>
      </c>
      <c r="D217" s="22" t="n">
        <f aca="false">D27+D124</f>
        <v>771593.047930092</v>
      </c>
      <c r="E217" s="22" t="n">
        <f aca="false">E27+E124</f>
        <v>787538.297070223</v>
      </c>
      <c r="F217" s="22" t="n">
        <f aca="false">F27+F124</f>
        <v>802797.375425578</v>
      </c>
      <c r="G217" s="22" t="n">
        <f aca="false">G27+G124</f>
        <v>906424.001703322</v>
      </c>
      <c r="H217" s="22" t="n">
        <f aca="false">H27+H124</f>
        <v>921628.166338919</v>
      </c>
      <c r="I217" s="22" t="n">
        <f aca="false">I27+I124</f>
        <v>936069.251335179</v>
      </c>
      <c r="J217" s="22" t="n">
        <f aca="false">J27+J124</f>
        <v>949700.673342025</v>
      </c>
      <c r="K217" s="22" t="n">
        <f aca="false">K27+K124</f>
        <v>962657.499427403</v>
      </c>
      <c r="L217" s="22" t="n">
        <f aca="false">L27+L124</f>
        <v>975126.802409871</v>
      </c>
      <c r="M217" s="22" t="n">
        <f aca="false">M27+M124</f>
        <v>987404.103118746</v>
      </c>
    </row>
    <row r="218" customFormat="false" ht="15" hidden="false" customHeight="false" outlineLevel="0" collapsed="false">
      <c r="B218" s="0" t="s">
        <v>27</v>
      </c>
      <c r="C218" s="22" t="n">
        <f aca="false">C28+C125</f>
        <v>0</v>
      </c>
      <c r="D218" s="22" t="n">
        <f aca="false">D28+D125</f>
        <v>811572.696104523</v>
      </c>
      <c r="E218" s="22" t="n">
        <f aca="false">E28+E125</f>
        <v>828344.139120281</v>
      </c>
      <c r="F218" s="22" t="n">
        <f aca="false">F28+F125</f>
        <v>844393.857808321</v>
      </c>
      <c r="G218" s="22" t="n">
        <f aca="false">G28+G125</f>
        <v>1265154.72357802</v>
      </c>
      <c r="H218" s="22" t="n">
        <f aca="false">H28+H125</f>
        <v>1286376.16152608</v>
      </c>
      <c r="I218" s="22" t="n">
        <f aca="false">I28+I125</f>
        <v>1306532.51976712</v>
      </c>
      <c r="J218" s="22" t="n">
        <f aca="false">J28+J125</f>
        <v>1325558.77890042</v>
      </c>
      <c r="K218" s="22" t="n">
        <f aca="false">K28+K125</f>
        <v>1343643.46078626</v>
      </c>
      <c r="L218" s="22" t="n">
        <f aca="false">L28+L125</f>
        <v>1361047.6750815</v>
      </c>
      <c r="M218" s="22" t="n">
        <f aca="false">M28+M125</f>
        <v>1378183.89936002</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0.708165735752443</v>
      </c>
      <c r="E221" s="71" t="n">
        <f aca="false">E215/E197</f>
        <v>0.708165735752443</v>
      </c>
      <c r="F221" s="71" t="n">
        <f aca="false">F215/F197</f>
        <v>0.708165735752443</v>
      </c>
      <c r="G221" s="71" t="n">
        <f aca="false">G215/G197</f>
        <v>0.867997155206909</v>
      </c>
      <c r="H221" s="71" t="n">
        <f aca="false">H215/H197</f>
        <v>0.867997155206909</v>
      </c>
      <c r="I221" s="71" t="n">
        <f aca="false">I215/I197</f>
        <v>0.867997155206909</v>
      </c>
      <c r="J221" s="71" t="n">
        <f aca="false">J215/J197</f>
        <v>0.867997155206909</v>
      </c>
      <c r="K221" s="71" t="n">
        <f aca="false">K215/K197</f>
        <v>0.867997155206909</v>
      </c>
      <c r="L221" s="71" t="n">
        <f aca="false">L215/L197</f>
        <v>0.867997155206909</v>
      </c>
      <c r="M221" s="71" t="n">
        <f aca="false">M215/M197</f>
        <v>0.867997155206909</v>
      </c>
    </row>
    <row r="222" customFormat="false" ht="15" hidden="false" customHeight="false" outlineLevel="0" collapsed="false">
      <c r="B222" s="0" t="s">
        <v>25</v>
      </c>
      <c r="C222" s="71" t="n">
        <f aca="false">C216/C198</f>
        <v>0</v>
      </c>
      <c r="D222" s="71" t="n">
        <f aca="false">D216/D198</f>
        <v>0.92</v>
      </c>
      <c r="E222" s="71" t="n">
        <f aca="false">E216/E198</f>
        <v>0.92</v>
      </c>
      <c r="F222" s="71" t="n">
        <f aca="false">F216/F198</f>
        <v>0.92</v>
      </c>
      <c r="G222" s="71" t="n">
        <f aca="false">G216/G198</f>
        <v>0.966</v>
      </c>
      <c r="H222" s="71" t="n">
        <f aca="false">H216/H198</f>
        <v>0.966</v>
      </c>
      <c r="I222" s="71" t="n">
        <f aca="false">I216/I198</f>
        <v>0.966</v>
      </c>
      <c r="J222" s="71" t="n">
        <f aca="false">J216/J198</f>
        <v>0.966</v>
      </c>
      <c r="K222" s="71" t="n">
        <f aca="false">K216/K198</f>
        <v>0.966</v>
      </c>
      <c r="L222" s="71" t="n">
        <f aca="false">L216/L198</f>
        <v>0.966</v>
      </c>
      <c r="M222" s="71" t="n">
        <f aca="false">M216/M198</f>
        <v>0.966</v>
      </c>
    </row>
    <row r="223" customFormat="false" ht="15" hidden="false" customHeight="false" outlineLevel="0" collapsed="false">
      <c r="B223" s="0" t="s">
        <v>26</v>
      </c>
      <c r="C223" s="71" t="n">
        <f aca="false">C217/C199</f>
        <v>0</v>
      </c>
      <c r="D223" s="71" t="n">
        <f aca="false">D217/D199</f>
        <v>0.76</v>
      </c>
      <c r="E223" s="71" t="n">
        <f aca="false">E217/E199</f>
        <v>0.76</v>
      </c>
      <c r="F223" s="71" t="n">
        <f aca="false">F217/F199</f>
        <v>0.76</v>
      </c>
      <c r="G223" s="71" t="n">
        <f aca="false">G217/G199</f>
        <v>0.843</v>
      </c>
      <c r="H223" s="71" t="n">
        <f aca="false">H217/H199</f>
        <v>0.843</v>
      </c>
      <c r="I223" s="71" t="n">
        <f aca="false">I217/I199</f>
        <v>0.843</v>
      </c>
      <c r="J223" s="71" t="n">
        <f aca="false">J217/J199</f>
        <v>0.843</v>
      </c>
      <c r="K223" s="71" t="n">
        <f aca="false">K217/K199</f>
        <v>0.843</v>
      </c>
      <c r="L223" s="71" t="n">
        <f aca="false">L217/L199</f>
        <v>0.843</v>
      </c>
      <c r="M223" s="71" t="n">
        <f aca="false">M217/M199</f>
        <v>0.843</v>
      </c>
    </row>
    <row r="224" customFormat="false" ht="15" hidden="false" customHeight="false" outlineLevel="0" collapsed="false">
      <c r="B224" s="0" t="s">
        <v>27</v>
      </c>
      <c r="C224" s="71" t="n">
        <f aca="false">C218/C200</f>
        <v>0</v>
      </c>
      <c r="D224" s="71" t="n">
        <f aca="false">D218/D200</f>
        <v>0.57</v>
      </c>
      <c r="E224" s="71" t="n">
        <f aca="false">E218/E200</f>
        <v>0.57</v>
      </c>
      <c r="F224" s="71" t="n">
        <f aca="false">F218/F200</f>
        <v>0.57</v>
      </c>
      <c r="G224" s="71" t="n">
        <f aca="false">G218/G200</f>
        <v>0.839</v>
      </c>
      <c r="H224" s="71" t="n">
        <f aca="false">H218/H200</f>
        <v>0.839</v>
      </c>
      <c r="I224" s="71" t="n">
        <f aca="false">I218/I200</f>
        <v>0.839</v>
      </c>
      <c r="J224" s="71" t="n">
        <f aca="false">J218/J200</f>
        <v>0.839</v>
      </c>
      <c r="K224" s="71" t="n">
        <f aca="false">K218/K200</f>
        <v>0.839</v>
      </c>
      <c r="L224" s="71" t="n">
        <f aca="false">L218/L200</f>
        <v>0.839</v>
      </c>
      <c r="M224" s="71" t="n">
        <f aca="false">M218/M200</f>
        <v>0.839</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27764700.4704554</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7012953.34032145</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9000939.21810136</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11750807.9120325</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2144642.54721993</v>
      </c>
      <c r="E235" s="22" t="n">
        <f aca="false">PV($C$232,E$234,0,E215)*-1</f>
        <v>2125206.17514141</v>
      </c>
      <c r="F235" s="22" t="n">
        <f aca="false">PV($C$232,F$234,0,F215)*-1</f>
        <v>2103284.91108315</v>
      </c>
      <c r="G235" s="22" t="n">
        <f aca="false">PV($C$232,G$234,0,G215)*-1</f>
        <v>2547743.74562349</v>
      </c>
      <c r="H235" s="22" t="n">
        <f aca="false">PV($C$232,H$234,0,H215)*-1</f>
        <v>2515028.21432761</v>
      </c>
      <c r="I235" s="22" t="n">
        <f aca="false">PV($C$232,I$234,0,I215)*-1</f>
        <v>2480035.38437776</v>
      </c>
      <c r="J235" s="22" t="n">
        <f aca="false">PV($C$232,J$234,0,J215)*-1</f>
        <v>2442864.72871769</v>
      </c>
      <c r="K235" s="22" t="n">
        <f aca="false">PV($C$232,K$234,0,K215)*-1</f>
        <v>2404070.76313526</v>
      </c>
      <c r="L235" s="22" t="n">
        <f aca="false">PV($C$232,L$234,0,L215)*-1</f>
        <v>2364282.2259321</v>
      </c>
      <c r="M235" s="22" t="n">
        <f aca="false">PV($C$232,M$234,0,M215)*-1</f>
        <v>2324320.03938492</v>
      </c>
    </row>
    <row r="236" customFormat="false" ht="15" hidden="false" customHeight="false" outlineLevel="0" collapsed="false">
      <c r="A236" s="101"/>
      <c r="B236" s="101" t="s">
        <v>25</v>
      </c>
      <c r="C236" s="22" t="n">
        <f aca="false">PV($C$232,C$234,0,C216)*-1</f>
        <v>0</v>
      </c>
      <c r="D236" s="22" t="n">
        <f aca="false">PV($C$232,D$234,0,D216)*-1</f>
        <v>607588.426797977</v>
      </c>
      <c r="E236" s="22" t="n">
        <f aca="false">PV($C$232,E$234,0,E216)*-1</f>
        <v>602082.001147158</v>
      </c>
      <c r="F236" s="22" t="n">
        <f aca="false">PV($C$232,F$234,0,F216)*-1</f>
        <v>595871.592629502</v>
      </c>
      <c r="G236" s="22" t="n">
        <f aca="false">PV($C$232,G$234,0,G216)*-1</f>
        <v>618324.174681753</v>
      </c>
      <c r="H236" s="22" t="n">
        <f aca="false">PV($C$232,H$234,0,H216)*-1</f>
        <v>610384.28515301</v>
      </c>
      <c r="I236" s="22" t="n">
        <f aca="false">PV($C$232,I$234,0,I216)*-1</f>
        <v>601891.707068699</v>
      </c>
      <c r="J236" s="22" t="n">
        <f aca="false">PV($C$232,J$234,0,J216)*-1</f>
        <v>592870.581995634</v>
      </c>
      <c r="K236" s="22" t="n">
        <f aca="false">PV($C$232,K$234,0,K216)*-1</f>
        <v>583455.4880355</v>
      </c>
      <c r="L236" s="22" t="n">
        <f aca="false">PV($C$232,L$234,0,L216)*-1</f>
        <v>573799.016708586</v>
      </c>
      <c r="M236" s="22" t="n">
        <f aca="false">PV($C$232,M$234,0,M216)*-1</f>
        <v>564100.401587771</v>
      </c>
    </row>
    <row r="237" customFormat="false" ht="15" hidden="false" customHeight="false" outlineLevel="0" collapsed="false">
      <c r="A237" s="101"/>
      <c r="B237" s="101" t="s">
        <v>26</v>
      </c>
      <c r="C237" s="22" t="n">
        <f aca="false">PV($C$232,C$234,0,C217)*-1</f>
        <v>0</v>
      </c>
      <c r="D237" s="22" t="n">
        <f aca="false">PV($C$232,D$234,0,D217)*-1</f>
        <v>749119.464009798</v>
      </c>
      <c r="E237" s="22" t="n">
        <f aca="false">PV($C$232,E$234,0,E217)*-1</f>
        <v>742330.377104556</v>
      </c>
      <c r="F237" s="22" t="n">
        <f aca="false">PV($C$232,F$234,0,F217)*-1</f>
        <v>734673.322271325</v>
      </c>
      <c r="G237" s="22" t="n">
        <f aca="false">PV($C$232,G$234,0,G217)*-1</f>
        <v>805345.98543331</v>
      </c>
      <c r="H237" s="22" t="n">
        <f aca="false">PV($C$232,H$234,0,H217)*-1</f>
        <v>795004.552219821</v>
      </c>
      <c r="I237" s="22" t="n">
        <f aca="false">PV($C$232,I$234,0,I217)*-1</f>
        <v>783943.261158867</v>
      </c>
      <c r="J237" s="22" t="n">
        <f aca="false">PV($C$232,J$234,0,J217)*-1</f>
        <v>772193.555811468</v>
      </c>
      <c r="K237" s="22" t="n">
        <f aca="false">PV($C$232,K$234,0,K217)*-1</f>
        <v>759930.719529554</v>
      </c>
      <c r="L237" s="22" t="n">
        <f aca="false">PV($C$232,L$234,0,L217)*-1</f>
        <v>747353.497523663</v>
      </c>
      <c r="M237" s="22" t="n">
        <f aca="false">PV($C$232,M$234,0,M217)*-1</f>
        <v>734721.384674717</v>
      </c>
    </row>
    <row r="238" customFormat="false" ht="15" hidden="false" customHeight="false" outlineLevel="0" collapsed="false">
      <c r="A238" s="101"/>
      <c r="B238" s="101" t="s">
        <v>27</v>
      </c>
      <c r="C238" s="22" t="n">
        <f aca="false">PV($C$232,C$234,0,C218)*-1</f>
        <v>0</v>
      </c>
      <c r="D238" s="22" t="n">
        <f aca="false">PV($C$232,D$234,0,D218)*-1</f>
        <v>787934.656412159</v>
      </c>
      <c r="E238" s="22" t="n">
        <f aca="false">PV($C$232,E$234,0,E218)*-1</f>
        <v>780793.796889698</v>
      </c>
      <c r="F238" s="22" t="n">
        <f aca="false">PV($C$232,F$234,0,F218)*-1</f>
        <v>772739.996182323</v>
      </c>
      <c r="G238" s="22" t="n">
        <f aca="false">PV($C$232,G$234,0,G218)*-1</f>
        <v>1124073.58550842</v>
      </c>
      <c r="H238" s="22" t="n">
        <f aca="false">PV($C$232,H$234,0,H218)*-1</f>
        <v>1109639.37695478</v>
      </c>
      <c r="I238" s="22" t="n">
        <f aca="false">PV($C$232,I$234,0,I218)*-1</f>
        <v>1094200.41615019</v>
      </c>
      <c r="J238" s="22" t="n">
        <f aca="false">PV($C$232,J$234,0,J218)*-1</f>
        <v>1077800.59091059</v>
      </c>
      <c r="K238" s="22" t="n">
        <f aca="false">PV($C$232,K$234,0,K218)*-1</f>
        <v>1060684.55557021</v>
      </c>
      <c r="L238" s="22" t="n">
        <f aca="false">PV($C$232,L$234,0,L218)*-1</f>
        <v>1043129.71169985</v>
      </c>
      <c r="M238" s="22" t="n">
        <f aca="false">PV($C$232,M$234,0,M218)*-1</f>
        <v>1025498.25312243</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23451478.7349433</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5950367.67580559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7624616.11973708</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9876494.93940065</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228343.845518031</v>
      </c>
      <c r="E246" s="22" t="n">
        <f aca="false">E54+E151</f>
        <v>233062.653594605</v>
      </c>
      <c r="F246" s="22" t="n">
        <f aca="false">F54+F151</f>
        <v>237578.397535105</v>
      </c>
      <c r="G246" s="22" t="n">
        <f aca="false">G54+G151</f>
        <v>429700.404178092</v>
      </c>
      <c r="H246" s="22" t="n">
        <f aca="false">H54+H151</f>
        <v>436908.107942367</v>
      </c>
      <c r="I246" s="22" t="n">
        <f aca="false">I54+I151</f>
        <v>443754.065295661</v>
      </c>
      <c r="J246" s="22" t="n">
        <f aca="false">J54+J151</f>
        <v>450216.19288149</v>
      </c>
      <c r="K246" s="22" t="n">
        <f aca="false">K54+K151</f>
        <v>456358.520749341</v>
      </c>
      <c r="L246" s="22" t="n">
        <f aca="false">L54+L151</f>
        <v>462269.732854622</v>
      </c>
      <c r="M246" s="22" t="n">
        <f aca="false">M54+M151</f>
        <v>468089.924141377</v>
      </c>
    </row>
    <row r="247" customFormat="false" ht="15" hidden="false" customHeight="false" outlineLevel="0" collapsed="false">
      <c r="B247" s="0" t="s">
        <v>25</v>
      </c>
      <c r="C247" s="22" t="n">
        <f aca="false">C55+C152</f>
        <v>0</v>
      </c>
      <c r="D247" s="22" t="n">
        <f aca="false">D55+D152</f>
        <v>81628.1842959021</v>
      </c>
      <c r="E247" s="22" t="n">
        <f aca="false">E55+E152</f>
        <v>83315.0602196113</v>
      </c>
      <c r="F247" s="22" t="n">
        <f aca="false">F55+F152</f>
        <v>84929.344930338</v>
      </c>
      <c r="G247" s="22" t="n">
        <f aca="false">G55+G152</f>
        <v>72762.7949379602</v>
      </c>
      <c r="H247" s="22" t="n">
        <f aca="false">H55+H152</f>
        <v>73983.3026821329</v>
      </c>
      <c r="I247" s="22" t="n">
        <f aca="false">I55+I152</f>
        <v>75142.5545380964</v>
      </c>
      <c r="J247" s="22" t="n">
        <f aca="false">J55+J152</f>
        <v>76236.811047559</v>
      </c>
      <c r="K247" s="22" t="n">
        <f aca="false">K55+K152</f>
        <v>77276.9146610175</v>
      </c>
      <c r="L247" s="22" t="n">
        <f aca="false">L55+L152</f>
        <v>78277.8825681202</v>
      </c>
      <c r="M247" s="22" t="n">
        <f aca="false">M55+M152</f>
        <v>79263.4375757025</v>
      </c>
    </row>
    <row r="248" customFormat="false" ht="15" hidden="false" customHeight="false" outlineLevel="0" collapsed="false">
      <c r="B248" s="0" t="s">
        <v>26</v>
      </c>
      <c r="C248" s="22" t="n">
        <f aca="false">C56+C153</f>
        <v>0</v>
      </c>
      <c r="D248" s="22" t="n">
        <f aca="false">D56+D153</f>
        <v>81220.3208347465</v>
      </c>
      <c r="E248" s="22" t="n">
        <f aca="false">E56+E153</f>
        <v>82898.768112655</v>
      </c>
      <c r="F248" s="22" t="n">
        <f aca="false">F56+F153</f>
        <v>84504.986886903</v>
      </c>
      <c r="G248" s="22" t="n">
        <f aca="false">G56+G153</f>
        <v>255906.183161792</v>
      </c>
      <c r="H248" s="22" t="n">
        <f aca="false">H56+H153</f>
        <v>260198.699393432</v>
      </c>
      <c r="I248" s="22" t="n">
        <f aca="false">I56+I153</f>
        <v>264275.779143265</v>
      </c>
      <c r="J248" s="22" t="n">
        <f aca="false">J56+J153</f>
        <v>268124.270765602</v>
      </c>
      <c r="K248" s="22" t="n">
        <f aca="false">K56+K153</f>
        <v>271782.307074403</v>
      </c>
      <c r="L248" s="22" t="n">
        <f aca="false">L56+L153</f>
        <v>275302.703408718</v>
      </c>
      <c r="M248" s="22" t="n">
        <f aca="false">M56+M153</f>
        <v>278768.892695447</v>
      </c>
    </row>
    <row r="249" customFormat="false" ht="15" hidden="false" customHeight="false" outlineLevel="0" collapsed="false">
      <c r="B249" s="0" t="s">
        <v>27</v>
      </c>
      <c r="C249" s="22" t="n">
        <f aca="false">C57+C154</f>
        <v>0</v>
      </c>
      <c r="D249" s="22" t="n">
        <f aca="false">D57+D154</f>
        <v>65495.3403873826</v>
      </c>
      <c r="E249" s="22" t="n">
        <f aca="false">E57+E154</f>
        <v>66848.8252623385</v>
      </c>
      <c r="F249" s="22" t="n">
        <f aca="false">F57+F154</f>
        <v>68144.0657178645</v>
      </c>
      <c r="G249" s="22" t="n">
        <f aca="false">G57+G154</f>
        <v>101031.42607834</v>
      </c>
      <c r="H249" s="22" t="n">
        <f aca="false">H57+H154</f>
        <v>102726.105866803</v>
      </c>
      <c r="I249" s="22" t="n">
        <f aca="false">I57+I154</f>
        <v>104335.731614299</v>
      </c>
      <c r="J249" s="22" t="n">
        <f aca="false">J57+J154</f>
        <v>105855.111068329</v>
      </c>
      <c r="K249" s="22" t="n">
        <f aca="false">K57+K154</f>
        <v>107299.299013921</v>
      </c>
      <c r="L249" s="22" t="n">
        <f aca="false">L57+L154</f>
        <v>108689.146877784</v>
      </c>
      <c r="M249" s="22" t="n">
        <f aca="false">M57+M154</f>
        <v>110057.593870228</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0.0732035391308072</v>
      </c>
      <c r="E252" s="71" t="n">
        <f aca="false">E246/E197</f>
        <v>0.0732035391308072</v>
      </c>
      <c r="F252" s="71" t="n">
        <f aca="false">F246/F197</f>
        <v>0.0732035391308072</v>
      </c>
      <c r="G252" s="71" t="n">
        <f aca="false">G246/G197</f>
        <v>0.130070683096199</v>
      </c>
      <c r="H252" s="71" t="n">
        <f aca="false">H246/H197</f>
        <v>0.130070683096199</v>
      </c>
      <c r="I252" s="71" t="n">
        <f aca="false">I246/I197</f>
        <v>0.130070683096199</v>
      </c>
      <c r="J252" s="71" t="n">
        <f aca="false">J246/J197</f>
        <v>0.1300706830962</v>
      </c>
      <c r="K252" s="71" t="n">
        <f aca="false">K246/K197</f>
        <v>0.130070683096199</v>
      </c>
      <c r="L252" s="71" t="n">
        <f aca="false">L246/L197</f>
        <v>0.130070683096199</v>
      </c>
      <c r="M252" s="71" t="n">
        <f aca="false">M246/M197</f>
        <v>0.130070683096199</v>
      </c>
    </row>
    <row r="253" customFormat="false" ht="15" hidden="false" customHeight="false" outlineLevel="0" collapsed="false">
      <c r="B253" s="0" t="s">
        <v>25</v>
      </c>
      <c r="C253" s="71" t="n">
        <f aca="false">C247/C198</f>
        <v>0</v>
      </c>
      <c r="D253" s="71" t="n">
        <f aca="false">D247/D198</f>
        <v>0.12</v>
      </c>
      <c r="E253" s="71" t="n">
        <f aca="false">E247/E198</f>
        <v>0.12</v>
      </c>
      <c r="F253" s="71" t="n">
        <f aca="false">F247/F198</f>
        <v>0.12</v>
      </c>
      <c r="G253" s="71" t="n">
        <f aca="false">G247/G198</f>
        <v>0.101</v>
      </c>
      <c r="H253" s="71" t="n">
        <f aca="false">H247/H198</f>
        <v>0.101</v>
      </c>
      <c r="I253" s="71" t="n">
        <f aca="false">I247/I198</f>
        <v>0.101</v>
      </c>
      <c r="J253" s="71" t="n">
        <f aca="false">J247/J198</f>
        <v>0.101</v>
      </c>
      <c r="K253" s="71" t="n">
        <f aca="false">K247/K198</f>
        <v>0.101</v>
      </c>
      <c r="L253" s="71" t="n">
        <f aca="false">L247/L198</f>
        <v>0.101</v>
      </c>
      <c r="M253" s="71" t="n">
        <f aca="false">M247/M198</f>
        <v>0.101</v>
      </c>
    </row>
    <row r="254" customFormat="false" ht="15" hidden="false" customHeight="false" outlineLevel="0" collapsed="false">
      <c r="B254" s="0" t="s">
        <v>26</v>
      </c>
      <c r="C254" s="71" t="n">
        <f aca="false">C248/C199</f>
        <v>0</v>
      </c>
      <c r="D254" s="71" t="n">
        <f aca="false">D248/D199</f>
        <v>0.08</v>
      </c>
      <c r="E254" s="71" t="n">
        <f aca="false">E248/E199</f>
        <v>0.08</v>
      </c>
      <c r="F254" s="71" t="n">
        <f aca="false">F248/F199</f>
        <v>0.08</v>
      </c>
      <c r="G254" s="71" t="n">
        <f aca="false">G248/G199</f>
        <v>0.238</v>
      </c>
      <c r="H254" s="71" t="n">
        <f aca="false">H248/H199</f>
        <v>0.238</v>
      </c>
      <c r="I254" s="71" t="n">
        <f aca="false">I248/I199</f>
        <v>0.238</v>
      </c>
      <c r="J254" s="71" t="n">
        <f aca="false">J248/J199</f>
        <v>0.238</v>
      </c>
      <c r="K254" s="71" t="n">
        <f aca="false">K248/K199</f>
        <v>0.238</v>
      </c>
      <c r="L254" s="71" t="n">
        <f aca="false">L248/L199</f>
        <v>0.238</v>
      </c>
      <c r="M254" s="71" t="n">
        <f aca="false">M248/M199</f>
        <v>0.238</v>
      </c>
    </row>
    <row r="255" customFormat="false" ht="15" hidden="false" customHeight="false" outlineLevel="0" collapsed="false">
      <c r="B255" s="0" t="s">
        <v>27</v>
      </c>
      <c r="C255" s="71" t="n">
        <f aca="false">C249/C200</f>
        <v>0</v>
      </c>
      <c r="D255" s="71" t="n">
        <f aca="false">D249/D200</f>
        <v>0.046</v>
      </c>
      <c r="E255" s="71" t="n">
        <f aca="false">E249/E200</f>
        <v>0.046</v>
      </c>
      <c r="F255" s="71" t="n">
        <f aca="false">F249/F200</f>
        <v>0.046</v>
      </c>
      <c r="G255" s="71" t="n">
        <f aca="false">G249/G200</f>
        <v>0.067</v>
      </c>
      <c r="H255" s="71" t="n">
        <f aca="false">H249/H200</f>
        <v>0.067</v>
      </c>
      <c r="I255" s="71" t="n">
        <f aca="false">I249/I200</f>
        <v>0.067</v>
      </c>
      <c r="J255" s="71" t="n">
        <f aca="false">J249/J200</f>
        <v>0.067</v>
      </c>
      <c r="K255" s="71" t="n">
        <f aca="false">K249/K200</f>
        <v>0.067</v>
      </c>
      <c r="L255" s="71" t="n">
        <f aca="false">L249/L200</f>
        <v>0.067</v>
      </c>
      <c r="M255" s="71" t="n">
        <f aca="false">M249/M200</f>
        <v>0.067</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3846281.84469069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782816.28745644</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2122982.91147696</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940482.645757289</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221693.053901001</v>
      </c>
      <c r="E266" s="22" t="n">
        <f aca="false">PV($C$263,E$265,0,E246)*-1</f>
        <v>219683.903850132</v>
      </c>
      <c r="F266" s="22" t="n">
        <f aca="false">PV($C$263,F$265,0,F246)*-1</f>
        <v>217417.888946741</v>
      </c>
      <c r="G266" s="22" t="n">
        <f aca="false">PV($C$263,G$265,0,G246)*-1</f>
        <v>381783.243596371</v>
      </c>
      <c r="H266" s="22" t="n">
        <f aca="false">PV($C$263,H$265,0,H246)*-1</f>
        <v>376880.771879751</v>
      </c>
      <c r="I266" s="22" t="n">
        <f aca="false">PV($C$263,I$265,0,I246)*-1</f>
        <v>371637.043524487</v>
      </c>
      <c r="J266" s="22" t="n">
        <f aca="false">PV($C$263,J$265,0,J246)*-1</f>
        <v>366066.964701261</v>
      </c>
      <c r="K266" s="22" t="n">
        <f aca="false">PV($C$263,K$265,0,K246)*-1</f>
        <v>360253.630437378</v>
      </c>
      <c r="L266" s="22" t="n">
        <f aca="false">PV($C$263,L$265,0,L246)*-1</f>
        <v>354291.2581158</v>
      </c>
      <c r="M266" s="22" t="n">
        <f aca="false">PV($C$263,M$265,0,M246)*-1</f>
        <v>348302.864178068</v>
      </c>
    </row>
    <row r="267" customFormat="false" ht="15" hidden="false" customHeight="false" outlineLevel="0" collapsed="false">
      <c r="A267" s="101"/>
      <c r="B267" s="101" t="s">
        <v>25</v>
      </c>
      <c r="C267" s="22" t="n">
        <f aca="false">PV($C$263,C$265,0,C247)*-1</f>
        <v>0</v>
      </c>
      <c r="D267" s="22" t="n">
        <f aca="false">PV($C$263,D$265,0,D247)*-1</f>
        <v>79250.6643649535</v>
      </c>
      <c r="E267" s="22" t="n">
        <f aca="false">PV($C$263,E$265,0,E247)*-1</f>
        <v>78532.434932238</v>
      </c>
      <c r="F267" s="22" t="n">
        <f aca="false">PV($C$263,F$265,0,F247)*-1</f>
        <v>77722.3816473263</v>
      </c>
      <c r="G267" s="22" t="n">
        <f aca="false">PV($C$263,G$265,0,G247)*-1</f>
        <v>64648.8008725229</v>
      </c>
      <c r="H267" s="22" t="n">
        <f aca="false">PV($C$263,H$265,0,H247)*-1</f>
        <v>63818.6467913603</v>
      </c>
      <c r="I267" s="22" t="n">
        <f aca="false">PV($C$263,I$265,0,I247)*-1</f>
        <v>62930.7064326486</v>
      </c>
      <c r="J267" s="22" t="n">
        <f aca="false">PV($C$263,J$265,0,J247)*-1</f>
        <v>61987.5039146574</v>
      </c>
      <c r="K267" s="22" t="n">
        <f aca="false">PV($C$263,K$265,0,K247)*-1</f>
        <v>61003.1100326972</v>
      </c>
      <c r="L267" s="22" t="n">
        <f aca="false">PV($C$263,L$265,0,L247)*-1</f>
        <v>59993.4789726368</v>
      </c>
      <c r="M267" s="22" t="n">
        <f aca="false">PV($C$263,M$265,0,M247)*-1</f>
        <v>58979.4415738767</v>
      </c>
    </row>
    <row r="268" customFormat="false" ht="15" hidden="false" customHeight="false" outlineLevel="0" collapsed="false">
      <c r="A268" s="101"/>
      <c r="B268" s="101" t="s">
        <v>26</v>
      </c>
      <c r="C268" s="22" t="n">
        <f aca="false">PV($C$263,C$265,0,C248)*-1</f>
        <v>0</v>
      </c>
      <c r="D268" s="22" t="n">
        <f aca="false">PV($C$263,D$265,0,D248)*-1</f>
        <v>78854.680422084</v>
      </c>
      <c r="E268" s="22" t="n">
        <f aca="false">PV($C$263,E$265,0,E248)*-1</f>
        <v>78140.0396952164</v>
      </c>
      <c r="F268" s="22" t="n">
        <f aca="false">PV($C$263,F$265,0,F248)*-1</f>
        <v>77334.0339232974</v>
      </c>
      <c r="G268" s="22" t="n">
        <f aca="false">PV($C$263,G$265,0,G248)*-1</f>
        <v>227369.329220792</v>
      </c>
      <c r="H268" s="22" t="n">
        <f aca="false">PV($C$263,H$265,0,H248)*-1</f>
        <v>224449.683782109</v>
      </c>
      <c r="I268" s="22" t="n">
        <f aca="false">PV($C$263,I$265,0,I248)*-1</f>
        <v>221326.804455291</v>
      </c>
      <c r="J268" s="22" t="n">
        <f aca="false">PV($C$263,J$265,0,J248)*-1</f>
        <v>218009.568544637</v>
      </c>
      <c r="K268" s="22" t="n">
        <f aca="false">PV($C$263,K$265,0,K248)*-1</f>
        <v>214547.46292768</v>
      </c>
      <c r="L268" s="22" t="n">
        <f aca="false">PV($C$263,L$265,0,L248)*-1</f>
        <v>210996.598351876</v>
      </c>
      <c r="M268" s="22" t="n">
        <f aca="false">PV($C$263,M$265,0,M248)*-1</f>
        <v>207430.23671718</v>
      </c>
    </row>
    <row r="269" customFormat="false" ht="15" hidden="false" customHeight="false" outlineLevel="0" collapsed="false">
      <c r="A269" s="101"/>
      <c r="B269" s="101" t="s">
        <v>27</v>
      </c>
      <c r="C269" s="22" t="n">
        <f aca="false">PV($C$263,C$265,0,C249)*-1</f>
        <v>0</v>
      </c>
      <c r="D269" s="22" t="n">
        <f aca="false">PV($C$263,D$265,0,D249)*-1</f>
        <v>63587.7091139637</v>
      </c>
      <c r="E269" s="22" t="n">
        <f aca="false">PV($C$263,E$265,0,E249)*-1</f>
        <v>63011.4292226774</v>
      </c>
      <c r="F269" s="22" t="n">
        <f aca="false">PV($C$263,F$265,0,F249)*-1</f>
        <v>62361.4733761173</v>
      </c>
      <c r="G269" s="22" t="n">
        <f aca="false">PV($C$263,G$265,0,G249)*-1</f>
        <v>89765.1135030564</v>
      </c>
      <c r="H269" s="22" t="n">
        <f aca="false">PV($C$263,H$265,0,H249)*-1</f>
        <v>88612.4413062817</v>
      </c>
      <c r="I269" s="22" t="n">
        <f aca="false">PV($C$263,I$265,0,I249)*-1</f>
        <v>87379.5326365468</v>
      </c>
      <c r="J269" s="22" t="n">
        <f aca="false">PV($C$263,J$265,0,J249)*-1</f>
        <v>86069.8922419662</v>
      </c>
      <c r="K269" s="22" t="n">
        <f aca="false">PV($C$263,K$265,0,K249)*-1</f>
        <v>84703.057477001</v>
      </c>
      <c r="L269" s="22" t="n">
        <f aca="false">PV($C$263,L$265,0,L249)*-1</f>
        <v>83301.1807912875</v>
      </c>
      <c r="M269" s="22" t="n">
        <f aca="false">PV($C$263,M$265,0,M249)*-1</f>
        <v>81893.1858870118</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3218010.62313099</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668867.169534918</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1758458.43804016</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790685.01555591</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1780499.78818642</v>
      </c>
      <c r="E277" s="0" t="n">
        <f aca="false">SUM(E278:E280)</f>
        <v>1817294.45966868</v>
      </c>
      <c r="F277" s="0" t="n">
        <f aca="false">SUM(F278:F280)</f>
        <v>1852505.74864091</v>
      </c>
      <c r="G277" s="0" t="n">
        <f aca="false">SUM(G278:G280)</f>
        <v>243501.659785409</v>
      </c>
      <c r="H277" s="0" t="n">
        <f aca="false">SUM(H278:H280)</f>
        <v>247586.105163578</v>
      </c>
      <c r="I277" s="0" t="n">
        <f aca="false">SUM(I278:I280)</f>
        <v>251465.556898178</v>
      </c>
      <c r="J277" s="0" t="n">
        <f aca="false">SUM(J278:J280)</f>
        <v>255127.500842364</v>
      </c>
      <c r="K277" s="0" t="n">
        <f aca="false">SUM(K278:K280)</f>
        <v>258608.221400747</v>
      </c>
      <c r="L277" s="0" t="n">
        <f aca="false">SUM(L278:L280)</f>
        <v>261957.973797961</v>
      </c>
      <c r="M277" s="0" t="n">
        <f aca="false">SUM(M278:M280)</f>
        <v>265256.146722197</v>
      </c>
    </row>
    <row r="278" customFormat="false" ht="15" hidden="false" customHeight="false" outlineLevel="0" collapsed="false">
      <c r="B278" s="0" t="s">
        <v>25</v>
      </c>
      <c r="C278" s="0" t="n">
        <f aca="false">C84+C181</f>
        <v>373311.082731694</v>
      </c>
      <c r="D278" s="0" t="n">
        <f aca="false">D84+D181</f>
        <v>299983.57728744</v>
      </c>
      <c r="E278" s="0" t="n">
        <f aca="false">E84+E181</f>
        <v>306182.846307072</v>
      </c>
      <c r="F278" s="0" t="n">
        <f aca="false">F84+F181</f>
        <v>312115.342618992</v>
      </c>
      <c r="G278" s="0" t="n">
        <f aca="false">G84+G181</f>
        <v>171460.843517173</v>
      </c>
      <c r="H278" s="0" t="n">
        <f aca="false">H84+H181</f>
        <v>174336.891468788</v>
      </c>
      <c r="I278" s="0" t="n">
        <f aca="false">I84+I181</f>
        <v>177068.593862049</v>
      </c>
      <c r="J278" s="0" t="n">
        <f aca="false">J84+J181</f>
        <v>179647.138904149</v>
      </c>
      <c r="K278" s="0" t="n">
        <f aca="false">K84+K181</f>
        <v>182098.076131903</v>
      </c>
      <c r="L278" s="0" t="n">
        <f aca="false">L84+L181</f>
        <v>184456.792586263</v>
      </c>
      <c r="M278" s="0" t="n">
        <f aca="false">M84+M181</f>
        <v>186779.189534824</v>
      </c>
    </row>
    <row r="279" customFormat="false" ht="15" hidden="false" customHeight="false" outlineLevel="0" collapsed="false">
      <c r="B279" s="0" t="s">
        <v>26</v>
      </c>
      <c r="C279" s="0" t="n">
        <f aca="false">C85+C182</f>
        <v>910737.420169237</v>
      </c>
      <c r="D279" s="0" t="n">
        <f aca="false">D85+D182</f>
        <v>849767.606733536</v>
      </c>
      <c r="E279" s="0" t="n">
        <f aca="false">E85+E182</f>
        <v>867328.361378653</v>
      </c>
      <c r="F279" s="0" t="n">
        <f aca="false">F85+F182</f>
        <v>884133.425304222</v>
      </c>
      <c r="G279" s="0" t="n">
        <f aca="false">G85+G182</f>
        <v>72040.8162682356</v>
      </c>
      <c r="H279" s="0" t="n">
        <f aca="false">H85+H182</f>
        <v>73249.2136947896</v>
      </c>
      <c r="I279" s="0" t="n">
        <f aca="false">I85+I182</f>
        <v>74396.9630361293</v>
      </c>
      <c r="J279" s="0" t="n">
        <f aca="false">J85+J182</f>
        <v>75480.3619382156</v>
      </c>
      <c r="K279" s="0" t="n">
        <f aca="false">K85+K182</f>
        <v>76510.1452688446</v>
      </c>
      <c r="L279" s="0" t="n">
        <f aca="false">L85+L182</f>
        <v>77501.1812116979</v>
      </c>
      <c r="M279" s="0" t="n">
        <f aca="false">M85+M182</f>
        <v>78476.9571873737</v>
      </c>
    </row>
    <row r="280" customFormat="false" ht="15" hidden="false" customHeight="false" outlineLevel="0" collapsed="false">
      <c r="B280" s="0" t="s">
        <v>27</v>
      </c>
      <c r="C280" s="0" t="n">
        <f aca="false">C86+C183</f>
        <v>678313.819003453</v>
      </c>
      <c r="D280" s="0" t="n">
        <f aca="false">D86+D183</f>
        <v>630748.604165445</v>
      </c>
      <c r="E280" s="0" t="n">
        <f aca="false">E86+E183</f>
        <v>643783.251982955</v>
      </c>
      <c r="F280" s="0" t="n">
        <f aca="false">F86+F183</f>
        <v>656256.980717695</v>
      </c>
      <c r="G280" s="0" t="n">
        <f aca="false">G86+G183</f>
        <v>0</v>
      </c>
      <c r="H280" s="0" t="n">
        <f aca="false">H86+H183</f>
        <v>0</v>
      </c>
      <c r="I280" s="0" t="n">
        <f aca="false">I86+I183</f>
        <v>0</v>
      </c>
      <c r="J280" s="0" t="n">
        <f aca="false">J86+J183</f>
        <v>0</v>
      </c>
      <c r="K280" s="0" t="n">
        <f aca="false">K86+K183</f>
        <v>0</v>
      </c>
      <c r="L280" s="0" t="n">
        <f aca="false">L86+L183</f>
        <v>0</v>
      </c>
      <c r="M280" s="0" t="n">
        <f aca="false">M86+M183</f>
        <v>0</v>
      </c>
    </row>
    <row r="282" customFormat="false" ht="15" hidden="false" customHeight="false" outlineLevel="0" collapsed="false">
      <c r="B282" s="0" t="s">
        <v>447</v>
      </c>
    </row>
    <row r="283" customFormat="false" ht="15" hidden="false" customHeight="false" outlineLevel="0" collapsed="false">
      <c r="B283" s="0" t="s">
        <v>238</v>
      </c>
      <c r="C283" s="25" t="n">
        <f aca="false">C277/C197</f>
        <v>0.643091593278819</v>
      </c>
      <c r="D283" s="0" t="n">
        <f aca="false">D277/D197</f>
        <v>0.570800958621004</v>
      </c>
      <c r="E283" s="0" t="n">
        <f aca="false">E277/E197</f>
        <v>0.570800958621004</v>
      </c>
      <c r="F283" s="0" t="n">
        <f aca="false">F277/F197</f>
        <v>0.570800958621004</v>
      </c>
      <c r="G283" s="0" t="n">
        <f aca="false">G277/G197</f>
        <v>0.0737081625136654</v>
      </c>
      <c r="H283" s="0" t="n">
        <f aca="false">H277/H197</f>
        <v>0.0737081625136654</v>
      </c>
      <c r="I283" s="0" t="n">
        <f aca="false">I277/I197</f>
        <v>0.0737081625136654</v>
      </c>
      <c r="J283" s="0" t="n">
        <f aca="false">J277/J197</f>
        <v>0.0737081625136654</v>
      </c>
      <c r="K283" s="0" t="n">
        <f aca="false">K277/K197</f>
        <v>0.0737081625136654</v>
      </c>
      <c r="L283" s="0" t="n">
        <f aca="false">L277/L197</f>
        <v>0.0737081625136654</v>
      </c>
      <c r="M283" s="0" t="n">
        <f aca="false">M277/M197</f>
        <v>0.0737081625136654</v>
      </c>
    </row>
    <row r="284" customFormat="false" ht="15" hidden="false" customHeight="false" outlineLevel="0" collapsed="false">
      <c r="B284" s="0" t="s">
        <v>25</v>
      </c>
      <c r="C284" s="0" t="n">
        <f aca="false">C278/C198</f>
        <v>0.561</v>
      </c>
      <c r="D284" s="0" t="n">
        <f aca="false">D278/D198</f>
        <v>0.441</v>
      </c>
      <c r="E284" s="0" t="n">
        <f aca="false">E278/E198</f>
        <v>0.441</v>
      </c>
      <c r="F284" s="0" t="n">
        <f aca="false">F278/F198</f>
        <v>0.441</v>
      </c>
      <c r="G284" s="0" t="n">
        <f aca="false">G278/G198</f>
        <v>0.238</v>
      </c>
      <c r="H284" s="0" t="n">
        <f aca="false">H278/H198</f>
        <v>0.238</v>
      </c>
      <c r="I284" s="0" t="n">
        <f aca="false">I278/I198</f>
        <v>0.238</v>
      </c>
      <c r="J284" s="0" t="n">
        <f aca="false">J278/J198</f>
        <v>0.238</v>
      </c>
      <c r="K284" s="0" t="n">
        <f aca="false">K278/K198</f>
        <v>0.238</v>
      </c>
      <c r="L284" s="0" t="n">
        <f aca="false">L278/L198</f>
        <v>0.238</v>
      </c>
      <c r="M284" s="0" t="n">
        <f aca="false">M278/M198</f>
        <v>0.238</v>
      </c>
    </row>
    <row r="285" customFormat="false" ht="15" hidden="false" customHeight="false" outlineLevel="0" collapsed="false">
      <c r="B285" s="0" t="s">
        <v>26</v>
      </c>
      <c r="C285" s="0" t="n">
        <f aca="false">C279/C199</f>
        <v>0.917</v>
      </c>
      <c r="D285" s="0" t="n">
        <f aca="false">D279/D199</f>
        <v>0.837</v>
      </c>
      <c r="E285" s="0" t="n">
        <f aca="false">E279/E199</f>
        <v>0.837</v>
      </c>
      <c r="F285" s="0" t="n">
        <f aca="false">F279/F199</f>
        <v>0.837</v>
      </c>
      <c r="G285" s="0" t="n">
        <f aca="false">G279/G199</f>
        <v>0.067</v>
      </c>
      <c r="H285" s="0" t="n">
        <f aca="false">H279/H199</f>
        <v>0.067</v>
      </c>
      <c r="I285" s="0" t="n">
        <f aca="false">I279/I199</f>
        <v>0.067</v>
      </c>
      <c r="J285" s="0" t="n">
        <f aca="false">J279/J199</f>
        <v>0.067</v>
      </c>
      <c r="K285" s="0" t="n">
        <f aca="false">K279/K199</f>
        <v>0.067</v>
      </c>
      <c r="L285" s="0" t="n">
        <f aca="false">L279/L199</f>
        <v>0.067</v>
      </c>
      <c r="M285" s="0" t="n">
        <f aca="false">M279/M199</f>
        <v>0.067</v>
      </c>
    </row>
    <row r="286" customFormat="false" ht="15" hidden="false" customHeight="false" outlineLevel="0" collapsed="false">
      <c r="B286" s="0" t="s">
        <v>27</v>
      </c>
      <c r="C286" s="0" t="n">
        <f aca="false">C280/C200</f>
        <v>0.487</v>
      </c>
      <c r="D286" s="0" t="n">
        <f aca="false">D280/D200</f>
        <v>0.443</v>
      </c>
      <c r="E286" s="0" t="n">
        <f aca="false">E280/E200</f>
        <v>0.443</v>
      </c>
      <c r="F286" s="0" t="n">
        <f aca="false">F280/F200</f>
        <v>0.443</v>
      </c>
      <c r="G286" s="0" t="n">
        <f aca="false">G280/G200</f>
        <v>0</v>
      </c>
      <c r="H286" s="0" t="n">
        <f aca="false">H280/H200</f>
        <v>0</v>
      </c>
      <c r="I286" s="0" t="n">
        <f aca="false">I280/I200</f>
        <v>0</v>
      </c>
      <c r="J286" s="0" t="n">
        <f aca="false">J280/J200</f>
        <v>0</v>
      </c>
      <c r="K286" s="0" t="n">
        <f aca="false">K280/K200</f>
        <v>0</v>
      </c>
      <c r="L286" s="0" t="n">
        <f aca="false">L280/L200</f>
        <v>0</v>
      </c>
      <c r="M286" s="0" t="n">
        <f aca="false">M280/M200</f>
        <v>0</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7" activePane="bottomRight" state="frozen"/>
      <selection pane="topLeft" activeCell="A1" activeCellId="0" sqref="A1"/>
      <selection pane="topRight" activeCell="C1" activeCellId="0" sqref="C1"/>
      <selection pane="bottomLeft" activeCell="A257" activeCellId="0" sqref="A257"/>
      <selection pane="bottomRight" activeCell="E49" activeCellId="0" sqref="E49"/>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Children'!CI24</f>
        <v>0.993</v>
      </c>
      <c r="E20" s="71" t="n">
        <f aca="false">D20</f>
        <v>0.993</v>
      </c>
      <c r="F20" s="71" t="n">
        <f aca="false">E20</f>
        <v>0.993</v>
      </c>
      <c r="G20" s="71" t="n">
        <f aca="false">F20</f>
        <v>0.993</v>
      </c>
      <c r="H20" s="71" t="n">
        <f aca="false">G20</f>
        <v>0.993</v>
      </c>
      <c r="I20" s="71" t="n">
        <f aca="false">H20</f>
        <v>0.993</v>
      </c>
      <c r="J20" s="71" t="n">
        <f aca="false">I20</f>
        <v>0.993</v>
      </c>
      <c r="K20" s="71" t="n">
        <f aca="false">J20</f>
        <v>0.993</v>
      </c>
      <c r="L20" s="71" t="n">
        <f aca="false">K20</f>
        <v>0.993</v>
      </c>
      <c r="M20" s="71" t="n">
        <f aca="false">L20</f>
        <v>0.993</v>
      </c>
    </row>
    <row r="21" customFormat="false" ht="15" hidden="false" customHeight="false" outlineLevel="0" collapsed="false">
      <c r="B21" s="0" t="s">
        <v>26</v>
      </c>
      <c r="C21" s="75" t="n">
        <v>0</v>
      </c>
      <c r="D21" s="71" t="n">
        <f aca="false">'Regional Data Children'!CI25</f>
        <v>0.993</v>
      </c>
      <c r="E21" s="71" t="n">
        <f aca="false">D21</f>
        <v>0.993</v>
      </c>
      <c r="F21" s="71" t="n">
        <f aca="false">E21</f>
        <v>0.993</v>
      </c>
      <c r="G21" s="71" t="n">
        <f aca="false">F21</f>
        <v>0.993</v>
      </c>
      <c r="H21" s="71" t="n">
        <f aca="false">G21</f>
        <v>0.993</v>
      </c>
      <c r="I21" s="71" t="n">
        <f aca="false">H21</f>
        <v>0.993</v>
      </c>
      <c r="J21" s="71" t="n">
        <f aca="false">I21</f>
        <v>0.993</v>
      </c>
      <c r="K21" s="71" t="n">
        <f aca="false">J21</f>
        <v>0.993</v>
      </c>
      <c r="L21" s="71" t="n">
        <f aca="false">K21</f>
        <v>0.993</v>
      </c>
      <c r="M21" s="71" t="n">
        <f aca="false">L21</f>
        <v>0.993</v>
      </c>
    </row>
    <row r="22" customFormat="false" ht="15" hidden="false" customHeight="false" outlineLevel="0" collapsed="false">
      <c r="B22" s="0" t="s">
        <v>27</v>
      </c>
      <c r="C22" s="75" t="n">
        <v>0</v>
      </c>
      <c r="D22" s="71" t="n">
        <f aca="false">'Regional Data Children'!CI26</f>
        <v>0.975</v>
      </c>
      <c r="E22" s="71" t="n">
        <f aca="false">D22</f>
        <v>0.975</v>
      </c>
      <c r="F22" s="71" t="n">
        <f aca="false">E22</f>
        <v>0.975</v>
      </c>
      <c r="G22" s="71" t="n">
        <f aca="false">F22</f>
        <v>0.975</v>
      </c>
      <c r="H22" s="71" t="n">
        <f aca="false">G22</f>
        <v>0.975</v>
      </c>
      <c r="I22" s="71" t="n">
        <f aca="false">H22</f>
        <v>0.975</v>
      </c>
      <c r="J22" s="71" t="n">
        <f aca="false">I22</f>
        <v>0.975</v>
      </c>
      <c r="K22" s="71" t="n">
        <f aca="false">J22</f>
        <v>0.975</v>
      </c>
      <c r="L22" s="71" t="n">
        <f aca="false">K22</f>
        <v>0.975</v>
      </c>
      <c r="M22" s="71" t="n">
        <f aca="false">L22</f>
        <v>0.975</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Children'!CK24</f>
        <v>0.305</v>
      </c>
      <c r="E49" s="75" t="n">
        <f aca="false">D49</f>
        <v>0.305</v>
      </c>
      <c r="F49" s="75" t="n">
        <f aca="false">E49</f>
        <v>0.305</v>
      </c>
      <c r="G49" s="75" t="n">
        <f aca="false">F49</f>
        <v>0.305</v>
      </c>
      <c r="H49" s="75" t="n">
        <f aca="false">G49</f>
        <v>0.305</v>
      </c>
      <c r="I49" s="75" t="n">
        <f aca="false">H49</f>
        <v>0.305</v>
      </c>
      <c r="J49" s="75" t="n">
        <f aca="false">I49</f>
        <v>0.305</v>
      </c>
      <c r="K49" s="75" t="n">
        <f aca="false">J49</f>
        <v>0.305</v>
      </c>
      <c r="L49" s="75" t="n">
        <f aca="false">K49</f>
        <v>0.305</v>
      </c>
      <c r="M49" s="75" t="n">
        <f aca="false">L49</f>
        <v>0.305</v>
      </c>
    </row>
    <row r="50" customFormat="false" ht="15" hidden="false" customHeight="false" outlineLevel="0" collapsed="false">
      <c r="B50" s="0" t="s">
        <v>26</v>
      </c>
      <c r="C50" s="75" t="n">
        <v>0</v>
      </c>
      <c r="D50" s="75" t="n">
        <f aca="false">'Regional Data Children'!CK25</f>
        <v>0.721</v>
      </c>
      <c r="E50" s="75" t="n">
        <f aca="false">D50</f>
        <v>0.721</v>
      </c>
      <c r="F50" s="75" t="n">
        <f aca="false">E50</f>
        <v>0.721</v>
      </c>
      <c r="G50" s="75" t="n">
        <f aca="false">F50</f>
        <v>0.721</v>
      </c>
      <c r="H50" s="75" t="n">
        <f aca="false">G50</f>
        <v>0.721</v>
      </c>
      <c r="I50" s="75" t="n">
        <f aca="false">H50</f>
        <v>0.721</v>
      </c>
      <c r="J50" s="75" t="n">
        <f aca="false">I50</f>
        <v>0.721</v>
      </c>
      <c r="K50" s="75" t="n">
        <f aca="false">J50</f>
        <v>0.721</v>
      </c>
      <c r="L50" s="75" t="n">
        <f aca="false">K50</f>
        <v>0.721</v>
      </c>
      <c r="M50" s="75" t="n">
        <f aca="false">L50</f>
        <v>0.721</v>
      </c>
    </row>
    <row r="51" customFormat="false" ht="15" hidden="false" customHeight="false" outlineLevel="0" collapsed="false">
      <c r="B51" s="0" t="s">
        <v>27</v>
      </c>
      <c r="C51" s="75" t="n">
        <v>0</v>
      </c>
      <c r="D51" s="75" t="n">
        <f aca="false">'Regional Data Children'!CK26</f>
        <v>0.242</v>
      </c>
      <c r="E51" s="75" t="n">
        <f aca="false">D51</f>
        <v>0.242</v>
      </c>
      <c r="F51" s="75" t="n">
        <f aca="false">E51</f>
        <v>0.242</v>
      </c>
      <c r="G51" s="75" t="n">
        <f aca="false">F51</f>
        <v>0.242</v>
      </c>
      <c r="H51" s="75" t="n">
        <f aca="false">G51</f>
        <v>0.242</v>
      </c>
      <c r="I51" s="75" t="n">
        <f aca="false">H51</f>
        <v>0.242</v>
      </c>
      <c r="J51" s="75" t="n">
        <f aca="false">I51</f>
        <v>0.242</v>
      </c>
      <c r="K51" s="75" t="n">
        <f aca="false">J51</f>
        <v>0.242</v>
      </c>
      <c r="L51" s="75" t="n">
        <f aca="false">K51</f>
        <v>0.242</v>
      </c>
      <c r="M51" s="75" t="n">
        <f aca="false">L51</f>
        <v>0.242</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Children'!CL24</f>
        <v>0.019</v>
      </c>
      <c r="E78" s="75" t="n">
        <f aca="false">D78</f>
        <v>0.019</v>
      </c>
      <c r="F78" s="75" t="n">
        <f aca="false">E78</f>
        <v>0.019</v>
      </c>
      <c r="G78" s="75" t="n">
        <f aca="false">F78</f>
        <v>0.019</v>
      </c>
      <c r="H78" s="75" t="n">
        <f aca="false">G78</f>
        <v>0.019</v>
      </c>
      <c r="I78" s="75" t="n">
        <f aca="false">H78</f>
        <v>0.019</v>
      </c>
      <c r="J78" s="75" t="n">
        <f aca="false">I78</f>
        <v>0.019</v>
      </c>
      <c r="K78" s="75" t="n">
        <f aca="false">J78</f>
        <v>0.019</v>
      </c>
      <c r="L78" s="75" t="n">
        <f aca="false">K78</f>
        <v>0.019</v>
      </c>
      <c r="M78" s="75" t="n">
        <f aca="false">L78</f>
        <v>0.019</v>
      </c>
    </row>
    <row r="79" customFormat="false" ht="15" hidden="false" customHeight="false" outlineLevel="0" collapsed="false">
      <c r="B79" s="0" t="s">
        <v>26</v>
      </c>
      <c r="C79" s="75" t="n">
        <f aca="false">'Regional Data Children'!D25</f>
        <v>0.917</v>
      </c>
      <c r="D79" s="75" t="n">
        <f aca="false">'Regional Data Children'!CL25</f>
        <v>0.114</v>
      </c>
      <c r="E79" s="75" t="n">
        <f aca="false">D79</f>
        <v>0.114</v>
      </c>
      <c r="F79" s="75" t="n">
        <f aca="false">E79</f>
        <v>0.114</v>
      </c>
      <c r="G79" s="75" t="n">
        <f aca="false">F79</f>
        <v>0.114</v>
      </c>
      <c r="H79" s="75" t="n">
        <f aca="false">G79</f>
        <v>0.114</v>
      </c>
      <c r="I79" s="75" t="n">
        <f aca="false">H79</f>
        <v>0.114</v>
      </c>
      <c r="J79" s="75" t="n">
        <f aca="false">I79</f>
        <v>0.114</v>
      </c>
      <c r="K79" s="75" t="n">
        <f aca="false">J79</f>
        <v>0.114</v>
      </c>
      <c r="L79" s="75" t="n">
        <f aca="false">K79</f>
        <v>0.114</v>
      </c>
      <c r="M79" s="75" t="n">
        <f aca="false">L79</f>
        <v>0.114</v>
      </c>
    </row>
    <row r="80" customFormat="false" ht="15" hidden="false" customHeight="false" outlineLevel="0" collapsed="false">
      <c r="B80" s="0" t="s">
        <v>27</v>
      </c>
      <c r="C80" s="75" t="n">
        <f aca="false">'Regional Data Children'!D26</f>
        <v>0.487</v>
      </c>
      <c r="D80" s="75" t="n">
        <f aca="false">'Regional Data Children'!CL26</f>
        <v>0.033</v>
      </c>
      <c r="E80" s="75" t="n">
        <f aca="false">D80</f>
        <v>0.033</v>
      </c>
      <c r="F80" s="75" t="n">
        <f aca="false">E80</f>
        <v>0.033</v>
      </c>
      <c r="G80" s="75" t="n">
        <f aca="false">F80</f>
        <v>0.033</v>
      </c>
      <c r="H80" s="75" t="n">
        <f aca="false">G80</f>
        <v>0.033</v>
      </c>
      <c r="I80" s="75" t="n">
        <f aca="false">H80</f>
        <v>0.033</v>
      </c>
      <c r="J80" s="75" t="n">
        <f aca="false">I80</f>
        <v>0.033</v>
      </c>
      <c r="K80" s="75" t="n">
        <f aca="false">J80</f>
        <v>0.033</v>
      </c>
      <c r="L80" s="75" t="n">
        <f aca="false">K80</f>
        <v>0.033</v>
      </c>
      <c r="M80" s="75" t="n">
        <f aca="false">L80</f>
        <v>0.033</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Children'!CM24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Children'!CM25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Children'!CM26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Children'!CI32</f>
        <v>0.993</v>
      </c>
      <c r="E117" s="71" t="n">
        <f aca="false">D117</f>
        <v>0.993</v>
      </c>
      <c r="F117" s="71" t="n">
        <f aca="false">E117</f>
        <v>0.993</v>
      </c>
      <c r="G117" s="71" t="n">
        <f aca="false">F117</f>
        <v>0.993</v>
      </c>
      <c r="H117" s="71" t="n">
        <f aca="false">G117</f>
        <v>0.993</v>
      </c>
      <c r="I117" s="71" t="n">
        <f aca="false">H117</f>
        <v>0.993</v>
      </c>
      <c r="J117" s="71" t="n">
        <f aca="false">I117</f>
        <v>0.993</v>
      </c>
      <c r="K117" s="71" t="n">
        <f aca="false">J117</f>
        <v>0.993</v>
      </c>
      <c r="L117" s="71" t="n">
        <f aca="false">K117</f>
        <v>0.993</v>
      </c>
      <c r="M117" s="71" t="n">
        <f aca="false">L117</f>
        <v>0.993</v>
      </c>
    </row>
    <row r="118" customFormat="false" ht="15" hidden="false" customHeight="false" outlineLevel="0" collapsed="false">
      <c r="B118" s="0" t="s">
        <v>26</v>
      </c>
      <c r="C118" s="75" t="n">
        <v>0</v>
      </c>
      <c r="D118" s="71" t="n">
        <f aca="false">'Regional Data Children'!CI33</f>
        <v>0.993</v>
      </c>
      <c r="E118" s="71" t="n">
        <f aca="false">D118</f>
        <v>0.993</v>
      </c>
      <c r="F118" s="71" t="n">
        <f aca="false">E118</f>
        <v>0.993</v>
      </c>
      <c r="G118" s="71" t="n">
        <f aca="false">F118</f>
        <v>0.993</v>
      </c>
      <c r="H118" s="71" t="n">
        <f aca="false">G118</f>
        <v>0.993</v>
      </c>
      <c r="I118" s="71" t="n">
        <f aca="false">H118</f>
        <v>0.993</v>
      </c>
      <c r="J118" s="71" t="n">
        <f aca="false">I118</f>
        <v>0.993</v>
      </c>
      <c r="K118" s="71" t="n">
        <f aca="false">J118</f>
        <v>0.993</v>
      </c>
      <c r="L118" s="71" t="n">
        <f aca="false">K118</f>
        <v>0.993</v>
      </c>
      <c r="M118" s="71" t="n">
        <f aca="false">L118</f>
        <v>0.993</v>
      </c>
    </row>
    <row r="119" customFormat="false" ht="15" hidden="false" customHeight="false" outlineLevel="0" collapsed="false">
      <c r="B119" s="0" t="s">
        <v>27</v>
      </c>
      <c r="C119" s="75" t="n">
        <v>0</v>
      </c>
      <c r="D119" s="71" t="n">
        <f aca="false">'Regional Data Children'!CI34</f>
        <v>0.975</v>
      </c>
      <c r="E119" s="71" t="n">
        <f aca="false">D119</f>
        <v>0.975</v>
      </c>
      <c r="F119" s="71" t="n">
        <f aca="false">E119</f>
        <v>0.975</v>
      </c>
      <c r="G119" s="71" t="n">
        <f aca="false">F119</f>
        <v>0.975</v>
      </c>
      <c r="H119" s="71" t="n">
        <f aca="false">G119</f>
        <v>0.975</v>
      </c>
      <c r="I119" s="71" t="n">
        <f aca="false">H119</f>
        <v>0.975</v>
      </c>
      <c r="J119" s="71" t="n">
        <f aca="false">I119</f>
        <v>0.975</v>
      </c>
      <c r="K119" s="71" t="n">
        <f aca="false">J119</f>
        <v>0.975</v>
      </c>
      <c r="L119" s="71" t="n">
        <f aca="false">K119</f>
        <v>0.975</v>
      </c>
      <c r="M119" s="71" t="n">
        <f aca="false">L119</f>
        <v>0.975</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3071836.91127288</v>
      </c>
      <c r="E122" s="22" t="n">
        <f aca="false">SUM(E123:E125)</f>
        <v>3135317.53101083</v>
      </c>
      <c r="F122" s="22" t="n">
        <f aca="false">SUM(F123:F125)</f>
        <v>3196066.39370436</v>
      </c>
      <c r="G122" s="22" t="n">
        <f aca="false">SUM(G123:G125)</f>
        <v>3253323.59673003</v>
      </c>
      <c r="H122" s="22" t="n">
        <f aca="false">SUM(H123:H125)</f>
        <v>3307894.15916505</v>
      </c>
      <c r="I122" s="22" t="n">
        <f aca="false">SUM(I123:I125)</f>
        <v>3359725.88746487</v>
      </c>
      <c r="J122" s="22" t="n">
        <f aca="false">SUM(J123:J125)</f>
        <v>3408651.58535958</v>
      </c>
      <c r="K122" s="22" t="n">
        <f aca="false">SUM(K123:K125)</f>
        <v>3455156.03356823</v>
      </c>
      <c r="L122" s="22" t="n">
        <f aca="false">SUM(L123:L125)</f>
        <v>3499910.67107938</v>
      </c>
      <c r="M122" s="22" t="n">
        <f aca="false">SUM(M123:M125)</f>
        <v>3543976.17687499</v>
      </c>
    </row>
    <row r="123" customFormat="false" ht="15" hidden="false" customHeight="false" outlineLevel="0" collapsed="false">
      <c r="B123" s="0" t="s">
        <v>25</v>
      </c>
      <c r="C123" s="22" t="n">
        <f aca="false">C117*C101</f>
        <v>0</v>
      </c>
      <c r="D123" s="22" t="n">
        <f aca="false">D117*D101</f>
        <v>675473.22504859</v>
      </c>
      <c r="E123" s="22" t="n">
        <f aca="false">E117*E101</f>
        <v>689432.123317284</v>
      </c>
      <c r="F123" s="22" t="n">
        <f aca="false">F117*F101</f>
        <v>702790.329298547</v>
      </c>
      <c r="G123" s="22" t="n">
        <f aca="false">G117*G101</f>
        <v>715380.746271232</v>
      </c>
      <c r="H123" s="22" t="n">
        <f aca="false">H117*H101</f>
        <v>727380.391716416</v>
      </c>
      <c r="I123" s="22" t="n">
        <f aca="false">I117*I101</f>
        <v>738777.788676532</v>
      </c>
      <c r="J123" s="22" t="n">
        <f aca="false">J117*J101</f>
        <v>749536.171982436</v>
      </c>
      <c r="K123" s="22" t="n">
        <f aca="false">K117*K101</f>
        <v>759762.141172182</v>
      </c>
      <c r="L123" s="22" t="n">
        <f aca="false">L117*L101</f>
        <v>769603.340496469</v>
      </c>
      <c r="M123" s="22" t="n">
        <f aca="false">M117*M101</f>
        <v>779293.005075967</v>
      </c>
    </row>
    <row r="124" customFormat="false" ht="15" hidden="false" customHeight="false" outlineLevel="0" collapsed="false">
      <c r="B124" s="0" t="s">
        <v>26</v>
      </c>
      <c r="C124" s="22" t="n">
        <f aca="false">C118*C102</f>
        <v>0</v>
      </c>
      <c r="D124" s="22" t="n">
        <f aca="false">D118*D102</f>
        <v>1008147.23236129</v>
      </c>
      <c r="E124" s="22" t="n">
        <f aca="false">E118*E102</f>
        <v>1028980.95919833</v>
      </c>
      <c r="F124" s="22" t="n">
        <f aca="false">F118*F102</f>
        <v>1048918.14973368</v>
      </c>
      <c r="G124" s="22" t="n">
        <f aca="false">G118*G102</f>
        <v>1067709.41125907</v>
      </c>
      <c r="H124" s="22" t="n">
        <f aca="false">H118*H102</f>
        <v>1085618.94326755</v>
      </c>
      <c r="I124" s="22" t="n">
        <f aca="false">I118*I102</f>
        <v>1102629.61634144</v>
      </c>
      <c r="J124" s="22" t="n">
        <f aca="false">J118*J102</f>
        <v>1118686.55827833</v>
      </c>
      <c r="K124" s="22" t="n">
        <f aca="false">K118*K102</f>
        <v>1133948.86943228</v>
      </c>
      <c r="L124" s="22" t="n">
        <f aca="false">L118*L102</f>
        <v>1148636.90960024</v>
      </c>
      <c r="M124" s="22" t="n">
        <f aca="false">M118*M102</f>
        <v>1163098.78338899</v>
      </c>
    </row>
    <row r="125" customFormat="false" ht="15" hidden="false" customHeight="false" outlineLevel="0" collapsed="false">
      <c r="B125" s="0" t="s">
        <v>27</v>
      </c>
      <c r="C125" s="22" t="n">
        <f aca="false">C119*C103</f>
        <v>0</v>
      </c>
      <c r="D125" s="22" t="n">
        <f aca="false">D119*D103</f>
        <v>1388216.453863</v>
      </c>
      <c r="E125" s="22" t="n">
        <f aca="false">E119*E103</f>
        <v>1416904.44849522</v>
      </c>
      <c r="F125" s="22" t="n">
        <f aca="false">F119*F103</f>
        <v>1444357.91467213</v>
      </c>
      <c r="G125" s="22" t="n">
        <f aca="false">G119*G103</f>
        <v>1470233.43919972</v>
      </c>
      <c r="H125" s="22" t="n">
        <f aca="false">H119*H103</f>
        <v>1494894.82418109</v>
      </c>
      <c r="I125" s="22" t="n">
        <f aca="false">I119*I103</f>
        <v>1518318.48244689</v>
      </c>
      <c r="J125" s="22" t="n">
        <f aca="false">J119*J103</f>
        <v>1540428.85509882</v>
      </c>
      <c r="K125" s="22" t="n">
        <f aca="false">K119*K103</f>
        <v>1561445.02296377</v>
      </c>
      <c r="L125" s="22" t="n">
        <f aca="false">L119*L103</f>
        <v>1581670.42098267</v>
      </c>
      <c r="M125" s="22" t="n">
        <f aca="false">M119*M103</f>
        <v>1601584.38841003</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33231858.9462302</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7307429.26305565</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10906375.4328612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15018054.2503133</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2982365.93327464</v>
      </c>
      <c r="E135" s="22" t="n">
        <f aca="false">PV($C$132,E$134,0,E122)*-1</f>
        <v>2955337.47856615</v>
      </c>
      <c r="F135" s="22" t="n">
        <f aca="false">PV($C$132,F$134,0,F122)*-1</f>
        <v>2924853.50293748</v>
      </c>
      <c r="G135" s="22" t="n">
        <f aca="false">PV($C$132,G$134,0,G122)*-1</f>
        <v>2890535.87837311</v>
      </c>
      <c r="H135" s="22" t="n">
        <f aca="false">PV($C$132,H$134,0,H122)*-1</f>
        <v>2853418.55950884</v>
      </c>
      <c r="I135" s="22" t="n">
        <f aca="false">PV($C$132,I$134,0,I122)*-1</f>
        <v>2813717.53752434</v>
      </c>
      <c r="J135" s="22" t="n">
        <f aca="false">PV($C$132,J$134,0,J122)*-1</f>
        <v>2771545.66918294</v>
      </c>
      <c r="K135" s="22" t="n">
        <f aca="false">PV($C$132,K$134,0,K122)*-1</f>
        <v>2727532.07889427</v>
      </c>
      <c r="L135" s="22" t="n">
        <f aca="false">PV($C$132,L$134,0,L122)*-1</f>
        <v>2682390.10002325</v>
      </c>
      <c r="M135" s="22" t="n">
        <f aca="false">PV($C$132,M$134,0,M122)*-1</f>
        <v>2637051.10775164</v>
      </c>
    </row>
    <row r="136" customFormat="false" ht="15" hidden="false" customHeight="false" outlineLevel="0" collapsed="false">
      <c r="A136" s="101"/>
      <c r="B136" s="101" t="s">
        <v>25</v>
      </c>
      <c r="C136" s="22" t="n">
        <f aca="false">PV($C$132,C$134,0,C123)*-1</f>
        <v>0</v>
      </c>
      <c r="D136" s="22" t="n">
        <f aca="false">PV($C$132,D$134,0,D123)*-1</f>
        <v>655799.24761999</v>
      </c>
      <c r="E136" s="22" t="n">
        <f aca="false">PV($C$132,E$134,0,E123)*-1</f>
        <v>649855.89906427</v>
      </c>
      <c r="F136" s="22" t="n">
        <f aca="false">PV($C$132,F$134,0,F123)*-1</f>
        <v>643152.708131626</v>
      </c>
      <c r="G136" s="22" t="n">
        <f aca="false">PV($C$132,G$134,0,G123)*-1</f>
        <v>635606.527390249</v>
      </c>
      <c r="H136" s="22" t="n">
        <f aca="false">PV($C$132,H$134,0,H123)*-1</f>
        <v>627444.715483374</v>
      </c>
      <c r="I136" s="22" t="n">
        <f aca="false">PV($C$132,I$134,0,I123)*-1</f>
        <v>618714.76720416</v>
      </c>
      <c r="J136" s="22" t="n">
        <f aca="false">PV($C$132,J$134,0,J123)*-1</f>
        <v>609441.498883711</v>
      </c>
      <c r="K136" s="22" t="n">
        <f aca="false">PV($C$132,K$134,0,K123)*-1</f>
        <v>599763.250123448</v>
      </c>
      <c r="L136" s="22" t="n">
        <f aca="false">PV($C$132,L$134,0,L123)*-1</f>
        <v>589836.877424043</v>
      </c>
      <c r="M136" s="22" t="n">
        <f aca="false">PV($C$132,M$134,0,M123)*-1</f>
        <v>579867.182998609</v>
      </c>
    </row>
    <row r="137" customFormat="false" ht="15" hidden="false" customHeight="false" outlineLevel="0" collapsed="false">
      <c r="A137" s="101"/>
      <c r="B137" s="101" t="s">
        <v>26</v>
      </c>
      <c r="C137" s="22" t="n">
        <f aca="false">PV($C$132,C$134,0,C124)*-1</f>
        <v>0</v>
      </c>
      <c r="D137" s="22" t="n">
        <f aca="false">PV($C$132,D$134,0,D124)*-1</f>
        <v>978783.720739118</v>
      </c>
      <c r="E137" s="22" t="n">
        <f aca="false">PV($C$132,E$134,0,E124)*-1</f>
        <v>969913.242716874</v>
      </c>
      <c r="F137" s="22" t="n">
        <f aca="false">PV($C$132,F$134,0,F124)*-1</f>
        <v>959908.696072929</v>
      </c>
      <c r="G137" s="22" t="n">
        <f aca="false">PV($C$132,G$134,0,G124)*-1</f>
        <v>948645.982841373</v>
      </c>
      <c r="H137" s="22" t="n">
        <f aca="false">PV($C$132,H$134,0,H124)*-1</f>
        <v>936464.436956445</v>
      </c>
      <c r="I137" s="22" t="n">
        <f aca="false">PV($C$132,I$134,0,I124)*-1</f>
        <v>923434.944639093</v>
      </c>
      <c r="J137" s="22" t="n">
        <f aca="false">PV($C$132,J$134,0,J124)*-1</f>
        <v>909594.544390021</v>
      </c>
      <c r="K137" s="22" t="n">
        <f aca="false">PV($C$132,K$134,0,K124)*-1</f>
        <v>895149.708769689</v>
      </c>
      <c r="L137" s="22" t="n">
        <f aca="false">PV($C$132,L$134,0,L124)*-1</f>
        <v>880334.546905098</v>
      </c>
      <c r="M137" s="22" t="n">
        <f aca="false">PV($C$132,M$134,0,M124)*-1</f>
        <v>865454.727143528</v>
      </c>
    </row>
    <row r="138" customFormat="false" ht="15" hidden="false" customHeight="false" outlineLevel="0" collapsed="false">
      <c r="A138" s="101"/>
      <c r="B138" s="101" t="s">
        <v>27</v>
      </c>
      <c r="C138" s="22" t="n">
        <f aca="false">PV($C$132,C$134,0,C125)*-1</f>
        <v>0</v>
      </c>
      <c r="D138" s="22" t="n">
        <f aca="false">PV($C$132,D$134,0,D125)*-1</f>
        <v>1347782.96491553</v>
      </c>
      <c r="E138" s="22" t="n">
        <f aca="false">PV($C$132,E$134,0,E125)*-1</f>
        <v>1335568.33678501</v>
      </c>
      <c r="F138" s="22" t="n">
        <f aca="false">PV($C$132,F$134,0,F125)*-1</f>
        <v>1321792.09873292</v>
      </c>
      <c r="G138" s="22" t="n">
        <f aca="false">PV($C$132,G$134,0,G125)*-1</f>
        <v>1306283.36814149</v>
      </c>
      <c r="H138" s="22" t="n">
        <f aca="false">PV($C$132,H$134,0,H125)*-1</f>
        <v>1289509.40706902</v>
      </c>
      <c r="I138" s="22" t="n">
        <f aca="false">PV($C$132,I$134,0,I125)*-1</f>
        <v>1271567.82568109</v>
      </c>
      <c r="J138" s="22" t="n">
        <f aca="false">PV($C$132,J$134,0,J125)*-1</f>
        <v>1252509.62590921</v>
      </c>
      <c r="K138" s="22" t="n">
        <f aca="false">PV($C$132,K$134,0,K125)*-1</f>
        <v>1232619.12000113</v>
      </c>
      <c r="L138" s="22" t="n">
        <f aca="false">PV($C$132,L$134,0,L125)*-1</f>
        <v>1212218.67569411</v>
      </c>
      <c r="M138" s="22" t="n">
        <f aca="false">PV($C$132,M$134,0,M125)*-1</f>
        <v>1191729.1976095</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28238747.8460367</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6209482.67432348</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9267684.55117416</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12761580.620539</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Children'!CK32</f>
        <v>0.305</v>
      </c>
      <c r="E146" s="75" t="n">
        <f aca="false">D146</f>
        <v>0.305</v>
      </c>
      <c r="F146" s="75" t="n">
        <f aca="false">E146</f>
        <v>0.305</v>
      </c>
      <c r="G146" s="75" t="n">
        <f aca="false">F146</f>
        <v>0.305</v>
      </c>
      <c r="H146" s="75" t="n">
        <f aca="false">G146</f>
        <v>0.305</v>
      </c>
      <c r="I146" s="75" t="n">
        <f aca="false">H146</f>
        <v>0.305</v>
      </c>
      <c r="J146" s="75" t="n">
        <f aca="false">I146</f>
        <v>0.305</v>
      </c>
      <c r="K146" s="75" t="n">
        <f aca="false">J146</f>
        <v>0.305</v>
      </c>
      <c r="L146" s="75" t="n">
        <f aca="false">K146</f>
        <v>0.305</v>
      </c>
      <c r="M146" s="75" t="n">
        <f aca="false">L146</f>
        <v>0.305</v>
      </c>
    </row>
    <row r="147" customFormat="false" ht="15" hidden="false" customHeight="false" outlineLevel="0" collapsed="false">
      <c r="B147" s="0" t="s">
        <v>26</v>
      </c>
      <c r="C147" s="75" t="n">
        <v>0</v>
      </c>
      <c r="D147" s="75" t="n">
        <f aca="false">'Regional Data Children'!CK33</f>
        <v>0.721</v>
      </c>
      <c r="E147" s="75" t="n">
        <f aca="false">D147</f>
        <v>0.721</v>
      </c>
      <c r="F147" s="75" t="n">
        <f aca="false">E147</f>
        <v>0.721</v>
      </c>
      <c r="G147" s="75" t="n">
        <f aca="false">F147</f>
        <v>0.721</v>
      </c>
      <c r="H147" s="75" t="n">
        <f aca="false">G147</f>
        <v>0.721</v>
      </c>
      <c r="I147" s="75" t="n">
        <f aca="false">H147</f>
        <v>0.721</v>
      </c>
      <c r="J147" s="75" t="n">
        <f aca="false">I147</f>
        <v>0.721</v>
      </c>
      <c r="K147" s="75" t="n">
        <f aca="false">J147</f>
        <v>0.721</v>
      </c>
      <c r="L147" s="75" t="n">
        <f aca="false">K147</f>
        <v>0.721</v>
      </c>
      <c r="M147" s="75" t="n">
        <f aca="false">L147</f>
        <v>0.721</v>
      </c>
    </row>
    <row r="148" customFormat="false" ht="15" hidden="false" customHeight="false" outlineLevel="0" collapsed="false">
      <c r="B148" s="0" t="s">
        <v>27</v>
      </c>
      <c r="C148" s="75" t="n">
        <v>0</v>
      </c>
      <c r="D148" s="75" t="n">
        <f aca="false">'Regional Data Children'!CK34</f>
        <v>0.242</v>
      </c>
      <c r="E148" s="75" t="n">
        <f aca="false">D148</f>
        <v>0.242</v>
      </c>
      <c r="F148" s="75" t="n">
        <f aca="false">E148</f>
        <v>0.242</v>
      </c>
      <c r="G148" s="75" t="n">
        <f aca="false">F148</f>
        <v>0.242</v>
      </c>
      <c r="H148" s="75" t="n">
        <f aca="false">G148</f>
        <v>0.242</v>
      </c>
      <c r="I148" s="75" t="n">
        <f aca="false">H148</f>
        <v>0.242</v>
      </c>
      <c r="J148" s="75" t="n">
        <f aca="false">I148</f>
        <v>0.242</v>
      </c>
      <c r="K148" s="75" t="n">
        <f aca="false">J148</f>
        <v>0.242</v>
      </c>
      <c r="L148" s="75" t="n">
        <f aca="false">K148</f>
        <v>0.242</v>
      </c>
      <c r="M148" s="75" t="n">
        <f aca="false">L148</f>
        <v>0.242</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1284032.21951611</v>
      </c>
      <c r="E151" s="22" t="n">
        <f aca="false">SUM(E152:E154)</f>
        <v>1310567.20929999</v>
      </c>
      <c r="F151" s="22" t="n">
        <f aca="false">SUM(F152:F154)</f>
        <v>1335960.32073478</v>
      </c>
      <c r="G151" s="22" t="n">
        <f aca="false">SUM(G152:G154)</f>
        <v>1359893.91343774</v>
      </c>
      <c r="H151" s="22" t="n">
        <f aca="false">SUM(H152:H154)</f>
        <v>1382704.48653377</v>
      </c>
      <c r="I151" s="22" t="n">
        <f aca="false">SUM(I152:I154)</f>
        <v>1404370.22304665</v>
      </c>
      <c r="J151" s="22" t="n">
        <f aca="false">SUM(J152:J154)</f>
        <v>1424821.23469658</v>
      </c>
      <c r="K151" s="22" t="n">
        <f aca="false">SUM(K152:K154)</f>
        <v>1444260.16051702</v>
      </c>
      <c r="L151" s="22" t="n">
        <f aca="false">SUM(L152:L154)</f>
        <v>1462967.66296489</v>
      </c>
      <c r="M151" s="22" t="n">
        <f aca="false">SUM(M152:M154)</f>
        <v>1481387.10737067</v>
      </c>
    </row>
    <row r="152" customFormat="false" ht="15" hidden="false" customHeight="false" outlineLevel="0" collapsed="false">
      <c r="B152" s="0" t="s">
        <v>25</v>
      </c>
      <c r="C152" s="22" t="n">
        <f aca="false">C146*C101</f>
        <v>0</v>
      </c>
      <c r="D152" s="22" t="n">
        <f aca="false">D146*D101</f>
        <v>207471.635085418</v>
      </c>
      <c r="E152" s="22" t="n">
        <f aca="false">E146*E101</f>
        <v>211759.111391512</v>
      </c>
      <c r="F152" s="22" t="n">
        <f aca="false">F146*F101</f>
        <v>215862.085031276</v>
      </c>
      <c r="G152" s="22" t="n">
        <f aca="false">G146*G101</f>
        <v>219729.232238395</v>
      </c>
      <c r="H152" s="22" t="n">
        <f aca="false">H146*H101</f>
        <v>223414.923941094</v>
      </c>
      <c r="I152" s="22" t="n">
        <f aca="false">I146*I101</f>
        <v>226915.634991281</v>
      </c>
      <c r="J152" s="22" t="n">
        <f aca="false">J146*J101</f>
        <v>230220.072965401</v>
      </c>
      <c r="K152" s="22" t="n">
        <f aca="false">K146*K101</f>
        <v>233360.979916934</v>
      </c>
      <c r="L152" s="22" t="n">
        <f aca="false">L146*L101</f>
        <v>236383.704784917</v>
      </c>
      <c r="M152" s="22" t="n">
        <f aca="false">M146*M101</f>
        <v>239359.885748409</v>
      </c>
    </row>
    <row r="153" customFormat="false" ht="15" hidden="false" customHeight="false" outlineLevel="0" collapsed="false">
      <c r="B153" s="0" t="s">
        <v>26</v>
      </c>
      <c r="C153" s="22" t="n">
        <f aca="false">C147*C102</f>
        <v>0</v>
      </c>
      <c r="D153" s="22" t="n">
        <f aca="false">D147*D102</f>
        <v>731998.141523153</v>
      </c>
      <c r="E153" s="22" t="n">
        <f aca="false">E147*E102</f>
        <v>747125.147615304</v>
      </c>
      <c r="F153" s="22" t="n">
        <f aca="false">F147*F102</f>
        <v>761601.194318213</v>
      </c>
      <c r="G153" s="22" t="n">
        <f aca="false">G147*G102</f>
        <v>775245.201931311</v>
      </c>
      <c r="H153" s="22" t="n">
        <f aca="false">H147*H102</f>
        <v>788249.001103631</v>
      </c>
      <c r="I153" s="22" t="n">
        <f aca="false">I147*I102</f>
        <v>800600.154463421</v>
      </c>
      <c r="J153" s="22" t="n">
        <f aca="false">J147*J102</f>
        <v>812258.820260499</v>
      </c>
      <c r="K153" s="22" t="n">
        <f aca="false">K147*K102</f>
        <v>823340.518490104</v>
      </c>
      <c r="L153" s="22" t="n">
        <f aca="false">L147*L102</f>
        <v>834005.248561705</v>
      </c>
      <c r="M153" s="22" t="n">
        <f aca="false">M147*M102</f>
        <v>844505.763165618</v>
      </c>
    </row>
    <row r="154" customFormat="false" ht="15" hidden="false" customHeight="false" outlineLevel="0" collapsed="false">
      <c r="B154" s="0" t="s">
        <v>27</v>
      </c>
      <c r="C154" s="22" t="n">
        <f aca="false">C148*C103</f>
        <v>0</v>
      </c>
      <c r="D154" s="22" t="n">
        <f aca="false">D148*D103</f>
        <v>344562.442907534</v>
      </c>
      <c r="E154" s="22" t="n">
        <f aca="false">E148*E103</f>
        <v>351682.950293172</v>
      </c>
      <c r="F154" s="22" t="n">
        <f aca="false">F148*F103</f>
        <v>358497.041385287</v>
      </c>
      <c r="G154" s="22" t="n">
        <f aca="false">G148*G103</f>
        <v>364919.479268034</v>
      </c>
      <c r="H154" s="22" t="n">
        <f aca="false">H148*H103</f>
        <v>371040.561489049</v>
      </c>
      <c r="I154" s="22" t="n">
        <f aca="false">I148*I103</f>
        <v>376854.433591947</v>
      </c>
      <c r="J154" s="22" t="n">
        <f aca="false">J148*J103</f>
        <v>382342.341470681</v>
      </c>
      <c r="K154" s="22" t="n">
        <f aca="false">K148*K103</f>
        <v>387558.662109982</v>
      </c>
      <c r="L154" s="22" t="n">
        <f aca="false">L148*L103</f>
        <v>392578.709618263</v>
      </c>
      <c r="M154" s="22" t="n">
        <f aca="false">M148*M103</f>
        <v>397521.458456644</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13890964.5381182</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2244477.26609464</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7918929.19143296</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3727558.08059059</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1246633.22283117</v>
      </c>
      <c r="E164" s="22" t="n">
        <f aca="false">PV($C$161,E$163,0,E151)*-1</f>
        <v>1235335.29013101</v>
      </c>
      <c r="F164" s="22" t="n">
        <f aca="false">PV($C$161,F$163,0,F151)*-1</f>
        <v>1222592.9447472</v>
      </c>
      <c r="G164" s="22" t="n">
        <f aca="false">PV($C$161,G$163,0,G151)*-1</f>
        <v>1208248.12862881</v>
      </c>
      <c r="H164" s="22" t="n">
        <f aca="false">PV($C$161,H$163,0,H151)*-1</f>
        <v>1192733.03629143</v>
      </c>
      <c r="I164" s="22" t="n">
        <f aca="false">PV($C$161,I$163,0,I151)*-1</f>
        <v>1176137.95235688</v>
      </c>
      <c r="J164" s="22" t="n">
        <f aca="false">PV($C$161,J$163,0,J151)*-1</f>
        <v>1158510.05111355</v>
      </c>
      <c r="K164" s="22" t="n">
        <f aca="false">PV($C$161,K$163,0,K151)*-1</f>
        <v>1140112.30746386</v>
      </c>
      <c r="L164" s="22" t="n">
        <f aca="false">PV($C$161,L$163,0,L151)*-1</f>
        <v>1121242.89577394</v>
      </c>
      <c r="M164" s="22" t="n">
        <f aca="false">PV($C$161,M$163,0,M151)*-1</f>
        <v>1102291.13220098</v>
      </c>
    </row>
    <row r="165" customFormat="false" ht="15" hidden="false" customHeight="false" outlineLevel="0" collapsed="false">
      <c r="A165" s="101"/>
      <c r="B165" s="101" t="s">
        <v>25</v>
      </c>
      <c r="C165" s="22" t="n">
        <f aca="false">PV($C$161,C$163,0,C152)*-1</f>
        <v>0</v>
      </c>
      <c r="D165" s="22" t="n">
        <f aca="false">PV($C$161,D$163,0,D152)*-1</f>
        <v>201428.77192759</v>
      </c>
      <c r="E165" s="22" t="n">
        <f aca="false">PV($C$161,E$163,0,E152)*-1</f>
        <v>199603.272119438</v>
      </c>
      <c r="F165" s="22" t="n">
        <f aca="false">PV($C$161,F$163,0,F152)*-1</f>
        <v>197544.386686954</v>
      </c>
      <c r="G165" s="22" t="n">
        <f aca="false">PV($C$161,G$163,0,G152)*-1</f>
        <v>195226.576892272</v>
      </c>
      <c r="H165" s="22" t="n">
        <f aca="false">PV($C$161,H$163,0,H152)*-1</f>
        <v>192719.675954108</v>
      </c>
      <c r="I165" s="22" t="n">
        <f aca="false">PV($C$161,I$163,0,I152)*-1</f>
        <v>190038.271900573</v>
      </c>
      <c r="J165" s="22" t="n">
        <f aca="false">PV($C$161,J$163,0,J152)*-1</f>
        <v>187189.987069015</v>
      </c>
      <c r="K165" s="22" t="n">
        <f aca="false">PV($C$161,K$163,0,K152)*-1</f>
        <v>184217.312474977</v>
      </c>
      <c r="L165" s="22" t="n">
        <f aca="false">PV($C$161,L$163,0,L152)*-1</f>
        <v>181168.426600537</v>
      </c>
      <c r="M165" s="22" t="n">
        <f aca="false">PV($C$161,M$163,0,M152)*-1</f>
        <v>178106.234455766</v>
      </c>
    </row>
    <row r="166" customFormat="false" ht="15" hidden="false" customHeight="false" outlineLevel="0" collapsed="false">
      <c r="A166" s="101"/>
      <c r="B166" s="101" t="s">
        <v>26</v>
      </c>
      <c r="C166" s="22" t="n">
        <f aca="false">PV($C$161,C$163,0,C153)*-1</f>
        <v>0</v>
      </c>
      <c r="D166" s="22" t="n">
        <f aca="false">PV($C$161,D$163,0,D153)*-1</f>
        <v>710677.807304032</v>
      </c>
      <c r="E166" s="22" t="n">
        <f aca="false">PV($C$161,E$163,0,E153)*-1</f>
        <v>704237.107753137</v>
      </c>
      <c r="F166" s="22" t="n">
        <f aca="false">PV($C$161,F$163,0,F153)*-1</f>
        <v>696972.980733717</v>
      </c>
      <c r="G166" s="22" t="n">
        <f aca="false">PV($C$161,G$163,0,G153)*-1</f>
        <v>688795.320874753</v>
      </c>
      <c r="H166" s="22" t="n">
        <f aca="false">PV($C$161,H$163,0,H153)*-1</f>
        <v>679950.512634035</v>
      </c>
      <c r="I166" s="22" t="n">
        <f aca="false">PV($C$161,I$163,0,I153)*-1</f>
        <v>670490.025261617</v>
      </c>
      <c r="J166" s="22" t="n">
        <f aca="false">PV($C$161,J$163,0,J153)*-1</f>
        <v>660440.751767578</v>
      </c>
      <c r="K166" s="22" t="n">
        <f aca="false">PV($C$161,K$163,0,K153)*-1</f>
        <v>649952.608280912</v>
      </c>
      <c r="L166" s="22" t="n">
        <f aca="false">PV($C$161,L$163,0,L153)*-1</f>
        <v>639195.577360096</v>
      </c>
      <c r="M166" s="22" t="n">
        <f aca="false">PV($C$161,M$163,0,M153)*-1</f>
        <v>628391.599466751</v>
      </c>
    </row>
    <row r="167" customFormat="false" ht="15" hidden="false" customHeight="false" outlineLevel="0" collapsed="false">
      <c r="A167" s="101"/>
      <c r="B167" s="101" t="s">
        <v>27</v>
      </c>
      <c r="C167" s="22" t="n">
        <f aca="false">PV($C$161,C$163,0,C154)*-1</f>
        <v>0</v>
      </c>
      <c r="D167" s="22" t="n">
        <f aca="false">PV($C$161,D$163,0,D154)*-1</f>
        <v>334526.643599548</v>
      </c>
      <c r="E167" s="22" t="n">
        <f aca="false">PV($C$161,E$163,0,E154)*-1</f>
        <v>331494.910258433</v>
      </c>
      <c r="F167" s="22" t="n">
        <f aca="false">PV($C$161,F$163,0,F154)*-1</f>
        <v>328075.57732653</v>
      </c>
      <c r="G167" s="22" t="n">
        <f aca="false">PV($C$161,G$163,0,G154)*-1</f>
        <v>324226.230861786</v>
      </c>
      <c r="H167" s="22" t="n">
        <f aca="false">PV($C$161,H$163,0,H154)*-1</f>
        <v>320062.847703286</v>
      </c>
      <c r="I167" s="22" t="n">
        <f aca="false">PV($C$161,I$163,0,I154)*-1</f>
        <v>315609.655194691</v>
      </c>
      <c r="J167" s="22" t="n">
        <f aca="false">PV($C$161,J$163,0,J154)*-1</f>
        <v>310879.312276953</v>
      </c>
      <c r="K167" s="22" t="n">
        <f aca="false">PV($C$161,K$163,0,K154)*-1</f>
        <v>305942.386707974</v>
      </c>
      <c r="L167" s="22" t="n">
        <f aca="false">PV($C$161,L$163,0,L154)*-1</f>
        <v>300878.891813307</v>
      </c>
      <c r="M167" s="22" t="n">
        <f aca="false">PV($C$161,M$163,0,M154)*-1</f>
        <v>295793.29827846</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11803836.9615388</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1907242.91608123</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6729104.29143663</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3167489.75402097</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Children'!CL32</f>
        <v>0.019</v>
      </c>
      <c r="E175" s="75" t="n">
        <f aca="false">D175</f>
        <v>0.019</v>
      </c>
      <c r="F175" s="75" t="n">
        <f aca="false">E175</f>
        <v>0.019</v>
      </c>
      <c r="G175" s="75" t="n">
        <f aca="false">F175</f>
        <v>0.019</v>
      </c>
      <c r="H175" s="75" t="n">
        <f aca="false">G175</f>
        <v>0.019</v>
      </c>
      <c r="I175" s="75" t="n">
        <f aca="false">H175</f>
        <v>0.019</v>
      </c>
      <c r="J175" s="75" t="n">
        <f aca="false">I175</f>
        <v>0.019</v>
      </c>
      <c r="K175" s="75" t="n">
        <f aca="false">J175</f>
        <v>0.019</v>
      </c>
      <c r="L175" s="75" t="n">
        <f aca="false">K175</f>
        <v>0.019</v>
      </c>
      <c r="M175" s="75" t="n">
        <f aca="false">L175</f>
        <v>0.019</v>
      </c>
    </row>
    <row r="176" customFormat="false" ht="15" hidden="false" customHeight="false" outlineLevel="0" collapsed="false">
      <c r="B176" s="0" t="s">
        <v>26</v>
      </c>
      <c r="C176" s="75" t="n">
        <f aca="false">'Regional Data Children'!D33</f>
        <v>0.917</v>
      </c>
      <c r="D176" s="75" t="n">
        <f aca="false">'Regional Data Children'!CL33</f>
        <v>0.114</v>
      </c>
      <c r="E176" s="75" t="n">
        <f aca="false">D176</f>
        <v>0.114</v>
      </c>
      <c r="F176" s="75" t="n">
        <f aca="false">E176</f>
        <v>0.114</v>
      </c>
      <c r="G176" s="75" t="n">
        <f aca="false">F176</f>
        <v>0.114</v>
      </c>
      <c r="H176" s="75" t="n">
        <f aca="false">G176</f>
        <v>0.114</v>
      </c>
      <c r="I176" s="75" t="n">
        <f aca="false">H176</f>
        <v>0.114</v>
      </c>
      <c r="J176" s="75" t="n">
        <f aca="false">I176</f>
        <v>0.114</v>
      </c>
      <c r="K176" s="75" t="n">
        <f aca="false">J176</f>
        <v>0.114</v>
      </c>
      <c r="L176" s="75" t="n">
        <f aca="false">K176</f>
        <v>0.114</v>
      </c>
      <c r="M176" s="75" t="n">
        <f aca="false">L176</f>
        <v>0.114</v>
      </c>
    </row>
    <row r="177" customFormat="false" ht="15" hidden="false" customHeight="false" outlineLevel="0" collapsed="false">
      <c r="B177" s="0" t="s">
        <v>27</v>
      </c>
      <c r="C177" s="75" t="n">
        <f aca="false">'Regional Data Children'!D34</f>
        <v>0.487</v>
      </c>
      <c r="D177" s="75" t="n">
        <f aca="false">'Regional Data Children'!CL34</f>
        <v>0.033</v>
      </c>
      <c r="E177" s="75" t="n">
        <f aca="false">D177</f>
        <v>0.033</v>
      </c>
      <c r="F177" s="75" t="n">
        <f aca="false">E177</f>
        <v>0.033</v>
      </c>
      <c r="G177" s="75" t="n">
        <f aca="false">F177</f>
        <v>0.033</v>
      </c>
      <c r="H177" s="75" t="n">
        <f aca="false">G177</f>
        <v>0.033</v>
      </c>
      <c r="I177" s="75" t="n">
        <f aca="false">H177</f>
        <v>0.033</v>
      </c>
      <c r="J177" s="75" t="n">
        <f aca="false">I177</f>
        <v>0.033</v>
      </c>
      <c r="K177" s="75" t="n">
        <f aca="false">J177</f>
        <v>0.033</v>
      </c>
      <c r="L177" s="75" t="n">
        <f aca="false">K177</f>
        <v>0.033</v>
      </c>
      <c r="M177" s="75" t="n">
        <f aca="false">L177</f>
        <v>0.033</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175649.207372241</v>
      </c>
      <c r="E180" s="0" t="n">
        <f aca="false">SUM(E181:E183)</f>
        <v>179279.061711041</v>
      </c>
      <c r="F180" s="0" t="n">
        <f aca="false">SUM(F181:F183)</f>
        <v>182752.712783376</v>
      </c>
      <c r="G180" s="0" t="n">
        <f aca="false">SUM(G181:G183)</f>
        <v>186026.708968168</v>
      </c>
      <c r="H180" s="0" t="n">
        <f aca="false">SUM(H181:H183)</f>
        <v>189147.081668423</v>
      </c>
      <c r="I180" s="0" t="n">
        <f aca="false">SUM(I181:I183)</f>
        <v>192110.846430538</v>
      </c>
      <c r="J180" s="0" t="n">
        <f aca="false">SUM(J181:J183)</f>
        <v>194908.442886197</v>
      </c>
      <c r="K180" s="0" t="n">
        <f aca="false">SUM(K181:K183)</f>
        <v>197567.591045123</v>
      </c>
      <c r="L180" s="0" t="n">
        <f aca="false">SUM(L181:L183)</f>
        <v>200126.68413246</v>
      </c>
      <c r="M180" s="0" t="n">
        <f aca="false">SUM(M181:M183)</f>
        <v>202646.372315466</v>
      </c>
    </row>
    <row r="181" customFormat="false" ht="15" hidden="false" customHeight="false" outlineLevel="0" collapsed="false">
      <c r="B181" s="0" t="s">
        <v>25</v>
      </c>
      <c r="C181" s="0" t="n">
        <f aca="false">C175*C101</f>
        <v>373311.082731694</v>
      </c>
      <c r="D181" s="0" t="n">
        <f aca="false">D175*D101</f>
        <v>12924.4625135178</v>
      </c>
      <c r="E181" s="0" t="n">
        <f aca="false">E175*E101</f>
        <v>13191.5512014385</v>
      </c>
      <c r="F181" s="0" t="n">
        <f aca="false">F175*F101</f>
        <v>13447.1462806368</v>
      </c>
      <c r="G181" s="0" t="n">
        <f aca="false">G175*G101</f>
        <v>13688.0505328836</v>
      </c>
      <c r="H181" s="0" t="n">
        <f aca="false">H175*H101</f>
        <v>13917.6509996092</v>
      </c>
      <c r="I181" s="0" t="n">
        <f aca="false">I175*I101</f>
        <v>14135.7280814241</v>
      </c>
      <c r="J181" s="0" t="n">
        <f aca="false">J175*J101</f>
        <v>14341.5783158774</v>
      </c>
      <c r="K181" s="0" t="n">
        <f aca="false">K175*K101</f>
        <v>14537.2413718746</v>
      </c>
      <c r="L181" s="0" t="n">
        <f aca="false">L175*L101</f>
        <v>14725.5422652899</v>
      </c>
      <c r="M181" s="0" t="n">
        <f aca="false">M175*M101</f>
        <v>14910.9437023599</v>
      </c>
    </row>
    <row r="182" customFormat="false" ht="15" hidden="false" customHeight="false" outlineLevel="0" collapsed="false">
      <c r="B182" s="0" t="s">
        <v>26</v>
      </c>
      <c r="C182" s="0" t="n">
        <f aca="false">C176*C102</f>
        <v>910737.420169237</v>
      </c>
      <c r="D182" s="0" t="n">
        <f aca="false">D176*D102</f>
        <v>115738.957189514</v>
      </c>
      <c r="E182" s="0" t="n">
        <f aca="false">E176*E102</f>
        <v>118130.744560533</v>
      </c>
      <c r="F182" s="0" t="n">
        <f aca="false">F176*F102</f>
        <v>120419.606313837</v>
      </c>
      <c r="G182" s="0" t="n">
        <f aca="false">G176*G102</f>
        <v>122576.911262371</v>
      </c>
      <c r="H182" s="0" t="n">
        <f aca="false">H176*H102</f>
        <v>124632.990465761</v>
      </c>
      <c r="I182" s="0" t="n">
        <f aca="false">I176*I102</f>
        <v>126585.877404757</v>
      </c>
      <c r="J182" s="0" t="n">
        <f aca="false">J176*J102</f>
        <v>128429.272551591</v>
      </c>
      <c r="K182" s="0" t="n">
        <f aca="false">K176*K102</f>
        <v>130181.441203706</v>
      </c>
      <c r="L182" s="0" t="n">
        <f aca="false">L176*L102</f>
        <v>131867.68146468</v>
      </c>
      <c r="M182" s="0" t="n">
        <f aca="false">M176*M102</f>
        <v>133527.957005382</v>
      </c>
    </row>
    <row r="183" customFormat="false" ht="15" hidden="false" customHeight="false" outlineLevel="0" collapsed="false">
      <c r="B183" s="0" t="s">
        <v>27</v>
      </c>
      <c r="C183" s="0" t="n">
        <f aca="false">C177*C103</f>
        <v>678313.819003453</v>
      </c>
      <c r="D183" s="0" t="n">
        <f aca="false">D177*D103</f>
        <v>46985.7876692092</v>
      </c>
      <c r="E183" s="0" t="n">
        <f aca="false">E177*E103</f>
        <v>47956.7659490689</v>
      </c>
      <c r="F183" s="0" t="n">
        <f aca="false">F177*F103</f>
        <v>48885.9601889028</v>
      </c>
      <c r="G183" s="0" t="n">
        <f aca="false">G177*G103</f>
        <v>49761.7471729137</v>
      </c>
      <c r="H183" s="0" t="n">
        <f aca="false">H177*H103</f>
        <v>50596.4402030521</v>
      </c>
      <c r="I183" s="0" t="n">
        <f aca="false">I177*I103</f>
        <v>51389.2409443564</v>
      </c>
      <c r="J183" s="0" t="n">
        <f aca="false">J177*J103</f>
        <v>52137.5920187292</v>
      </c>
      <c r="K183" s="0" t="n">
        <f aca="false">K177*K103</f>
        <v>52848.908469543</v>
      </c>
      <c r="L183" s="0" t="n">
        <f aca="false">L177*L103</f>
        <v>53533.4604024905</v>
      </c>
      <c r="M183" s="0" t="n">
        <f aca="false">M177*M103</f>
        <v>54207.4716077242</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Children'!CM32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Children'!CM33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Children'!CM34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3071836.91127288</v>
      </c>
      <c r="E215" s="22" t="n">
        <f aca="false">E25+E122</f>
        <v>3135317.53101083</v>
      </c>
      <c r="F215" s="22" t="n">
        <f aca="false">F25+F122</f>
        <v>3196066.39370436</v>
      </c>
      <c r="G215" s="22" t="n">
        <f aca="false">G25+G122</f>
        <v>3253323.59673003</v>
      </c>
      <c r="H215" s="22" t="n">
        <f aca="false">H25+H122</f>
        <v>3307894.15916505</v>
      </c>
      <c r="I215" s="22" t="n">
        <f aca="false">I25+I122</f>
        <v>3359725.88746487</v>
      </c>
      <c r="J215" s="22" t="n">
        <f aca="false">J25+J122</f>
        <v>3408651.58535958</v>
      </c>
      <c r="K215" s="22" t="n">
        <f aca="false">K25+K122</f>
        <v>3455156.03356823</v>
      </c>
      <c r="L215" s="22" t="n">
        <f aca="false">L25+L122</f>
        <v>3499910.67107938</v>
      </c>
      <c r="M215" s="22" t="n">
        <f aca="false">M25+M122</f>
        <v>3543976.17687499</v>
      </c>
    </row>
    <row r="216" customFormat="false" ht="15" hidden="false" customHeight="false" outlineLevel="0" collapsed="false">
      <c r="B216" s="0" t="s">
        <v>25</v>
      </c>
      <c r="C216" s="22" t="n">
        <f aca="false">C26+C123</f>
        <v>0</v>
      </c>
      <c r="D216" s="22" t="n">
        <f aca="false">D26+D123</f>
        <v>675473.22504859</v>
      </c>
      <c r="E216" s="22" t="n">
        <f aca="false">E26+E123</f>
        <v>689432.123317284</v>
      </c>
      <c r="F216" s="22" t="n">
        <f aca="false">F26+F123</f>
        <v>702790.329298547</v>
      </c>
      <c r="G216" s="22" t="n">
        <f aca="false">G26+G123</f>
        <v>715380.746271232</v>
      </c>
      <c r="H216" s="22" t="n">
        <f aca="false">H26+H123</f>
        <v>727380.391716416</v>
      </c>
      <c r="I216" s="22" t="n">
        <f aca="false">I26+I123</f>
        <v>738777.788676532</v>
      </c>
      <c r="J216" s="22" t="n">
        <f aca="false">J26+J123</f>
        <v>749536.171982436</v>
      </c>
      <c r="K216" s="22" t="n">
        <f aca="false">K26+K123</f>
        <v>759762.141172182</v>
      </c>
      <c r="L216" s="22" t="n">
        <f aca="false">L26+L123</f>
        <v>769603.340496469</v>
      </c>
      <c r="M216" s="22" t="n">
        <f aca="false">M26+M123</f>
        <v>779293.005075967</v>
      </c>
    </row>
    <row r="217" customFormat="false" ht="15" hidden="false" customHeight="false" outlineLevel="0" collapsed="false">
      <c r="B217" s="0" t="s">
        <v>26</v>
      </c>
      <c r="C217" s="22" t="n">
        <f aca="false">C27+C124</f>
        <v>0</v>
      </c>
      <c r="D217" s="22" t="n">
        <f aca="false">D27+D124</f>
        <v>1008147.23236129</v>
      </c>
      <c r="E217" s="22" t="n">
        <f aca="false">E27+E124</f>
        <v>1028980.95919833</v>
      </c>
      <c r="F217" s="22" t="n">
        <f aca="false">F27+F124</f>
        <v>1048918.14973368</v>
      </c>
      <c r="G217" s="22" t="n">
        <f aca="false">G27+G124</f>
        <v>1067709.41125907</v>
      </c>
      <c r="H217" s="22" t="n">
        <f aca="false">H27+H124</f>
        <v>1085618.94326755</v>
      </c>
      <c r="I217" s="22" t="n">
        <f aca="false">I27+I124</f>
        <v>1102629.61634144</v>
      </c>
      <c r="J217" s="22" t="n">
        <f aca="false">J27+J124</f>
        <v>1118686.55827833</v>
      </c>
      <c r="K217" s="22" t="n">
        <f aca="false">K27+K124</f>
        <v>1133948.86943228</v>
      </c>
      <c r="L217" s="22" t="n">
        <f aca="false">L27+L124</f>
        <v>1148636.90960024</v>
      </c>
      <c r="M217" s="22" t="n">
        <f aca="false">M27+M124</f>
        <v>1163098.78338899</v>
      </c>
    </row>
    <row r="218" customFormat="false" ht="15" hidden="false" customHeight="false" outlineLevel="0" collapsed="false">
      <c r="B218" s="0" t="s">
        <v>27</v>
      </c>
      <c r="C218" s="22" t="n">
        <f aca="false">C28+C125</f>
        <v>0</v>
      </c>
      <c r="D218" s="22" t="n">
        <f aca="false">D28+D125</f>
        <v>1388216.453863</v>
      </c>
      <c r="E218" s="22" t="n">
        <f aca="false">E28+E125</f>
        <v>1416904.44849522</v>
      </c>
      <c r="F218" s="22" t="n">
        <f aca="false">F28+F125</f>
        <v>1444357.91467213</v>
      </c>
      <c r="G218" s="22" t="n">
        <f aca="false">G28+G125</f>
        <v>1470233.43919972</v>
      </c>
      <c r="H218" s="22" t="n">
        <f aca="false">H28+H125</f>
        <v>1494894.82418109</v>
      </c>
      <c r="I218" s="22" t="n">
        <f aca="false">I28+I125</f>
        <v>1518318.48244689</v>
      </c>
      <c r="J218" s="22" t="n">
        <f aca="false">J28+J125</f>
        <v>1540428.85509882</v>
      </c>
      <c r="K218" s="22" t="n">
        <f aca="false">K28+K125</f>
        <v>1561445.02296377</v>
      </c>
      <c r="L218" s="22" t="n">
        <f aca="false">L28+L125</f>
        <v>1581670.42098267</v>
      </c>
      <c r="M218" s="22" t="n">
        <f aca="false">M28+M125</f>
        <v>1601584.38841003</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0.984783859743071</v>
      </c>
      <c r="E221" s="71" t="n">
        <f aca="false">E215/E197</f>
        <v>0.984783859743071</v>
      </c>
      <c r="F221" s="71" t="n">
        <f aca="false">F215/F197</f>
        <v>0.984783859743072</v>
      </c>
      <c r="G221" s="71" t="n">
        <f aca="false">G215/G197</f>
        <v>0.984783859743071</v>
      </c>
      <c r="H221" s="71" t="n">
        <f aca="false">H215/H197</f>
        <v>0.984783859743072</v>
      </c>
      <c r="I221" s="71" t="n">
        <f aca="false">I215/I197</f>
        <v>0.984783859743071</v>
      </c>
      <c r="J221" s="71" t="n">
        <f aca="false">J215/J197</f>
        <v>0.984783859743071</v>
      </c>
      <c r="K221" s="71" t="n">
        <f aca="false">K215/K197</f>
        <v>0.984783859743071</v>
      </c>
      <c r="L221" s="71" t="n">
        <f aca="false">L215/L197</f>
        <v>0.984783859743072</v>
      </c>
      <c r="M221" s="71" t="n">
        <f aca="false">M215/M197</f>
        <v>0.984783859743072</v>
      </c>
    </row>
    <row r="222" customFormat="false" ht="15" hidden="false" customHeight="false" outlineLevel="0" collapsed="false">
      <c r="B222" s="0" t="s">
        <v>25</v>
      </c>
      <c r="C222" s="71" t="n">
        <f aca="false">C216/C198</f>
        <v>0</v>
      </c>
      <c r="D222" s="71" t="n">
        <f aca="false">D216/D198</f>
        <v>0.993</v>
      </c>
      <c r="E222" s="71" t="n">
        <f aca="false">E216/E198</f>
        <v>0.993</v>
      </c>
      <c r="F222" s="71" t="n">
        <f aca="false">F216/F198</f>
        <v>0.993</v>
      </c>
      <c r="G222" s="71" t="n">
        <f aca="false">G216/G198</f>
        <v>0.993</v>
      </c>
      <c r="H222" s="71" t="n">
        <f aca="false">H216/H198</f>
        <v>0.993</v>
      </c>
      <c r="I222" s="71" t="n">
        <f aca="false">I216/I198</f>
        <v>0.993</v>
      </c>
      <c r="J222" s="71" t="n">
        <f aca="false">J216/J198</f>
        <v>0.993</v>
      </c>
      <c r="K222" s="71" t="n">
        <f aca="false">K216/K198</f>
        <v>0.993</v>
      </c>
      <c r="L222" s="71" t="n">
        <f aca="false">L216/L198</f>
        <v>0.993</v>
      </c>
      <c r="M222" s="71" t="n">
        <f aca="false">M216/M198</f>
        <v>0.993</v>
      </c>
    </row>
    <row r="223" customFormat="false" ht="15" hidden="false" customHeight="false" outlineLevel="0" collapsed="false">
      <c r="B223" s="0" t="s">
        <v>26</v>
      </c>
      <c r="C223" s="71" t="n">
        <f aca="false">C217/C199</f>
        <v>0</v>
      </c>
      <c r="D223" s="71" t="n">
        <f aca="false">D217/D199</f>
        <v>0.993</v>
      </c>
      <c r="E223" s="71" t="n">
        <f aca="false">E217/E199</f>
        <v>0.993</v>
      </c>
      <c r="F223" s="71" t="n">
        <f aca="false">F217/F199</f>
        <v>0.993</v>
      </c>
      <c r="G223" s="71" t="n">
        <f aca="false">G217/G199</f>
        <v>0.993</v>
      </c>
      <c r="H223" s="71" t="n">
        <f aca="false">H217/H199</f>
        <v>0.993</v>
      </c>
      <c r="I223" s="71" t="n">
        <f aca="false">I217/I199</f>
        <v>0.993</v>
      </c>
      <c r="J223" s="71" t="n">
        <f aca="false">J217/J199</f>
        <v>0.993</v>
      </c>
      <c r="K223" s="71" t="n">
        <f aca="false">K217/K199</f>
        <v>0.993</v>
      </c>
      <c r="L223" s="71" t="n">
        <f aca="false">L217/L199</f>
        <v>0.993</v>
      </c>
      <c r="M223" s="71" t="n">
        <f aca="false">M217/M199</f>
        <v>0.993</v>
      </c>
    </row>
    <row r="224" customFormat="false" ht="15" hidden="false" customHeight="false" outlineLevel="0" collapsed="false">
      <c r="B224" s="0" t="s">
        <v>27</v>
      </c>
      <c r="C224" s="71" t="n">
        <f aca="false">C218/C200</f>
        <v>0</v>
      </c>
      <c r="D224" s="71" t="n">
        <f aca="false">D218/D200</f>
        <v>0.975</v>
      </c>
      <c r="E224" s="71" t="n">
        <f aca="false">E218/E200</f>
        <v>0.975</v>
      </c>
      <c r="F224" s="71" t="n">
        <f aca="false">F218/F200</f>
        <v>0.975</v>
      </c>
      <c r="G224" s="71" t="n">
        <f aca="false">G218/G200</f>
        <v>0.975</v>
      </c>
      <c r="H224" s="71" t="n">
        <f aca="false">H218/H200</f>
        <v>0.975</v>
      </c>
      <c r="I224" s="71" t="n">
        <f aca="false">I218/I200</f>
        <v>0.975</v>
      </c>
      <c r="J224" s="71" t="n">
        <f aca="false">J218/J200</f>
        <v>0.975</v>
      </c>
      <c r="K224" s="71" t="n">
        <f aca="false">K218/K200</f>
        <v>0.975</v>
      </c>
      <c r="L224" s="71" t="n">
        <f aca="false">L218/L200</f>
        <v>0.975</v>
      </c>
      <c r="M224" s="71" t="n">
        <f aca="false">M218/M200</f>
        <v>0.975</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33231858.9462302</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7307429.26305565</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10906375.4328612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15018054.2503133</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2982365.93327464</v>
      </c>
      <c r="E235" s="22" t="n">
        <f aca="false">PV($C$232,E$234,0,E215)*-1</f>
        <v>2955337.47856615</v>
      </c>
      <c r="F235" s="22" t="n">
        <f aca="false">PV($C$232,F$234,0,F215)*-1</f>
        <v>2924853.50293748</v>
      </c>
      <c r="G235" s="22" t="n">
        <f aca="false">PV($C$232,G$234,0,G215)*-1</f>
        <v>2890535.87837311</v>
      </c>
      <c r="H235" s="22" t="n">
        <f aca="false">PV($C$232,H$234,0,H215)*-1</f>
        <v>2853418.55950884</v>
      </c>
      <c r="I235" s="22" t="n">
        <f aca="false">PV($C$232,I$234,0,I215)*-1</f>
        <v>2813717.53752434</v>
      </c>
      <c r="J235" s="22" t="n">
        <f aca="false">PV($C$232,J$234,0,J215)*-1</f>
        <v>2771545.66918294</v>
      </c>
      <c r="K235" s="22" t="n">
        <f aca="false">PV($C$232,K$234,0,K215)*-1</f>
        <v>2727532.07889427</v>
      </c>
      <c r="L235" s="22" t="n">
        <f aca="false">PV($C$232,L$234,0,L215)*-1</f>
        <v>2682390.10002325</v>
      </c>
      <c r="M235" s="22" t="n">
        <f aca="false">PV($C$232,M$234,0,M215)*-1</f>
        <v>2637051.10775164</v>
      </c>
    </row>
    <row r="236" customFormat="false" ht="15" hidden="false" customHeight="false" outlineLevel="0" collapsed="false">
      <c r="A236" s="101"/>
      <c r="B236" s="101" t="s">
        <v>25</v>
      </c>
      <c r="C236" s="22" t="n">
        <f aca="false">PV($C$232,C$234,0,C216)*-1</f>
        <v>0</v>
      </c>
      <c r="D236" s="22" t="n">
        <f aca="false">PV($C$232,D$234,0,D216)*-1</f>
        <v>655799.24761999</v>
      </c>
      <c r="E236" s="22" t="n">
        <f aca="false">PV($C$232,E$234,0,E216)*-1</f>
        <v>649855.89906427</v>
      </c>
      <c r="F236" s="22" t="n">
        <f aca="false">PV($C$232,F$234,0,F216)*-1</f>
        <v>643152.708131626</v>
      </c>
      <c r="G236" s="22" t="n">
        <f aca="false">PV($C$232,G$234,0,G216)*-1</f>
        <v>635606.527390249</v>
      </c>
      <c r="H236" s="22" t="n">
        <f aca="false">PV($C$232,H$234,0,H216)*-1</f>
        <v>627444.715483374</v>
      </c>
      <c r="I236" s="22" t="n">
        <f aca="false">PV($C$232,I$234,0,I216)*-1</f>
        <v>618714.76720416</v>
      </c>
      <c r="J236" s="22" t="n">
        <f aca="false">PV($C$232,J$234,0,J216)*-1</f>
        <v>609441.498883711</v>
      </c>
      <c r="K236" s="22" t="n">
        <f aca="false">PV($C$232,K$234,0,K216)*-1</f>
        <v>599763.250123448</v>
      </c>
      <c r="L236" s="22" t="n">
        <f aca="false">PV($C$232,L$234,0,L216)*-1</f>
        <v>589836.877424043</v>
      </c>
      <c r="M236" s="22" t="n">
        <f aca="false">PV($C$232,M$234,0,M216)*-1</f>
        <v>579867.182998609</v>
      </c>
    </row>
    <row r="237" customFormat="false" ht="15" hidden="false" customHeight="false" outlineLevel="0" collapsed="false">
      <c r="A237" s="101"/>
      <c r="B237" s="101" t="s">
        <v>26</v>
      </c>
      <c r="C237" s="22" t="n">
        <f aca="false">PV($C$232,C$234,0,C217)*-1</f>
        <v>0</v>
      </c>
      <c r="D237" s="22" t="n">
        <f aca="false">PV($C$232,D$234,0,D217)*-1</f>
        <v>978783.720739118</v>
      </c>
      <c r="E237" s="22" t="n">
        <f aca="false">PV($C$232,E$234,0,E217)*-1</f>
        <v>969913.242716874</v>
      </c>
      <c r="F237" s="22" t="n">
        <f aca="false">PV($C$232,F$234,0,F217)*-1</f>
        <v>959908.696072929</v>
      </c>
      <c r="G237" s="22" t="n">
        <f aca="false">PV($C$232,G$234,0,G217)*-1</f>
        <v>948645.982841373</v>
      </c>
      <c r="H237" s="22" t="n">
        <f aca="false">PV($C$232,H$234,0,H217)*-1</f>
        <v>936464.436956445</v>
      </c>
      <c r="I237" s="22" t="n">
        <f aca="false">PV($C$232,I$234,0,I217)*-1</f>
        <v>923434.944639093</v>
      </c>
      <c r="J237" s="22" t="n">
        <f aca="false">PV($C$232,J$234,0,J217)*-1</f>
        <v>909594.544390021</v>
      </c>
      <c r="K237" s="22" t="n">
        <f aca="false">PV($C$232,K$234,0,K217)*-1</f>
        <v>895149.708769689</v>
      </c>
      <c r="L237" s="22" t="n">
        <f aca="false">PV($C$232,L$234,0,L217)*-1</f>
        <v>880334.546905098</v>
      </c>
      <c r="M237" s="22" t="n">
        <f aca="false">PV($C$232,M$234,0,M217)*-1</f>
        <v>865454.727143528</v>
      </c>
    </row>
    <row r="238" customFormat="false" ht="15" hidden="false" customHeight="false" outlineLevel="0" collapsed="false">
      <c r="A238" s="101"/>
      <c r="B238" s="101" t="s">
        <v>27</v>
      </c>
      <c r="C238" s="22" t="n">
        <f aca="false">PV($C$232,C$234,0,C218)*-1</f>
        <v>0</v>
      </c>
      <c r="D238" s="22" t="n">
        <f aca="false">PV($C$232,D$234,0,D218)*-1</f>
        <v>1347782.96491553</v>
      </c>
      <c r="E238" s="22" t="n">
        <f aca="false">PV($C$232,E$234,0,E218)*-1</f>
        <v>1335568.33678501</v>
      </c>
      <c r="F238" s="22" t="n">
        <f aca="false">PV($C$232,F$234,0,F218)*-1</f>
        <v>1321792.09873292</v>
      </c>
      <c r="G238" s="22" t="n">
        <f aca="false">PV($C$232,G$234,0,G218)*-1</f>
        <v>1306283.36814149</v>
      </c>
      <c r="H238" s="22" t="n">
        <f aca="false">PV($C$232,H$234,0,H218)*-1</f>
        <v>1289509.40706902</v>
      </c>
      <c r="I238" s="22" t="n">
        <f aca="false">PV($C$232,I$234,0,I218)*-1</f>
        <v>1271567.82568109</v>
      </c>
      <c r="J238" s="22" t="n">
        <f aca="false">PV($C$232,J$234,0,J218)*-1</f>
        <v>1252509.62590921</v>
      </c>
      <c r="K238" s="22" t="n">
        <f aca="false">PV($C$232,K$234,0,K218)*-1</f>
        <v>1232619.12000113</v>
      </c>
      <c r="L238" s="22" t="n">
        <f aca="false">PV($C$232,L$234,0,L218)*-1</f>
        <v>1212218.67569411</v>
      </c>
      <c r="M238" s="22" t="n">
        <f aca="false">PV($C$232,M$234,0,M218)*-1</f>
        <v>1191729.1976095</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28238747.8460367</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6209482.67432348</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9267684.55117416</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12761580.620539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1284032.21951611</v>
      </c>
      <c r="E246" s="22" t="n">
        <f aca="false">E54+E151</f>
        <v>1310567.20929999</v>
      </c>
      <c r="F246" s="22" t="n">
        <f aca="false">F54+F151</f>
        <v>1335960.32073478</v>
      </c>
      <c r="G246" s="22" t="n">
        <f aca="false">G54+G151</f>
        <v>1359893.91343774</v>
      </c>
      <c r="H246" s="22" t="n">
        <f aca="false">H54+H151</f>
        <v>1382704.48653377</v>
      </c>
      <c r="I246" s="22" t="n">
        <f aca="false">I54+I151</f>
        <v>1404370.22304665</v>
      </c>
      <c r="J246" s="22" t="n">
        <f aca="false">J54+J151</f>
        <v>1424821.23469658</v>
      </c>
      <c r="K246" s="22" t="n">
        <f aca="false">K54+K151</f>
        <v>1444260.16051702</v>
      </c>
      <c r="L246" s="22" t="n">
        <f aca="false">L54+L151</f>
        <v>1462967.66296489</v>
      </c>
      <c r="M246" s="22" t="n">
        <f aca="false">M54+M151</f>
        <v>1481387.10737067</v>
      </c>
    </row>
    <row r="247" customFormat="false" ht="15" hidden="false" customHeight="false" outlineLevel="0" collapsed="false">
      <c r="B247" s="0" t="s">
        <v>25</v>
      </c>
      <c r="C247" s="22" t="n">
        <f aca="false">C55+C152</f>
        <v>0</v>
      </c>
      <c r="D247" s="22" t="n">
        <f aca="false">D55+D152</f>
        <v>207471.635085418</v>
      </c>
      <c r="E247" s="22" t="n">
        <f aca="false">E55+E152</f>
        <v>211759.111391512</v>
      </c>
      <c r="F247" s="22" t="n">
        <f aca="false">F55+F152</f>
        <v>215862.085031276</v>
      </c>
      <c r="G247" s="22" t="n">
        <f aca="false">G55+G152</f>
        <v>219729.232238395</v>
      </c>
      <c r="H247" s="22" t="n">
        <f aca="false">H55+H152</f>
        <v>223414.923941094</v>
      </c>
      <c r="I247" s="22" t="n">
        <f aca="false">I55+I152</f>
        <v>226915.634991281</v>
      </c>
      <c r="J247" s="22" t="n">
        <f aca="false">J55+J152</f>
        <v>230220.072965401</v>
      </c>
      <c r="K247" s="22" t="n">
        <f aca="false">K55+K152</f>
        <v>233360.979916934</v>
      </c>
      <c r="L247" s="22" t="n">
        <f aca="false">L55+L152</f>
        <v>236383.704784917</v>
      </c>
      <c r="M247" s="22" t="n">
        <f aca="false">M55+M152</f>
        <v>239359.885748409</v>
      </c>
    </row>
    <row r="248" customFormat="false" ht="15" hidden="false" customHeight="false" outlineLevel="0" collapsed="false">
      <c r="B248" s="0" t="s">
        <v>26</v>
      </c>
      <c r="C248" s="22" t="n">
        <f aca="false">C56+C153</f>
        <v>0</v>
      </c>
      <c r="D248" s="22" t="n">
        <f aca="false">D56+D153</f>
        <v>731998.141523153</v>
      </c>
      <c r="E248" s="22" t="n">
        <f aca="false">E56+E153</f>
        <v>747125.147615304</v>
      </c>
      <c r="F248" s="22" t="n">
        <f aca="false">F56+F153</f>
        <v>761601.194318213</v>
      </c>
      <c r="G248" s="22" t="n">
        <f aca="false">G56+G153</f>
        <v>775245.201931311</v>
      </c>
      <c r="H248" s="22" t="n">
        <f aca="false">H56+H153</f>
        <v>788249.001103631</v>
      </c>
      <c r="I248" s="22" t="n">
        <f aca="false">I56+I153</f>
        <v>800600.154463421</v>
      </c>
      <c r="J248" s="22" t="n">
        <f aca="false">J56+J153</f>
        <v>812258.820260499</v>
      </c>
      <c r="K248" s="22" t="n">
        <f aca="false">K56+K153</f>
        <v>823340.518490104</v>
      </c>
      <c r="L248" s="22" t="n">
        <f aca="false">L56+L153</f>
        <v>834005.248561705</v>
      </c>
      <c r="M248" s="22" t="n">
        <f aca="false">M56+M153</f>
        <v>844505.763165618</v>
      </c>
    </row>
    <row r="249" customFormat="false" ht="15" hidden="false" customHeight="false" outlineLevel="0" collapsed="false">
      <c r="B249" s="0" t="s">
        <v>27</v>
      </c>
      <c r="C249" s="22" t="n">
        <f aca="false">C57+C154</f>
        <v>0</v>
      </c>
      <c r="D249" s="22" t="n">
        <f aca="false">D57+D154</f>
        <v>344562.442907534</v>
      </c>
      <c r="E249" s="22" t="n">
        <f aca="false">E57+E154</f>
        <v>351682.950293172</v>
      </c>
      <c r="F249" s="22" t="n">
        <f aca="false">F57+F154</f>
        <v>358497.041385287</v>
      </c>
      <c r="G249" s="22" t="n">
        <f aca="false">G57+G154</f>
        <v>364919.479268034</v>
      </c>
      <c r="H249" s="22" t="n">
        <f aca="false">H57+H154</f>
        <v>371040.561489049</v>
      </c>
      <c r="I249" s="22" t="n">
        <f aca="false">I57+I154</f>
        <v>376854.433591947</v>
      </c>
      <c r="J249" s="22" t="n">
        <f aca="false">J57+J154</f>
        <v>382342.341470681</v>
      </c>
      <c r="K249" s="22" t="n">
        <f aca="false">K57+K154</f>
        <v>387558.662109982</v>
      </c>
      <c r="L249" s="22" t="n">
        <f aca="false">L57+L154</f>
        <v>392578.709618263</v>
      </c>
      <c r="M249" s="22" t="n">
        <f aca="false">M57+M154</f>
        <v>397521.458456644</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0.411641060933005</v>
      </c>
      <c r="E252" s="71" t="n">
        <f aca="false">E246/E197</f>
        <v>0.411641060933005</v>
      </c>
      <c r="F252" s="71" t="n">
        <f aca="false">F246/F197</f>
        <v>0.411641060933005</v>
      </c>
      <c r="G252" s="71" t="n">
        <f aca="false">G246/G197</f>
        <v>0.411641060933005</v>
      </c>
      <c r="H252" s="71" t="n">
        <f aca="false">H246/H197</f>
        <v>0.411641060933005</v>
      </c>
      <c r="I252" s="71" t="n">
        <f aca="false">I246/I197</f>
        <v>0.411641060933005</v>
      </c>
      <c r="J252" s="71" t="n">
        <f aca="false">J246/J197</f>
        <v>0.411641060933005</v>
      </c>
      <c r="K252" s="71" t="n">
        <f aca="false">K246/K197</f>
        <v>0.411641060933005</v>
      </c>
      <c r="L252" s="71" t="n">
        <f aca="false">L246/L197</f>
        <v>0.411641060933005</v>
      </c>
      <c r="M252" s="71" t="n">
        <f aca="false">M246/M197</f>
        <v>0.411641060933005</v>
      </c>
    </row>
    <row r="253" customFormat="false" ht="15" hidden="false" customHeight="false" outlineLevel="0" collapsed="false">
      <c r="B253" s="0" t="s">
        <v>25</v>
      </c>
      <c r="C253" s="71" t="n">
        <f aca="false">C247/C198</f>
        <v>0</v>
      </c>
      <c r="D253" s="71" t="n">
        <f aca="false">D247/D198</f>
        <v>0.305</v>
      </c>
      <c r="E253" s="71" t="n">
        <f aca="false">E247/E198</f>
        <v>0.305</v>
      </c>
      <c r="F253" s="71" t="n">
        <f aca="false">F247/F198</f>
        <v>0.305</v>
      </c>
      <c r="G253" s="71" t="n">
        <f aca="false">G247/G198</f>
        <v>0.305</v>
      </c>
      <c r="H253" s="71" t="n">
        <f aca="false">H247/H198</f>
        <v>0.305</v>
      </c>
      <c r="I253" s="71" t="n">
        <f aca="false">I247/I198</f>
        <v>0.305</v>
      </c>
      <c r="J253" s="71" t="n">
        <f aca="false">J247/J198</f>
        <v>0.305</v>
      </c>
      <c r="K253" s="71" t="n">
        <f aca="false">K247/K198</f>
        <v>0.305</v>
      </c>
      <c r="L253" s="71" t="n">
        <f aca="false">L247/L198</f>
        <v>0.305</v>
      </c>
      <c r="M253" s="71" t="n">
        <f aca="false">M247/M198</f>
        <v>0.305</v>
      </c>
    </row>
    <row r="254" customFormat="false" ht="15" hidden="false" customHeight="false" outlineLevel="0" collapsed="false">
      <c r="B254" s="0" t="s">
        <v>26</v>
      </c>
      <c r="C254" s="71" t="n">
        <f aca="false">C248/C199</f>
        <v>0</v>
      </c>
      <c r="D254" s="71" t="n">
        <f aca="false">D248/D199</f>
        <v>0.721</v>
      </c>
      <c r="E254" s="71" t="n">
        <f aca="false">E248/E199</f>
        <v>0.721</v>
      </c>
      <c r="F254" s="71" t="n">
        <f aca="false">F248/F199</f>
        <v>0.721</v>
      </c>
      <c r="G254" s="71" t="n">
        <f aca="false">G248/G199</f>
        <v>0.721</v>
      </c>
      <c r="H254" s="71" t="n">
        <f aca="false">H248/H199</f>
        <v>0.721</v>
      </c>
      <c r="I254" s="71" t="n">
        <f aca="false">I248/I199</f>
        <v>0.721</v>
      </c>
      <c r="J254" s="71" t="n">
        <f aca="false">J248/J199</f>
        <v>0.721</v>
      </c>
      <c r="K254" s="71" t="n">
        <f aca="false">K248/K199</f>
        <v>0.721</v>
      </c>
      <c r="L254" s="71" t="n">
        <f aca="false">L248/L199</f>
        <v>0.721</v>
      </c>
      <c r="M254" s="71" t="n">
        <f aca="false">M248/M199</f>
        <v>0.721</v>
      </c>
    </row>
    <row r="255" customFormat="false" ht="15" hidden="false" customHeight="false" outlineLevel="0" collapsed="false">
      <c r="B255" s="0" t="s">
        <v>27</v>
      </c>
      <c r="C255" s="71" t="n">
        <f aca="false">C249/C200</f>
        <v>0</v>
      </c>
      <c r="D255" s="71" t="n">
        <f aca="false">D249/D200</f>
        <v>0.242</v>
      </c>
      <c r="E255" s="71" t="n">
        <f aca="false">E249/E200</f>
        <v>0.242</v>
      </c>
      <c r="F255" s="71" t="n">
        <f aca="false">F249/F200</f>
        <v>0.242</v>
      </c>
      <c r="G255" s="71" t="n">
        <f aca="false">G249/G200</f>
        <v>0.242</v>
      </c>
      <c r="H255" s="71" t="n">
        <f aca="false">H249/H200</f>
        <v>0.242</v>
      </c>
      <c r="I255" s="71" t="n">
        <f aca="false">I249/I200</f>
        <v>0.242</v>
      </c>
      <c r="J255" s="71" t="n">
        <f aca="false">J249/J200</f>
        <v>0.242</v>
      </c>
      <c r="K255" s="71" t="n">
        <f aca="false">K249/K200</f>
        <v>0.242</v>
      </c>
      <c r="L255" s="71" t="n">
        <f aca="false">L249/L200</f>
        <v>0.242</v>
      </c>
      <c r="M255" s="71" t="n">
        <f aca="false">M249/M200</f>
        <v>0.242</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13890964.5381182</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2244477.26609464</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7918929.19143296</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3727558.08059059</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1246633.22283117</v>
      </c>
      <c r="E266" s="22" t="n">
        <f aca="false">PV($C$263,E$265,0,E246)*-1</f>
        <v>1235335.29013101</v>
      </c>
      <c r="F266" s="22" t="n">
        <f aca="false">PV($C$263,F$265,0,F246)*-1</f>
        <v>1222592.9447472</v>
      </c>
      <c r="G266" s="22" t="n">
        <f aca="false">PV($C$263,G$265,0,G246)*-1</f>
        <v>1208248.12862881</v>
      </c>
      <c r="H266" s="22" t="n">
        <f aca="false">PV($C$263,H$265,0,H246)*-1</f>
        <v>1192733.03629143</v>
      </c>
      <c r="I266" s="22" t="n">
        <f aca="false">PV($C$263,I$265,0,I246)*-1</f>
        <v>1176137.95235688</v>
      </c>
      <c r="J266" s="22" t="n">
        <f aca="false">PV($C$263,J$265,0,J246)*-1</f>
        <v>1158510.05111355</v>
      </c>
      <c r="K266" s="22" t="n">
        <f aca="false">PV($C$263,K$265,0,K246)*-1</f>
        <v>1140112.30746386</v>
      </c>
      <c r="L266" s="22" t="n">
        <f aca="false">PV($C$263,L$265,0,L246)*-1</f>
        <v>1121242.89577394</v>
      </c>
      <c r="M266" s="22" t="n">
        <f aca="false">PV($C$263,M$265,0,M246)*-1</f>
        <v>1102291.13220098</v>
      </c>
    </row>
    <row r="267" customFormat="false" ht="15" hidden="false" customHeight="false" outlineLevel="0" collapsed="false">
      <c r="A267" s="101"/>
      <c r="B267" s="101" t="s">
        <v>25</v>
      </c>
      <c r="C267" s="22" t="n">
        <f aca="false">PV($C$263,C$265,0,C247)*-1</f>
        <v>0</v>
      </c>
      <c r="D267" s="22" t="n">
        <f aca="false">PV($C$263,D$265,0,D247)*-1</f>
        <v>201428.77192759</v>
      </c>
      <c r="E267" s="22" t="n">
        <f aca="false">PV($C$263,E$265,0,E247)*-1</f>
        <v>199603.272119438</v>
      </c>
      <c r="F267" s="22" t="n">
        <f aca="false">PV($C$263,F$265,0,F247)*-1</f>
        <v>197544.386686954</v>
      </c>
      <c r="G267" s="22" t="n">
        <f aca="false">PV($C$263,G$265,0,G247)*-1</f>
        <v>195226.576892272</v>
      </c>
      <c r="H267" s="22" t="n">
        <f aca="false">PV($C$263,H$265,0,H247)*-1</f>
        <v>192719.675954108</v>
      </c>
      <c r="I267" s="22" t="n">
        <f aca="false">PV($C$263,I$265,0,I247)*-1</f>
        <v>190038.271900573</v>
      </c>
      <c r="J267" s="22" t="n">
        <f aca="false">PV($C$263,J$265,0,J247)*-1</f>
        <v>187189.987069015</v>
      </c>
      <c r="K267" s="22" t="n">
        <f aca="false">PV($C$263,K$265,0,K247)*-1</f>
        <v>184217.312474977</v>
      </c>
      <c r="L267" s="22" t="n">
        <f aca="false">PV($C$263,L$265,0,L247)*-1</f>
        <v>181168.426600537</v>
      </c>
      <c r="M267" s="22" t="n">
        <f aca="false">PV($C$263,M$265,0,M247)*-1</f>
        <v>178106.234455766</v>
      </c>
    </row>
    <row r="268" customFormat="false" ht="15" hidden="false" customHeight="false" outlineLevel="0" collapsed="false">
      <c r="A268" s="101"/>
      <c r="B268" s="101" t="s">
        <v>26</v>
      </c>
      <c r="C268" s="22" t="n">
        <f aca="false">PV($C$263,C$265,0,C248)*-1</f>
        <v>0</v>
      </c>
      <c r="D268" s="22" t="n">
        <f aca="false">PV($C$263,D$265,0,D248)*-1</f>
        <v>710677.807304032</v>
      </c>
      <c r="E268" s="22" t="n">
        <f aca="false">PV($C$263,E$265,0,E248)*-1</f>
        <v>704237.107753137</v>
      </c>
      <c r="F268" s="22" t="n">
        <f aca="false">PV($C$263,F$265,0,F248)*-1</f>
        <v>696972.980733717</v>
      </c>
      <c r="G268" s="22" t="n">
        <f aca="false">PV($C$263,G$265,0,G248)*-1</f>
        <v>688795.320874753</v>
      </c>
      <c r="H268" s="22" t="n">
        <f aca="false">PV($C$263,H$265,0,H248)*-1</f>
        <v>679950.512634035</v>
      </c>
      <c r="I268" s="22" t="n">
        <f aca="false">PV($C$263,I$265,0,I248)*-1</f>
        <v>670490.025261617</v>
      </c>
      <c r="J268" s="22" t="n">
        <f aca="false">PV($C$263,J$265,0,J248)*-1</f>
        <v>660440.751767578</v>
      </c>
      <c r="K268" s="22" t="n">
        <f aca="false">PV($C$263,K$265,0,K248)*-1</f>
        <v>649952.608280912</v>
      </c>
      <c r="L268" s="22" t="n">
        <f aca="false">PV($C$263,L$265,0,L248)*-1</f>
        <v>639195.577360096</v>
      </c>
      <c r="M268" s="22" t="n">
        <f aca="false">PV($C$263,M$265,0,M248)*-1</f>
        <v>628391.599466751</v>
      </c>
    </row>
    <row r="269" customFormat="false" ht="15" hidden="false" customHeight="false" outlineLevel="0" collapsed="false">
      <c r="A269" s="101"/>
      <c r="B269" s="101" t="s">
        <v>27</v>
      </c>
      <c r="C269" s="22" t="n">
        <f aca="false">PV($C$263,C$265,0,C249)*-1</f>
        <v>0</v>
      </c>
      <c r="D269" s="22" t="n">
        <f aca="false">PV($C$263,D$265,0,D249)*-1</f>
        <v>334526.643599548</v>
      </c>
      <c r="E269" s="22" t="n">
        <f aca="false">PV($C$263,E$265,0,E249)*-1</f>
        <v>331494.910258433</v>
      </c>
      <c r="F269" s="22" t="n">
        <f aca="false">PV($C$263,F$265,0,F249)*-1</f>
        <v>328075.57732653</v>
      </c>
      <c r="G269" s="22" t="n">
        <f aca="false">PV($C$263,G$265,0,G249)*-1</f>
        <v>324226.230861786</v>
      </c>
      <c r="H269" s="22" t="n">
        <f aca="false">PV($C$263,H$265,0,H249)*-1</f>
        <v>320062.847703286</v>
      </c>
      <c r="I269" s="22" t="n">
        <f aca="false">PV($C$263,I$265,0,I249)*-1</f>
        <v>315609.655194691</v>
      </c>
      <c r="J269" s="22" t="n">
        <f aca="false">PV($C$263,J$265,0,J249)*-1</f>
        <v>310879.312276953</v>
      </c>
      <c r="K269" s="22" t="n">
        <f aca="false">PV($C$263,K$265,0,K249)*-1</f>
        <v>305942.386707974</v>
      </c>
      <c r="L269" s="22" t="n">
        <f aca="false">PV($C$263,L$265,0,L249)*-1</f>
        <v>300878.891813307</v>
      </c>
      <c r="M269" s="22" t="n">
        <f aca="false">PV($C$263,M$265,0,M249)*-1</f>
        <v>295793.29827846</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11803836.9615388</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1907242.91608123</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6729104.29143663</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3167489.75402097</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175649.207372241</v>
      </c>
      <c r="E277" s="0" t="n">
        <f aca="false">SUM(E278:E280)</f>
        <v>179279.061711041</v>
      </c>
      <c r="F277" s="0" t="n">
        <f aca="false">SUM(F278:F280)</f>
        <v>182752.712783376</v>
      </c>
      <c r="G277" s="0" t="n">
        <f aca="false">SUM(G278:G280)</f>
        <v>186026.708968168</v>
      </c>
      <c r="H277" s="0" t="n">
        <f aca="false">SUM(H278:H280)</f>
        <v>189147.081668423</v>
      </c>
      <c r="I277" s="0" t="n">
        <f aca="false">SUM(I278:I280)</f>
        <v>192110.846430538</v>
      </c>
      <c r="J277" s="0" t="n">
        <f aca="false">SUM(J278:J280)</f>
        <v>194908.442886197</v>
      </c>
      <c r="K277" s="0" t="n">
        <f aca="false">SUM(K278:K280)</f>
        <v>197567.591045123</v>
      </c>
      <c r="L277" s="0" t="n">
        <f aca="false">SUM(L278:L280)</f>
        <v>200126.68413246</v>
      </c>
      <c r="M277" s="0" t="n">
        <f aca="false">SUM(M278:M280)</f>
        <v>202646.372315466</v>
      </c>
    </row>
    <row r="278" customFormat="false" ht="15" hidden="false" customHeight="false" outlineLevel="0" collapsed="false">
      <c r="B278" s="0" t="s">
        <v>25</v>
      </c>
      <c r="C278" s="0" t="n">
        <f aca="false">C84+C181</f>
        <v>373311.082731694</v>
      </c>
      <c r="D278" s="0" t="n">
        <f aca="false">D84+D181</f>
        <v>12924.4625135178</v>
      </c>
      <c r="E278" s="0" t="n">
        <f aca="false">E84+E181</f>
        <v>13191.5512014385</v>
      </c>
      <c r="F278" s="0" t="n">
        <f aca="false">F84+F181</f>
        <v>13447.1462806368</v>
      </c>
      <c r="G278" s="0" t="n">
        <f aca="false">G84+G181</f>
        <v>13688.0505328836</v>
      </c>
      <c r="H278" s="0" t="n">
        <f aca="false">H84+H181</f>
        <v>13917.6509996092</v>
      </c>
      <c r="I278" s="0" t="n">
        <f aca="false">I84+I181</f>
        <v>14135.7280814241</v>
      </c>
      <c r="J278" s="0" t="n">
        <f aca="false">J84+J181</f>
        <v>14341.5783158774</v>
      </c>
      <c r="K278" s="0" t="n">
        <f aca="false">K84+K181</f>
        <v>14537.2413718746</v>
      </c>
      <c r="L278" s="0" t="n">
        <f aca="false">L84+L181</f>
        <v>14725.5422652899</v>
      </c>
      <c r="M278" s="0" t="n">
        <f aca="false">M84+M181</f>
        <v>14910.9437023599</v>
      </c>
    </row>
    <row r="279" customFormat="false" ht="15" hidden="false" customHeight="false" outlineLevel="0" collapsed="false">
      <c r="B279" s="0" t="s">
        <v>26</v>
      </c>
      <c r="C279" s="0" t="n">
        <f aca="false">C85+C182</f>
        <v>910737.420169237</v>
      </c>
      <c r="D279" s="0" t="n">
        <f aca="false">D85+D182</f>
        <v>115738.957189514</v>
      </c>
      <c r="E279" s="0" t="n">
        <f aca="false">E85+E182</f>
        <v>118130.744560533</v>
      </c>
      <c r="F279" s="0" t="n">
        <f aca="false">F85+F182</f>
        <v>120419.606313837</v>
      </c>
      <c r="G279" s="0" t="n">
        <f aca="false">G85+G182</f>
        <v>122576.911262371</v>
      </c>
      <c r="H279" s="0" t="n">
        <f aca="false">H85+H182</f>
        <v>124632.990465761</v>
      </c>
      <c r="I279" s="0" t="n">
        <f aca="false">I85+I182</f>
        <v>126585.877404757</v>
      </c>
      <c r="J279" s="0" t="n">
        <f aca="false">J85+J182</f>
        <v>128429.272551591</v>
      </c>
      <c r="K279" s="0" t="n">
        <f aca="false">K85+K182</f>
        <v>130181.441203706</v>
      </c>
      <c r="L279" s="0" t="n">
        <f aca="false">L85+L182</f>
        <v>131867.68146468</v>
      </c>
      <c r="M279" s="0" t="n">
        <f aca="false">M85+M182</f>
        <v>133527.957005382</v>
      </c>
    </row>
    <row r="280" customFormat="false" ht="15" hidden="false" customHeight="false" outlineLevel="0" collapsed="false">
      <c r="B280" s="0" t="s">
        <v>27</v>
      </c>
      <c r="C280" s="0" t="n">
        <f aca="false">C86+C183</f>
        <v>678313.819003453</v>
      </c>
      <c r="D280" s="0" t="n">
        <f aca="false">D86+D183</f>
        <v>46985.7876692092</v>
      </c>
      <c r="E280" s="0" t="n">
        <f aca="false">E86+E183</f>
        <v>47956.7659490689</v>
      </c>
      <c r="F280" s="0" t="n">
        <f aca="false">F86+F183</f>
        <v>48885.9601889028</v>
      </c>
      <c r="G280" s="0" t="n">
        <f aca="false">G86+G183</f>
        <v>49761.7471729137</v>
      </c>
      <c r="H280" s="0" t="n">
        <f aca="false">H86+H183</f>
        <v>50596.4402030521</v>
      </c>
      <c r="I280" s="0" t="n">
        <f aca="false">I86+I183</f>
        <v>51389.2409443564</v>
      </c>
      <c r="J280" s="0" t="n">
        <f aca="false">J86+J183</f>
        <v>52137.5920187292</v>
      </c>
      <c r="K280" s="0" t="n">
        <f aca="false">K86+K183</f>
        <v>52848.908469543</v>
      </c>
      <c r="L280" s="0" t="n">
        <f aca="false">L86+L183</f>
        <v>53533.4604024905</v>
      </c>
      <c r="M280" s="0" t="n">
        <f aca="false">M86+M183</f>
        <v>54207.4716077242</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0.0563104453110989</v>
      </c>
      <c r="E283" s="0" t="n">
        <f aca="false">E277/E197</f>
        <v>0.0563104453110989</v>
      </c>
      <c r="F283" s="0" t="n">
        <f aca="false">F277/F197</f>
        <v>0.0563104453110989</v>
      </c>
      <c r="G283" s="0" t="n">
        <f aca="false">G277/G197</f>
        <v>0.0563104453110989</v>
      </c>
      <c r="H283" s="0" t="n">
        <f aca="false">H277/H197</f>
        <v>0.0563104453110989</v>
      </c>
      <c r="I283" s="0" t="n">
        <f aca="false">I277/I197</f>
        <v>0.0563104453110989</v>
      </c>
      <c r="J283" s="0" t="n">
        <f aca="false">J277/J197</f>
        <v>0.0563104453110989</v>
      </c>
      <c r="K283" s="0" t="n">
        <f aca="false">K277/K197</f>
        <v>0.0563104453110989</v>
      </c>
      <c r="L283" s="0" t="n">
        <f aca="false">L277/L197</f>
        <v>0.0563104453110989</v>
      </c>
      <c r="M283" s="0" t="n">
        <f aca="false">M277/M197</f>
        <v>0.0563104453110989</v>
      </c>
    </row>
    <row r="284" customFormat="false" ht="15" hidden="false" customHeight="false" outlineLevel="0" collapsed="false">
      <c r="B284" s="0" t="s">
        <v>25</v>
      </c>
      <c r="C284" s="0" t="n">
        <f aca="false">C278/C198</f>
        <v>0.561</v>
      </c>
      <c r="D284" s="0" t="n">
        <f aca="false">D278/D198</f>
        <v>0.019</v>
      </c>
      <c r="E284" s="0" t="n">
        <f aca="false">E278/E198</f>
        <v>0.019</v>
      </c>
      <c r="F284" s="0" t="n">
        <f aca="false">F278/F198</f>
        <v>0.019</v>
      </c>
      <c r="G284" s="0" t="n">
        <f aca="false">G278/G198</f>
        <v>0.019</v>
      </c>
      <c r="H284" s="0" t="n">
        <f aca="false">H278/H198</f>
        <v>0.019</v>
      </c>
      <c r="I284" s="0" t="n">
        <f aca="false">I278/I198</f>
        <v>0.019</v>
      </c>
      <c r="J284" s="0" t="n">
        <f aca="false">J278/J198</f>
        <v>0.019</v>
      </c>
      <c r="K284" s="0" t="n">
        <f aca="false">K278/K198</f>
        <v>0.019</v>
      </c>
      <c r="L284" s="0" t="n">
        <f aca="false">L278/L198</f>
        <v>0.019</v>
      </c>
      <c r="M284" s="0" t="n">
        <f aca="false">M278/M198</f>
        <v>0.019</v>
      </c>
    </row>
    <row r="285" customFormat="false" ht="15" hidden="false" customHeight="false" outlineLevel="0" collapsed="false">
      <c r="B285" s="0" t="s">
        <v>26</v>
      </c>
      <c r="C285" s="0" t="n">
        <f aca="false">C279/C199</f>
        <v>0.917</v>
      </c>
      <c r="D285" s="0" t="n">
        <f aca="false">D279/D199</f>
        <v>0.114</v>
      </c>
      <c r="E285" s="0" t="n">
        <f aca="false">E279/E199</f>
        <v>0.114</v>
      </c>
      <c r="F285" s="0" t="n">
        <f aca="false">F279/F199</f>
        <v>0.114</v>
      </c>
      <c r="G285" s="0" t="n">
        <f aca="false">G279/G199</f>
        <v>0.114</v>
      </c>
      <c r="H285" s="0" t="n">
        <f aca="false">H279/H199</f>
        <v>0.114</v>
      </c>
      <c r="I285" s="0" t="n">
        <f aca="false">I279/I199</f>
        <v>0.114</v>
      </c>
      <c r="J285" s="0" t="n">
        <f aca="false">J279/J199</f>
        <v>0.114</v>
      </c>
      <c r="K285" s="0" t="n">
        <f aca="false">K279/K199</f>
        <v>0.114</v>
      </c>
      <c r="L285" s="0" t="n">
        <f aca="false">L279/L199</f>
        <v>0.114</v>
      </c>
      <c r="M285" s="0" t="n">
        <f aca="false">M279/M199</f>
        <v>0.114</v>
      </c>
    </row>
    <row r="286" customFormat="false" ht="15" hidden="false" customHeight="false" outlineLevel="0" collapsed="false">
      <c r="B286" s="0" t="s">
        <v>27</v>
      </c>
      <c r="C286" s="0" t="n">
        <f aca="false">C280/C200</f>
        <v>0.487</v>
      </c>
      <c r="D286" s="0" t="n">
        <f aca="false">D280/D200</f>
        <v>0.033</v>
      </c>
      <c r="E286" s="0" t="n">
        <f aca="false">E280/E200</f>
        <v>0.033</v>
      </c>
      <c r="F286" s="0" t="n">
        <f aca="false">F280/F200</f>
        <v>0.033</v>
      </c>
      <c r="G286" s="0" t="n">
        <f aca="false">G280/G200</f>
        <v>0.033</v>
      </c>
      <c r="H286" s="0" t="n">
        <f aca="false">H280/H200</f>
        <v>0.033</v>
      </c>
      <c r="I286" s="0" t="n">
        <f aca="false">I280/I200</f>
        <v>0.033</v>
      </c>
      <c r="J286" s="0" t="n">
        <f aca="false">J280/J200</f>
        <v>0.033</v>
      </c>
      <c r="K286" s="0" t="n">
        <f aca="false">K280/K200</f>
        <v>0.033</v>
      </c>
      <c r="L286" s="0" t="n">
        <f aca="false">L280/L200</f>
        <v>0.033</v>
      </c>
      <c r="M286" s="0" t="n">
        <f aca="false">M280/M200</f>
        <v>0.033</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62" activePane="bottomRight" state="frozen"/>
      <selection pane="topLeft" activeCell="A1" activeCellId="0" sqref="A1"/>
      <selection pane="topRight" activeCell="C1" activeCellId="0" sqref="C1"/>
      <selection pane="bottomLeft" activeCell="A262" activeCellId="0" sqref="A262"/>
      <selection pane="bottomRight" activeCell="G188" activeCellId="0" sqref="G188"/>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Children'!BE24</f>
        <v>0.945</v>
      </c>
      <c r="E20" s="71" t="n">
        <f aca="false">D20</f>
        <v>0.945</v>
      </c>
      <c r="F20" s="71" t="n">
        <f aca="false">E20</f>
        <v>0.945</v>
      </c>
      <c r="G20" s="71" t="n">
        <f aca="false">'Regional Data Children'!CN24</f>
        <v>0.977</v>
      </c>
      <c r="H20" s="71" t="n">
        <f aca="false">G20</f>
        <v>0.977</v>
      </c>
      <c r="I20" s="71" t="n">
        <f aca="false">H20</f>
        <v>0.977</v>
      </c>
      <c r="J20" s="71" t="n">
        <f aca="false">I20</f>
        <v>0.977</v>
      </c>
      <c r="K20" s="71" t="n">
        <f aca="false">J20</f>
        <v>0.977</v>
      </c>
      <c r="L20" s="71" t="n">
        <f aca="false">K20</f>
        <v>0.977</v>
      </c>
      <c r="M20" s="71" t="n">
        <f aca="false">L20</f>
        <v>0.977</v>
      </c>
    </row>
    <row r="21" customFormat="false" ht="15" hidden="false" customHeight="false" outlineLevel="0" collapsed="false">
      <c r="B21" s="0" t="s">
        <v>26</v>
      </c>
      <c r="C21" s="75" t="n">
        <v>0</v>
      </c>
      <c r="D21" s="71" t="n">
        <f aca="false">'Regional Data Children'!BE25</f>
        <v>0.962</v>
      </c>
      <c r="E21" s="71" t="n">
        <f aca="false">D21</f>
        <v>0.962</v>
      </c>
      <c r="F21" s="71" t="n">
        <f aca="false">E21</f>
        <v>0.962</v>
      </c>
      <c r="G21" s="71" t="n">
        <f aca="false">'Regional Data Children'!CN25</f>
        <v>0.989</v>
      </c>
      <c r="H21" s="71" t="n">
        <f aca="false">G21</f>
        <v>0.989</v>
      </c>
      <c r="I21" s="71" t="n">
        <f aca="false">H21</f>
        <v>0.989</v>
      </c>
      <c r="J21" s="71" t="n">
        <f aca="false">I21</f>
        <v>0.989</v>
      </c>
      <c r="K21" s="71" t="n">
        <f aca="false">J21</f>
        <v>0.989</v>
      </c>
      <c r="L21" s="71" t="n">
        <f aca="false">K21</f>
        <v>0.989</v>
      </c>
      <c r="M21" s="71" t="n">
        <f aca="false">L21</f>
        <v>0.989</v>
      </c>
    </row>
    <row r="22" customFormat="false" ht="15" hidden="false" customHeight="false" outlineLevel="0" collapsed="false">
      <c r="B22" s="0" t="s">
        <v>27</v>
      </c>
      <c r="C22" s="75" t="n">
        <v>0</v>
      </c>
      <c r="D22" s="71" t="n">
        <f aca="false">'Regional Data Children'!BE26</f>
        <v>0.765</v>
      </c>
      <c r="E22" s="71" t="n">
        <f aca="false">D22</f>
        <v>0.765</v>
      </c>
      <c r="F22" s="71" t="n">
        <f aca="false">E22</f>
        <v>0.765</v>
      </c>
      <c r="G22" s="71" t="n">
        <f aca="false">'Regional Data Children'!CN26</f>
        <v>0.892</v>
      </c>
      <c r="H22" s="71" t="n">
        <f aca="false">G22</f>
        <v>0.892</v>
      </c>
      <c r="I22" s="71" t="n">
        <f aca="false">H22</f>
        <v>0.892</v>
      </c>
      <c r="J22" s="71" t="n">
        <f aca="false">I22</f>
        <v>0.892</v>
      </c>
      <c r="K22" s="71" t="n">
        <f aca="false">J22</f>
        <v>0.892</v>
      </c>
      <c r="L22" s="71" t="n">
        <f aca="false">K22</f>
        <v>0.892</v>
      </c>
      <c r="M22" s="71" t="n">
        <f aca="false">L22</f>
        <v>0.892</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Children'!BG24</f>
        <v>0.296</v>
      </c>
      <c r="E49" s="75" t="n">
        <f aca="false">D49</f>
        <v>0.296</v>
      </c>
      <c r="F49" s="75" t="n">
        <f aca="false">E49</f>
        <v>0.296</v>
      </c>
      <c r="G49" s="75" t="n">
        <f aca="false">'Regional Data Children'!CP24</f>
        <v>0.299</v>
      </c>
      <c r="H49" s="75" t="n">
        <f aca="false">G49</f>
        <v>0.299</v>
      </c>
      <c r="I49" s="75" t="n">
        <f aca="false">H49</f>
        <v>0.299</v>
      </c>
      <c r="J49" s="75" t="n">
        <f aca="false">I49</f>
        <v>0.299</v>
      </c>
      <c r="K49" s="75" t="n">
        <f aca="false">J49</f>
        <v>0.299</v>
      </c>
      <c r="L49" s="75" t="n">
        <f aca="false">K49</f>
        <v>0.299</v>
      </c>
      <c r="M49" s="75" t="n">
        <f aca="false">L49</f>
        <v>0.299</v>
      </c>
    </row>
    <row r="50" customFormat="false" ht="15" hidden="false" customHeight="false" outlineLevel="0" collapsed="false">
      <c r="B50" s="0" t="s">
        <v>26</v>
      </c>
      <c r="C50" s="75" t="n">
        <v>0</v>
      </c>
      <c r="D50" s="75" t="n">
        <f aca="false">'Regional Data Children'!BG25</f>
        <v>0.633</v>
      </c>
      <c r="E50" s="75" t="n">
        <f aca="false">D50</f>
        <v>0.633</v>
      </c>
      <c r="F50" s="75" t="n">
        <f aca="false">E50</f>
        <v>0.633</v>
      </c>
      <c r="G50" s="75" t="n">
        <f aca="false">'Regional Data Children'!CP25</f>
        <v>0.691</v>
      </c>
      <c r="H50" s="75" t="n">
        <f aca="false">G50</f>
        <v>0.691</v>
      </c>
      <c r="I50" s="75" t="n">
        <f aca="false">H50</f>
        <v>0.691</v>
      </c>
      <c r="J50" s="75" t="n">
        <f aca="false">I50</f>
        <v>0.691</v>
      </c>
      <c r="K50" s="75" t="n">
        <f aca="false">J50</f>
        <v>0.691</v>
      </c>
      <c r="L50" s="75" t="n">
        <f aca="false">K50</f>
        <v>0.691</v>
      </c>
      <c r="M50" s="75" t="n">
        <f aca="false">L50</f>
        <v>0.691</v>
      </c>
    </row>
    <row r="51" customFormat="false" ht="15" hidden="false" customHeight="false" outlineLevel="0" collapsed="false">
      <c r="B51" s="0" t="s">
        <v>27</v>
      </c>
      <c r="C51" s="75" t="n">
        <v>0</v>
      </c>
      <c r="D51" s="75" t="n">
        <f aca="false">'Regional Data Children'!BG26</f>
        <v>0.228</v>
      </c>
      <c r="E51" s="75" t="n">
        <f aca="false">D51</f>
        <v>0.228</v>
      </c>
      <c r="F51" s="75" t="n">
        <f aca="false">E51</f>
        <v>0.228</v>
      </c>
      <c r="G51" s="75" t="n">
        <f aca="false">'Regional Data Children'!CP26</f>
        <v>0.238</v>
      </c>
      <c r="H51" s="75" t="n">
        <f aca="false">G51</f>
        <v>0.238</v>
      </c>
      <c r="I51" s="75" t="n">
        <f aca="false">H51</f>
        <v>0.238</v>
      </c>
      <c r="J51" s="75" t="n">
        <f aca="false">I51</f>
        <v>0.238</v>
      </c>
      <c r="K51" s="75" t="n">
        <f aca="false">J51</f>
        <v>0.238</v>
      </c>
      <c r="L51" s="75" t="n">
        <f aca="false">K51</f>
        <v>0.238</v>
      </c>
      <c r="M51" s="75" t="n">
        <f aca="false">L51</f>
        <v>0.238</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Children'!BH24</f>
        <v>0.035</v>
      </c>
      <c r="E78" s="75" t="n">
        <f aca="false">D78</f>
        <v>0.035</v>
      </c>
      <c r="F78" s="75" t="n">
        <f aca="false">E78</f>
        <v>0.035</v>
      </c>
      <c r="G78" s="75" t="n">
        <f aca="false">'Regional Data Children'!CQ24</f>
        <v>0.03</v>
      </c>
      <c r="H78" s="75" t="n">
        <f aca="false">G78</f>
        <v>0.03</v>
      </c>
      <c r="I78" s="75" t="n">
        <f aca="false">H78</f>
        <v>0.03</v>
      </c>
      <c r="J78" s="75" t="n">
        <f aca="false">I78</f>
        <v>0.03</v>
      </c>
      <c r="K78" s="75" t="n">
        <f aca="false">J78</f>
        <v>0.03</v>
      </c>
      <c r="L78" s="75" t="n">
        <f aca="false">K78</f>
        <v>0.03</v>
      </c>
      <c r="M78" s="75" t="n">
        <f aca="false">L78</f>
        <v>0.03</v>
      </c>
    </row>
    <row r="79" customFormat="false" ht="15" hidden="false" customHeight="false" outlineLevel="0" collapsed="false">
      <c r="B79" s="0" t="s">
        <v>26</v>
      </c>
      <c r="C79" s="75" t="n">
        <f aca="false">'Regional Data Children'!D25</f>
        <v>0.917</v>
      </c>
      <c r="D79" s="75" t="n">
        <f aca="false">'Regional Data Children'!BH25</f>
        <v>0.212</v>
      </c>
      <c r="E79" s="75" t="n">
        <f aca="false">D79</f>
        <v>0.212</v>
      </c>
      <c r="F79" s="75" t="n">
        <f aca="false">E79</f>
        <v>0.212</v>
      </c>
      <c r="G79" s="75" t="n">
        <f aca="false">'Regional Data Children'!CQ25</f>
        <v>0.148</v>
      </c>
      <c r="H79" s="75" t="n">
        <f aca="false">G79</f>
        <v>0.148</v>
      </c>
      <c r="I79" s="75" t="n">
        <f aca="false">H79</f>
        <v>0.148</v>
      </c>
      <c r="J79" s="75" t="n">
        <f aca="false">I79</f>
        <v>0.148</v>
      </c>
      <c r="K79" s="75" t="n">
        <f aca="false">J79</f>
        <v>0.148</v>
      </c>
      <c r="L79" s="75" t="n">
        <f aca="false">K79</f>
        <v>0.148</v>
      </c>
      <c r="M79" s="75" t="n">
        <f aca="false">L79</f>
        <v>0.148</v>
      </c>
    </row>
    <row r="80" customFormat="false" ht="15" hidden="false" customHeight="false" outlineLevel="0" collapsed="false">
      <c r="B80" s="0" t="s">
        <v>27</v>
      </c>
      <c r="C80" s="75" t="n">
        <f aca="false">'Regional Data Children'!D26</f>
        <v>0.487</v>
      </c>
      <c r="D80" s="75" t="n">
        <f aca="false">'Regional Data Children'!BH26</f>
        <v>0.058</v>
      </c>
      <c r="E80" s="75" t="n">
        <f aca="false">D80</f>
        <v>0.058</v>
      </c>
      <c r="F80" s="75" t="n">
        <f aca="false">E80</f>
        <v>0.058</v>
      </c>
      <c r="G80" s="75" t="n">
        <f aca="false">'Regional Data Children'!CQ26</f>
        <v>0.039</v>
      </c>
      <c r="H80" s="75" t="n">
        <f aca="false">G80</f>
        <v>0.039</v>
      </c>
      <c r="I80" s="75" t="n">
        <f aca="false">H80</f>
        <v>0.039</v>
      </c>
      <c r="J80" s="75" t="n">
        <f aca="false">I80</f>
        <v>0.039</v>
      </c>
      <c r="K80" s="75" t="n">
        <f aca="false">J80</f>
        <v>0.039</v>
      </c>
      <c r="L80" s="75" t="n">
        <f aca="false">K80</f>
        <v>0.039</v>
      </c>
      <c r="M80" s="75" t="n">
        <f aca="false">L80</f>
        <v>0.039</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Children'!BI24</f>
        <v>0</v>
      </c>
      <c r="E89" s="75" t="n">
        <f aca="false">D89</f>
        <v>0</v>
      </c>
      <c r="F89" s="75" t="n">
        <f aca="false">E89</f>
        <v>0</v>
      </c>
      <c r="G89" s="75" t="n">
        <f aca="false">'Regional Data Children'!CR24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Children'!BI25</f>
        <v>0</v>
      </c>
      <c r="E90" s="75" t="n">
        <f aca="false">D90</f>
        <v>0</v>
      </c>
      <c r="F90" s="75" t="n">
        <f aca="false">E90</f>
        <v>0</v>
      </c>
      <c r="G90" s="75" t="n">
        <f aca="false">'Regional Data Children'!CR25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Children'!BI26</f>
        <v>0</v>
      </c>
      <c r="E91" s="75" t="n">
        <f aca="false">D91</f>
        <v>0</v>
      </c>
      <c r="F91" s="75" t="n">
        <f aca="false">E91</f>
        <v>0</v>
      </c>
      <c r="G91" s="75" t="n">
        <f aca="false">'Regional Data Children'!CR26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Children'!BE32</f>
        <v>0.945</v>
      </c>
      <c r="E117" s="71" t="n">
        <f aca="false">D117</f>
        <v>0.945</v>
      </c>
      <c r="F117" s="71" t="n">
        <f aca="false">E117</f>
        <v>0.945</v>
      </c>
      <c r="G117" s="71" t="n">
        <f aca="false">'Regional Data Children'!CN32</f>
        <v>0.977</v>
      </c>
      <c r="H117" s="71" t="n">
        <f aca="false">G117</f>
        <v>0.977</v>
      </c>
      <c r="I117" s="71" t="n">
        <f aca="false">H117</f>
        <v>0.977</v>
      </c>
      <c r="J117" s="71" t="n">
        <f aca="false">I117</f>
        <v>0.977</v>
      </c>
      <c r="K117" s="71" t="n">
        <f aca="false">J117</f>
        <v>0.977</v>
      </c>
      <c r="L117" s="71" t="n">
        <f aca="false">K117</f>
        <v>0.977</v>
      </c>
      <c r="M117" s="71" t="n">
        <f aca="false">L117</f>
        <v>0.977</v>
      </c>
    </row>
    <row r="118" customFormat="false" ht="15" hidden="false" customHeight="false" outlineLevel="0" collapsed="false">
      <c r="B118" s="0" t="s">
        <v>26</v>
      </c>
      <c r="C118" s="75" t="n">
        <v>0</v>
      </c>
      <c r="D118" s="71" t="n">
        <f aca="false">'Regional Data Children'!BE33</f>
        <v>0.962</v>
      </c>
      <c r="E118" s="71" t="n">
        <f aca="false">D118</f>
        <v>0.962</v>
      </c>
      <c r="F118" s="71" t="n">
        <f aca="false">E118</f>
        <v>0.962</v>
      </c>
      <c r="G118" s="71" t="n">
        <f aca="false">'Regional Data Children'!CN33</f>
        <v>0.989</v>
      </c>
      <c r="H118" s="71" t="n">
        <f aca="false">G118</f>
        <v>0.989</v>
      </c>
      <c r="I118" s="71" t="n">
        <f aca="false">H118</f>
        <v>0.989</v>
      </c>
      <c r="J118" s="71" t="n">
        <f aca="false">I118</f>
        <v>0.989</v>
      </c>
      <c r="K118" s="71" t="n">
        <f aca="false">J118</f>
        <v>0.989</v>
      </c>
      <c r="L118" s="71" t="n">
        <f aca="false">K118</f>
        <v>0.989</v>
      </c>
      <c r="M118" s="71" t="n">
        <f aca="false">L118</f>
        <v>0.989</v>
      </c>
    </row>
    <row r="119" customFormat="false" ht="15" hidden="false" customHeight="false" outlineLevel="0" collapsed="false">
      <c r="B119" s="0" t="s">
        <v>27</v>
      </c>
      <c r="C119" s="75" t="n">
        <v>0</v>
      </c>
      <c r="D119" s="71" t="n">
        <f aca="false">'Regional Data Children'!BE34</f>
        <v>0.765</v>
      </c>
      <c r="E119" s="71" t="n">
        <f aca="false">D119</f>
        <v>0.765</v>
      </c>
      <c r="F119" s="71" t="n">
        <f aca="false">E119</f>
        <v>0.765</v>
      </c>
      <c r="G119" s="71" t="n">
        <f aca="false">'Regional Data Children'!CN34</f>
        <v>0.892</v>
      </c>
      <c r="H119" s="71" t="n">
        <f aca="false">G119</f>
        <v>0.892</v>
      </c>
      <c r="I119" s="71" t="n">
        <f aca="false">H119</f>
        <v>0.892</v>
      </c>
      <c r="J119" s="71" t="n">
        <f aca="false">I119</f>
        <v>0.892</v>
      </c>
      <c r="K119" s="71" t="n">
        <f aca="false">J119</f>
        <v>0.892</v>
      </c>
      <c r="L119" s="71" t="n">
        <f aca="false">K119</f>
        <v>0.892</v>
      </c>
      <c r="M119" s="71" t="n">
        <f aca="false">L119</f>
        <v>0.892</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2708712.29624518</v>
      </c>
      <c r="E122" s="22" t="n">
        <f aca="false">SUM(E123:E125)</f>
        <v>2764688.81460344</v>
      </c>
      <c r="F122" s="22" t="n">
        <f aca="false">SUM(F123:F125)</f>
        <v>2818256.49938417</v>
      </c>
      <c r="G122" s="22" t="n">
        <f aca="false">SUM(G123:G125)</f>
        <v>3112337.53928056</v>
      </c>
      <c r="H122" s="22" t="n">
        <f aca="false">SUM(H123:H125)</f>
        <v>3164543.23138474</v>
      </c>
      <c r="I122" s="22" t="n">
        <f aca="false">SUM(I123:I125)</f>
        <v>3214128.77949174</v>
      </c>
      <c r="J122" s="22" t="n">
        <f aca="false">SUM(J123:J125)</f>
        <v>3260934.23295057</v>
      </c>
      <c r="K122" s="22" t="n">
        <f aca="false">SUM(K123:K125)</f>
        <v>3305423.36401911</v>
      </c>
      <c r="L122" s="22" t="n">
        <f aca="false">SUM(L123:L125)</f>
        <v>3348238.51420056</v>
      </c>
      <c r="M122" s="22" t="n">
        <f aca="false">SUM(M123:M125)</f>
        <v>3390394.396884</v>
      </c>
    </row>
    <row r="123" customFormat="false" ht="15" hidden="false" customHeight="false" outlineLevel="0" collapsed="false">
      <c r="B123" s="0" t="s">
        <v>25</v>
      </c>
      <c r="C123" s="22" t="n">
        <f aca="false">C117*C101</f>
        <v>0</v>
      </c>
      <c r="D123" s="22" t="n">
        <f aca="false">D117*D101</f>
        <v>642821.951330229</v>
      </c>
      <c r="E123" s="22" t="n">
        <f aca="false">E117*E101</f>
        <v>656106.099229439</v>
      </c>
      <c r="F123" s="22" t="n">
        <f aca="false">F117*F101</f>
        <v>668818.591326412</v>
      </c>
      <c r="G123" s="22" t="n">
        <f aca="false">G117*G101</f>
        <v>703853.96687512</v>
      </c>
      <c r="H123" s="22" t="n">
        <f aca="false">H117*H101</f>
        <v>715660.26455885</v>
      </c>
      <c r="I123" s="22" t="n">
        <f aca="false">I117*I101</f>
        <v>726874.017660596</v>
      </c>
      <c r="J123" s="22" t="n">
        <f aca="false">J117*J101</f>
        <v>737459.053400645</v>
      </c>
      <c r="K123" s="22" t="n">
        <f aca="false">K117*K101</f>
        <v>747520.25370113</v>
      </c>
      <c r="L123" s="22" t="n">
        <f aca="false">L117*L101</f>
        <v>757202.883852014</v>
      </c>
      <c r="M123" s="22" t="n">
        <f aca="false">M117*M101</f>
        <v>766736.420905558</v>
      </c>
    </row>
    <row r="124" customFormat="false" ht="15" hidden="false" customHeight="false" outlineLevel="0" collapsed="false">
      <c r="B124" s="0" t="s">
        <v>26</v>
      </c>
      <c r="C124" s="22" t="n">
        <f aca="false">C118*C102</f>
        <v>0</v>
      </c>
      <c r="D124" s="22" t="n">
        <f aca="false">D118*D102</f>
        <v>976674.358037827</v>
      </c>
      <c r="E124" s="22" t="n">
        <f aca="false">E118*E102</f>
        <v>996857.686554677</v>
      </c>
      <c r="F124" s="22" t="n">
        <f aca="false">F118*F102</f>
        <v>1016172.46731501</v>
      </c>
      <c r="G124" s="22" t="n">
        <f aca="false">G118*G102</f>
        <v>1063408.46700425</v>
      </c>
      <c r="H124" s="22" t="n">
        <f aca="false">H118*H102</f>
        <v>1081245.85588279</v>
      </c>
      <c r="I124" s="22" t="n">
        <f aca="false">I118*I102</f>
        <v>1098188.00660794</v>
      </c>
      <c r="J124" s="22" t="n">
        <f aca="false">J118*J102</f>
        <v>1114180.26801336</v>
      </c>
      <c r="K124" s="22" t="n">
        <f aca="false">K118*K102</f>
        <v>1129381.09956548</v>
      </c>
      <c r="L124" s="22" t="n">
        <f aca="false">L118*L102</f>
        <v>1144009.9734085</v>
      </c>
      <c r="M124" s="22" t="n">
        <f aca="false">M118*M102</f>
        <v>1158413.59191511</v>
      </c>
    </row>
    <row r="125" customFormat="false" ht="15" hidden="false" customHeight="false" outlineLevel="0" collapsed="false">
      <c r="B125" s="0" t="s">
        <v>27</v>
      </c>
      <c r="C125" s="22" t="n">
        <f aca="false">C119*C103</f>
        <v>0</v>
      </c>
      <c r="D125" s="22" t="n">
        <f aca="false">D119*D103</f>
        <v>1089215.98687712</v>
      </c>
      <c r="E125" s="22" t="n">
        <f aca="false">E119*E103</f>
        <v>1111725.02881932</v>
      </c>
      <c r="F125" s="22" t="n">
        <f aca="false">F119*F103</f>
        <v>1133265.44074275</v>
      </c>
      <c r="G125" s="22" t="n">
        <f aca="false">G119*G103</f>
        <v>1345075.10540118</v>
      </c>
      <c r="H125" s="22" t="n">
        <f aca="false">H119*H103</f>
        <v>1367637.11094311</v>
      </c>
      <c r="I125" s="22" t="n">
        <f aca="false">I119*I103</f>
        <v>1389066.75522321</v>
      </c>
      <c r="J125" s="22" t="n">
        <f aca="false">J119*J103</f>
        <v>1409294.91153656</v>
      </c>
      <c r="K125" s="22" t="n">
        <f aca="false">K119*K103</f>
        <v>1428522.01075249</v>
      </c>
      <c r="L125" s="22" t="n">
        <f aca="false">L119*L103</f>
        <v>1447025.65694005</v>
      </c>
      <c r="M125" s="22" t="n">
        <f aca="false">M119*M103</f>
        <v>1465244.38406333</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31087657.6684441</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7123053.50283999</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10778531.7743049</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13186072.3912991</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2629817.76334483</v>
      </c>
      <c r="E135" s="22" t="n">
        <f aca="false">PV($C$132,E$134,0,E122)*-1</f>
        <v>2605984.36667305</v>
      </c>
      <c r="F135" s="22" t="n">
        <f aca="false">PV($C$132,F$134,0,F122)*-1</f>
        <v>2579103.92932925</v>
      </c>
      <c r="G135" s="22" t="n">
        <f aca="false">PV($C$132,G$134,0,G122)*-1</f>
        <v>2765271.59239256</v>
      </c>
      <c r="H135" s="22" t="n">
        <f aca="false">PV($C$132,H$134,0,H122)*-1</f>
        <v>2729762.78995593</v>
      </c>
      <c r="I135" s="22" t="n">
        <f aca="false">PV($C$132,I$134,0,I122)*-1</f>
        <v>2691782.25177818</v>
      </c>
      <c r="J135" s="22" t="n">
        <f aca="false">PV($C$132,J$134,0,J122)*-1</f>
        <v>2651437.94386106</v>
      </c>
      <c r="K135" s="22" t="n">
        <f aca="false">PV($C$132,K$134,0,K122)*-1</f>
        <v>2609331.72687372</v>
      </c>
      <c r="L135" s="22" t="n">
        <f aca="false">PV($C$132,L$134,0,L122)*-1</f>
        <v>2566146.02116067</v>
      </c>
      <c r="M135" s="22" t="n">
        <f aca="false">PV($C$132,M$134,0,M122)*-1</f>
        <v>2522771.83982134</v>
      </c>
    </row>
    <row r="136" customFormat="false" ht="15" hidden="false" customHeight="false" outlineLevel="0" collapsed="false">
      <c r="A136" s="101"/>
      <c r="B136" s="101" t="s">
        <v>25</v>
      </c>
      <c r="C136" s="22" t="n">
        <f aca="false">PV($C$132,C$134,0,C123)*-1</f>
        <v>0</v>
      </c>
      <c r="D136" s="22" t="n">
        <f aca="false">PV($C$132,D$134,0,D123)*-1</f>
        <v>624098.981874009</v>
      </c>
      <c r="E136" s="22" t="n">
        <f aca="false">PV($C$132,E$134,0,E123)*-1</f>
        <v>618442.925091374</v>
      </c>
      <c r="F136" s="22" t="n">
        <f aca="false">PV($C$132,F$134,0,F123)*-1</f>
        <v>612063.755472695</v>
      </c>
      <c r="G136" s="22" t="n">
        <f aca="false">PV($C$132,G$134,0,G123)*-1</f>
        <v>625365.133192622</v>
      </c>
      <c r="H136" s="22" t="n">
        <f aca="false">PV($C$132,H$134,0,H123)*-1</f>
        <v>617334.830843159</v>
      </c>
      <c r="I136" s="22" t="n">
        <f aca="false">PV($C$132,I$134,0,I123)*-1</f>
        <v>608745.546383146</v>
      </c>
      <c r="J136" s="22" t="n">
        <f aca="false">PV($C$132,J$134,0,J123)*-1</f>
        <v>599621.696283369</v>
      </c>
      <c r="K136" s="22" t="n">
        <f aca="false">PV($C$132,K$134,0,K123)*-1</f>
        <v>590099.391108368</v>
      </c>
      <c r="L136" s="22" t="n">
        <f aca="false">PV($C$132,L$134,0,L123)*-1</f>
        <v>580332.959963031</v>
      </c>
      <c r="M136" s="22" t="n">
        <f aca="false">PV($C$132,M$134,0,M123)*-1</f>
        <v>570523.90512552</v>
      </c>
    </row>
    <row r="137" customFormat="false" ht="15" hidden="false" customHeight="false" outlineLevel="0" collapsed="false">
      <c r="A137" s="101"/>
      <c r="B137" s="101" t="s">
        <v>26</v>
      </c>
      <c r="C137" s="22" t="n">
        <f aca="false">PV($C$132,C$134,0,C124)*-1</f>
        <v>0</v>
      </c>
      <c r="D137" s="22" t="n">
        <f aca="false">PV($C$132,D$134,0,D124)*-1</f>
        <v>948227.532075561</v>
      </c>
      <c r="E137" s="22" t="n">
        <f aca="false">PV($C$132,E$134,0,E124)*-1</f>
        <v>939633.977334977</v>
      </c>
      <c r="F137" s="22" t="n">
        <f aca="false">PV($C$132,F$134,0,F124)*-1</f>
        <v>929941.757927651</v>
      </c>
      <c r="G137" s="22" t="n">
        <f aca="false">PV($C$132,G$134,0,G124)*-1</f>
        <v>944824.649577158</v>
      </c>
      <c r="H137" s="22" t="n">
        <f aca="false">PV($C$132,H$134,0,H124)*-1</f>
        <v>932692.173363468</v>
      </c>
      <c r="I137" s="22" t="n">
        <f aca="false">PV($C$132,I$134,0,I124)*-1</f>
        <v>919715.166412954</v>
      </c>
      <c r="J137" s="22" t="n">
        <f aca="false">PV($C$132,J$134,0,J124)*-1</f>
        <v>905930.518027927</v>
      </c>
      <c r="K137" s="22" t="n">
        <f aca="false">PV($C$132,K$134,0,K124)*-1</f>
        <v>891543.869056618</v>
      </c>
      <c r="L137" s="22" t="n">
        <f aca="false">PV($C$132,L$134,0,L124)*-1</f>
        <v>876788.385588259</v>
      </c>
      <c r="M137" s="22" t="n">
        <f aca="false">PV($C$132,M$134,0,M124)*-1</f>
        <v>861968.504677693</v>
      </c>
    </row>
    <row r="138" customFormat="false" ht="15" hidden="false" customHeight="false" outlineLevel="0" collapsed="false">
      <c r="A138" s="101"/>
      <c r="B138" s="101" t="s">
        <v>27</v>
      </c>
      <c r="C138" s="22" t="n">
        <f aca="false">PV($C$132,C$134,0,C125)*-1</f>
        <v>0</v>
      </c>
      <c r="D138" s="22" t="n">
        <f aca="false">PV($C$132,D$134,0,D125)*-1</f>
        <v>1057491.24939527</v>
      </c>
      <c r="E138" s="22" t="n">
        <f aca="false">PV($C$132,E$134,0,E125)*-1</f>
        <v>1047907.4642467</v>
      </c>
      <c r="F138" s="22" t="n">
        <f aca="false">PV($C$132,F$134,0,F125)*-1</f>
        <v>1037098.41592891</v>
      </c>
      <c r="G138" s="22" t="n">
        <f aca="false">PV($C$132,G$134,0,G125)*-1</f>
        <v>1195081.80962278</v>
      </c>
      <c r="H138" s="22" t="n">
        <f aca="false">PV($C$132,H$134,0,H125)*-1</f>
        <v>1179735.7857493</v>
      </c>
      <c r="I138" s="22" t="n">
        <f aca="false">PV($C$132,I$134,0,I125)*-1</f>
        <v>1163321.53898209</v>
      </c>
      <c r="J138" s="22" t="n">
        <f aca="false">PV($C$132,J$134,0,J125)*-1</f>
        <v>1145885.72954976</v>
      </c>
      <c r="K138" s="22" t="n">
        <f aca="false">PV($C$132,K$134,0,K125)*-1</f>
        <v>1127688.46670873</v>
      </c>
      <c r="L138" s="22" t="n">
        <f aca="false">PV($C$132,L$134,0,L125)*-1</f>
        <v>1109024.67560938</v>
      </c>
      <c r="M138" s="22" t="n">
        <f aca="false">PV($C$132,M$134,0,M125)*-1</f>
        <v>1090279.43001813</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26351410.2251906</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6046629.12533729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9151266.53404226</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11153514.565811</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Children'!BG32</f>
        <v>0.296</v>
      </c>
      <c r="E146" s="75" t="n">
        <f aca="false">D146</f>
        <v>0.296</v>
      </c>
      <c r="F146" s="75" t="n">
        <f aca="false">E146</f>
        <v>0.296</v>
      </c>
      <c r="G146" s="75" t="n">
        <f aca="false">'Regional Data Children'!CP32</f>
        <v>0.299</v>
      </c>
      <c r="H146" s="75" t="n">
        <f aca="false">G146</f>
        <v>0.299</v>
      </c>
      <c r="I146" s="75" t="n">
        <f aca="false">H146</f>
        <v>0.299</v>
      </c>
      <c r="J146" s="75" t="n">
        <f aca="false">I146</f>
        <v>0.299</v>
      </c>
      <c r="K146" s="75" t="n">
        <f aca="false">J146</f>
        <v>0.299</v>
      </c>
      <c r="L146" s="75" t="n">
        <f aca="false">K146</f>
        <v>0.299</v>
      </c>
      <c r="M146" s="75" t="n">
        <f aca="false">L146</f>
        <v>0.299</v>
      </c>
    </row>
    <row r="147" customFormat="false" ht="15" hidden="false" customHeight="false" outlineLevel="0" collapsed="false">
      <c r="B147" s="0" t="s">
        <v>26</v>
      </c>
      <c r="C147" s="75" t="n">
        <v>0</v>
      </c>
      <c r="D147" s="75" t="n">
        <f aca="false">'Regional Data Children'!BG33</f>
        <v>0.633</v>
      </c>
      <c r="E147" s="75" t="n">
        <f aca="false">D147</f>
        <v>0.633</v>
      </c>
      <c r="F147" s="75" t="n">
        <f aca="false">E147</f>
        <v>0.633</v>
      </c>
      <c r="G147" s="75" t="n">
        <f aca="false">'Regional Data Children'!CP33</f>
        <v>0.691</v>
      </c>
      <c r="H147" s="75" t="n">
        <f aca="false">G147</f>
        <v>0.691</v>
      </c>
      <c r="I147" s="75" t="n">
        <f aca="false">H147</f>
        <v>0.691</v>
      </c>
      <c r="J147" s="75" t="n">
        <f aca="false">I147</f>
        <v>0.691</v>
      </c>
      <c r="K147" s="75" t="n">
        <f aca="false">J147</f>
        <v>0.691</v>
      </c>
      <c r="L147" s="75" t="n">
        <f aca="false">K147</f>
        <v>0.691</v>
      </c>
      <c r="M147" s="75" t="n">
        <f aca="false">L147</f>
        <v>0.691</v>
      </c>
    </row>
    <row r="148" customFormat="false" ht="15" hidden="false" customHeight="false" outlineLevel="0" collapsed="false">
      <c r="B148" s="0" t="s">
        <v>27</v>
      </c>
      <c r="C148" s="75" t="n">
        <v>0</v>
      </c>
      <c r="D148" s="75" t="n">
        <f aca="false">'Regional Data Children'!BG34</f>
        <v>0.228</v>
      </c>
      <c r="E148" s="75" t="n">
        <f aca="false">D148</f>
        <v>0.228</v>
      </c>
      <c r="F148" s="75" t="n">
        <f aca="false">E148</f>
        <v>0.228</v>
      </c>
      <c r="G148" s="75" t="n">
        <f aca="false">'Regional Data Children'!CP34</f>
        <v>0.238</v>
      </c>
      <c r="H148" s="75" t="n">
        <f aca="false">G148</f>
        <v>0.238</v>
      </c>
      <c r="I148" s="75" t="n">
        <f aca="false">H148</f>
        <v>0.238</v>
      </c>
      <c r="J148" s="75" t="n">
        <f aca="false">I148</f>
        <v>0.238</v>
      </c>
      <c r="K148" s="75" t="n">
        <f aca="false">J148</f>
        <v>0.238</v>
      </c>
      <c r="L148" s="75" t="n">
        <f aca="false">K148</f>
        <v>0.238</v>
      </c>
      <c r="M148" s="75" t="n">
        <f aca="false">L148</f>
        <v>0.238</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1168634.38830997</v>
      </c>
      <c r="E151" s="22" t="n">
        <f aca="false">SUM(E152:E154)</f>
        <v>1192784.64021454</v>
      </c>
      <c r="F151" s="22" t="n">
        <f aca="false">SUM(F152:F154)</f>
        <v>1215895.63602745</v>
      </c>
      <c r="G151" s="22" t="n">
        <f aca="false">SUM(G152:G154)</f>
        <v>1317282.562323</v>
      </c>
      <c r="H151" s="22" t="n">
        <f aca="false">SUM(H152:H154)</f>
        <v>1339378.38162117</v>
      </c>
      <c r="I151" s="22" t="n">
        <f aca="false">SUM(I152:I154)</f>
        <v>1360365.23701208</v>
      </c>
      <c r="J151" s="22" t="n">
        <f aca="false">SUM(J152:J154)</f>
        <v>1380175.43011767</v>
      </c>
      <c r="K151" s="22" t="n">
        <f aca="false">SUM(K152:K154)</f>
        <v>1399005.25041506</v>
      </c>
      <c r="L151" s="22" t="n">
        <f aca="false">SUM(L152:L154)</f>
        <v>1417126.56599393</v>
      </c>
      <c r="M151" s="22" t="n">
        <f aca="false">SUM(M152:M154)</f>
        <v>1434968.8496336</v>
      </c>
    </row>
    <row r="152" customFormat="false" ht="15" hidden="false" customHeight="false" outlineLevel="0" collapsed="false">
      <c r="B152" s="0" t="s">
        <v>25</v>
      </c>
      <c r="C152" s="22" t="n">
        <f aca="false">C146*C101</f>
        <v>0</v>
      </c>
      <c r="D152" s="22" t="n">
        <f aca="false">D146*D101</f>
        <v>201349.521263225</v>
      </c>
      <c r="E152" s="22" t="n">
        <f aca="false">E146*E101</f>
        <v>205510.481875041</v>
      </c>
      <c r="F152" s="22" t="n">
        <f aca="false">F146*F101</f>
        <v>209492.3841615</v>
      </c>
      <c r="G152" s="22" t="n">
        <f aca="false">G146*G101</f>
        <v>215406.689964852</v>
      </c>
      <c r="H152" s="22" t="n">
        <f aca="false">H146*H101</f>
        <v>219019.876257007</v>
      </c>
      <c r="I152" s="22" t="n">
        <f aca="false">I146*I101</f>
        <v>222451.720860305</v>
      </c>
      <c r="J152" s="22" t="n">
        <f aca="false">J146*J101</f>
        <v>225691.153497229</v>
      </c>
      <c r="K152" s="22" t="n">
        <f aca="false">K146*K101</f>
        <v>228770.272115289</v>
      </c>
      <c r="L152" s="22" t="n">
        <f aca="false">L146*L101</f>
        <v>231733.533543247</v>
      </c>
      <c r="M152" s="22" t="n">
        <f aca="false">M146*M101</f>
        <v>234651.166684506</v>
      </c>
    </row>
    <row r="153" customFormat="false" ht="15" hidden="false" customHeight="false" outlineLevel="0" collapsed="false">
      <c r="B153" s="0" t="s">
        <v>26</v>
      </c>
      <c r="C153" s="22" t="n">
        <f aca="false">C147*C102</f>
        <v>0</v>
      </c>
      <c r="D153" s="22" t="n">
        <f aca="false">D147*D102</f>
        <v>642655.788604932</v>
      </c>
      <c r="E153" s="22" t="n">
        <f aca="false">E147*E102</f>
        <v>655936.502691383</v>
      </c>
      <c r="F153" s="22" t="n">
        <f aca="false">F147*F102</f>
        <v>668645.70874262</v>
      </c>
      <c r="G153" s="22" t="n">
        <f aca="false">G147*G102</f>
        <v>742988.120020161</v>
      </c>
      <c r="H153" s="22" t="n">
        <f aca="false">H147*H102</f>
        <v>755450.845717905</v>
      </c>
      <c r="I153" s="22" t="n">
        <f aca="false">I147*I102</f>
        <v>767288.08146217</v>
      </c>
      <c r="J153" s="22" t="n">
        <f aca="false">J147*J102</f>
        <v>778461.643273238</v>
      </c>
      <c r="K153" s="22" t="n">
        <f aca="false">K147*K102</f>
        <v>789082.244489129</v>
      </c>
      <c r="L153" s="22" t="n">
        <f aca="false">L147*L102</f>
        <v>799303.227123631</v>
      </c>
      <c r="M153" s="22" t="n">
        <f aca="false">M147*M102</f>
        <v>809366.82711157</v>
      </c>
    </row>
    <row r="154" customFormat="false" ht="15" hidden="false" customHeight="false" outlineLevel="0" collapsed="false">
      <c r="B154" s="0" t="s">
        <v>27</v>
      </c>
      <c r="C154" s="22" t="n">
        <f aca="false">C148*C103</f>
        <v>0</v>
      </c>
      <c r="D154" s="22" t="n">
        <f aca="false">D148*D103</f>
        <v>324629.078441809</v>
      </c>
      <c r="E154" s="22" t="n">
        <f aca="false">E148*E103</f>
        <v>331337.655648112</v>
      </c>
      <c r="F154" s="22" t="n">
        <f aca="false">F148*F103</f>
        <v>337757.543123329</v>
      </c>
      <c r="G154" s="22" t="n">
        <f aca="false">G148*G103</f>
        <v>358887.752337984</v>
      </c>
      <c r="H154" s="22" t="n">
        <f aca="false">H148*H103</f>
        <v>364907.659646255</v>
      </c>
      <c r="I154" s="22" t="n">
        <f aca="false">I148*I103</f>
        <v>370625.434689601</v>
      </c>
      <c r="J154" s="22" t="n">
        <f aca="false">J148*J103</f>
        <v>376022.633347199</v>
      </c>
      <c r="K154" s="22" t="n">
        <f aca="false">K148*K103</f>
        <v>381152.733810643</v>
      </c>
      <c r="L154" s="22" t="n">
        <f aca="false">L148*L103</f>
        <v>386089.805327052</v>
      </c>
      <c r="M154" s="22" t="n">
        <f aca="false">M148*M103</f>
        <v>390950.855837526</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13225616.9416685</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2194076.8002222</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7409178.98923674</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3622361.15220951</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1134596.49350482</v>
      </c>
      <c r="E164" s="22" t="n">
        <f aca="false">PV($C$161,E$163,0,E151)*-1</f>
        <v>1124313.9223438</v>
      </c>
      <c r="F164" s="22" t="n">
        <f aca="false">PV($C$161,F$163,0,F151)*-1</f>
        <v>1112716.74995442</v>
      </c>
      <c r="G164" s="22" t="n">
        <f aca="false">PV($C$161,G$163,0,G151)*-1</f>
        <v>1170388.49506917</v>
      </c>
      <c r="H164" s="22" t="n">
        <f aca="false">PV($C$161,H$163,0,H151)*-1</f>
        <v>1155359.55760066</v>
      </c>
      <c r="I164" s="22" t="n">
        <f aca="false">PV($C$161,I$163,0,I151)*-1</f>
        <v>1139284.46933734</v>
      </c>
      <c r="J164" s="22" t="n">
        <f aca="false">PV($C$161,J$163,0,J151)*-1</f>
        <v>1122208.92639334</v>
      </c>
      <c r="K164" s="22" t="n">
        <f aca="false">PV($C$161,K$163,0,K151)*-1</f>
        <v>1104387.66353133</v>
      </c>
      <c r="L164" s="22" t="n">
        <f aca="false">PV($C$161,L$163,0,L151)*-1</f>
        <v>1086109.51202641</v>
      </c>
      <c r="M164" s="22" t="n">
        <f aca="false">PV($C$161,M$163,0,M151)*-1</f>
        <v>1067751.58907872</v>
      </c>
    </row>
    <row r="165" customFormat="false" ht="15" hidden="false" customHeight="false" outlineLevel="0" collapsed="false">
      <c r="A165" s="101"/>
      <c r="B165" s="101" t="s">
        <v>25</v>
      </c>
      <c r="C165" s="22" t="n">
        <f aca="false">PV($C$161,C$163,0,C152)*-1</f>
        <v>0</v>
      </c>
      <c r="D165" s="22" t="n">
        <f aca="false">PV($C$161,D$163,0,D152)*-1</f>
        <v>195484.972100219</v>
      </c>
      <c r="E165" s="22" t="n">
        <f aca="false">PV($C$161,E$163,0,E152)*-1</f>
        <v>193713.33949952</v>
      </c>
      <c r="F165" s="22" t="n">
        <f aca="false">PV($C$161,F$163,0,F152)*-1</f>
        <v>191715.208063405</v>
      </c>
      <c r="G165" s="22" t="n">
        <f aca="false">PV($C$161,G$163,0,G152)*-1</f>
        <v>191386.054068162</v>
      </c>
      <c r="H165" s="22" t="n">
        <f aca="false">PV($C$161,H$163,0,H152)*-1</f>
        <v>188928.469214027</v>
      </c>
      <c r="I165" s="22" t="n">
        <f aca="false">PV($C$161,I$163,0,I152)*-1</f>
        <v>186299.814092693</v>
      </c>
      <c r="J165" s="22" t="n">
        <f aca="false">PV($C$161,J$163,0,J152)*-1</f>
        <v>183507.561093887</v>
      </c>
      <c r="K165" s="22" t="n">
        <f aca="false">PV($C$161,K$163,0,K152)*-1</f>
        <v>180593.365344321</v>
      </c>
      <c r="L165" s="22" t="n">
        <f aca="false">PV($C$161,L$163,0,L152)*-1</f>
        <v>177604.457552658</v>
      </c>
      <c r="M165" s="22" t="n">
        <f aca="false">PV($C$161,M$163,0,M152)*-1</f>
        <v>174602.505253358</v>
      </c>
    </row>
    <row r="166" customFormat="false" ht="15" hidden="false" customHeight="false" outlineLevel="0" collapsed="false">
      <c r="A166" s="101"/>
      <c r="B166" s="101" t="s">
        <v>26</v>
      </c>
      <c r="C166" s="22" t="n">
        <f aca="false">PV($C$161,C$163,0,C153)*-1</f>
        <v>0</v>
      </c>
      <c r="D166" s="22" t="n">
        <f aca="false">PV($C$161,D$163,0,D153)*-1</f>
        <v>623937.65883974</v>
      </c>
      <c r="E166" s="22" t="n">
        <f aca="false">PV($C$161,E$163,0,E153)*-1</f>
        <v>618283.0640884</v>
      </c>
      <c r="F166" s="22" t="n">
        <f aca="false">PV($C$161,F$163,0,F153)*-1</f>
        <v>611905.54341809</v>
      </c>
      <c r="G166" s="22" t="n">
        <f aca="false">PV($C$161,G$163,0,G153)*-1</f>
        <v>660135.321393141</v>
      </c>
      <c r="H166" s="22" t="n">
        <f aca="false">PV($C$161,H$163,0,H153)*-1</f>
        <v>651658.53568671</v>
      </c>
      <c r="I166" s="22" t="n">
        <f aca="false">PV($C$161,I$163,0,I153)*-1</f>
        <v>642591.688565572</v>
      </c>
      <c r="J166" s="22" t="n">
        <f aca="false">PV($C$161,J$163,0,J153)*-1</f>
        <v>632960.554051868</v>
      </c>
      <c r="K166" s="22" t="n">
        <f aca="false">PV($C$161,K$163,0,K153)*-1</f>
        <v>622908.810432885</v>
      </c>
      <c r="L166" s="22" t="n">
        <f aca="false">PV($C$161,L$163,0,L153)*-1</f>
        <v>612599.367483809</v>
      </c>
      <c r="M166" s="22" t="n">
        <f aca="false">PV($C$161,M$163,0,M153)*-1</f>
        <v>602244.930972989</v>
      </c>
    </row>
    <row r="167" customFormat="false" ht="15" hidden="false" customHeight="false" outlineLevel="0" collapsed="false">
      <c r="A167" s="101"/>
      <c r="B167" s="101" t="s">
        <v>27</v>
      </c>
      <c r="C167" s="22" t="n">
        <f aca="false">PV($C$161,C$163,0,C154)*-1</f>
        <v>0</v>
      </c>
      <c r="D167" s="22" t="n">
        <f aca="false">PV($C$161,D$163,0,D154)*-1</f>
        <v>315173.862564863</v>
      </c>
      <c r="E167" s="22" t="n">
        <f aca="false">PV($C$161,E$163,0,E154)*-1</f>
        <v>312317.518755879</v>
      </c>
      <c r="F167" s="22" t="n">
        <f aca="false">PV($C$161,F$163,0,F154)*-1</f>
        <v>309095.998472929</v>
      </c>
      <c r="G167" s="22" t="n">
        <f aca="false">PV($C$161,G$163,0,G154)*-1</f>
        <v>318867.119607872</v>
      </c>
      <c r="H167" s="22" t="n">
        <f aca="false">PV($C$161,H$163,0,H154)*-1</f>
        <v>314772.552699926</v>
      </c>
      <c r="I167" s="22" t="n">
        <f aca="false">PV($C$161,I$163,0,I154)*-1</f>
        <v>310392.966679077</v>
      </c>
      <c r="J167" s="22" t="n">
        <f aca="false">PV($C$161,J$163,0,J154)*-1</f>
        <v>305740.811247582</v>
      </c>
      <c r="K167" s="22" t="n">
        <f aca="false">PV($C$161,K$163,0,K154)*-1</f>
        <v>300885.487754123</v>
      </c>
      <c r="L167" s="22" t="n">
        <f aca="false">PV($C$161,L$163,0,L154)*-1</f>
        <v>295905.686989947</v>
      </c>
      <c r="M167" s="22" t="n">
        <f aca="false">PV($C$161,M$163,0,M154)*-1</f>
        <v>290904.15285237</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11217117.37884</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1863835.74628225</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6279225.4749332</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3074056.15762457</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Children'!BH32</f>
        <v>0.035</v>
      </c>
      <c r="E175" s="75" t="n">
        <f aca="false">D175</f>
        <v>0.035</v>
      </c>
      <c r="F175" s="75" t="n">
        <f aca="false">E175</f>
        <v>0.035</v>
      </c>
      <c r="G175" s="75" t="n">
        <f aca="false">'Regional Data Children'!CQ32</f>
        <v>0.03</v>
      </c>
      <c r="H175" s="75" t="n">
        <f aca="false">G175</f>
        <v>0.03</v>
      </c>
      <c r="I175" s="75" t="n">
        <f aca="false">H175</f>
        <v>0.03</v>
      </c>
      <c r="J175" s="75" t="n">
        <f aca="false">I175</f>
        <v>0.03</v>
      </c>
      <c r="K175" s="75" t="n">
        <f aca="false">J175</f>
        <v>0.03</v>
      </c>
      <c r="L175" s="75" t="n">
        <f aca="false">K175</f>
        <v>0.03</v>
      </c>
      <c r="M175" s="75" t="n">
        <f aca="false">L175</f>
        <v>0.03</v>
      </c>
    </row>
    <row r="176" customFormat="false" ht="15" hidden="false" customHeight="false" outlineLevel="0" collapsed="false">
      <c r="B176" s="0" t="s">
        <v>26</v>
      </c>
      <c r="C176" s="75" t="n">
        <f aca="false">'Regional Data Children'!$D33</f>
        <v>0.917</v>
      </c>
      <c r="D176" s="75" t="n">
        <f aca="false">'Regional Data Children'!BH33</f>
        <v>0.212</v>
      </c>
      <c r="E176" s="75" t="n">
        <f aca="false">D176</f>
        <v>0.212</v>
      </c>
      <c r="F176" s="75" t="n">
        <f aca="false">E176</f>
        <v>0.212</v>
      </c>
      <c r="G176" s="75" t="n">
        <f aca="false">'Regional Data Children'!CQ33</f>
        <v>0.148</v>
      </c>
      <c r="H176" s="75" t="n">
        <f aca="false">G176</f>
        <v>0.148</v>
      </c>
      <c r="I176" s="75" t="n">
        <f aca="false">H176</f>
        <v>0.148</v>
      </c>
      <c r="J176" s="75" t="n">
        <f aca="false">I176</f>
        <v>0.148</v>
      </c>
      <c r="K176" s="75" t="n">
        <f aca="false">J176</f>
        <v>0.148</v>
      </c>
      <c r="L176" s="75" t="n">
        <f aca="false">K176</f>
        <v>0.148</v>
      </c>
      <c r="M176" s="75" t="n">
        <f aca="false">L176</f>
        <v>0.148</v>
      </c>
    </row>
    <row r="177" customFormat="false" ht="15" hidden="false" customHeight="false" outlineLevel="0" collapsed="false">
      <c r="B177" s="0" t="s">
        <v>27</v>
      </c>
      <c r="C177" s="75" t="n">
        <f aca="false">'Regional Data Children'!$D34</f>
        <v>0.487</v>
      </c>
      <c r="D177" s="75" t="n">
        <f aca="false">'Regional Data Children'!BH34</f>
        <v>0.058</v>
      </c>
      <c r="E177" s="75" t="n">
        <f aca="false">D177</f>
        <v>0.058</v>
      </c>
      <c r="F177" s="75" t="n">
        <f aca="false">E177</f>
        <v>0.058</v>
      </c>
      <c r="G177" s="75" t="n">
        <f aca="false">'Regional Data Children'!CQ34</f>
        <v>0.039</v>
      </c>
      <c r="H177" s="75" t="n">
        <f aca="false">G177</f>
        <v>0.039</v>
      </c>
      <c r="I177" s="75" t="n">
        <f aca="false">H177</f>
        <v>0.039</v>
      </c>
      <c r="J177" s="75" t="n">
        <f aca="false">I177</f>
        <v>0.039</v>
      </c>
      <c r="K177" s="75" t="n">
        <f aca="false">J177</f>
        <v>0.039</v>
      </c>
      <c r="L177" s="75" t="n">
        <f aca="false">K177</f>
        <v>0.039</v>
      </c>
      <c r="M177" s="75" t="n">
        <f aca="false">L177</f>
        <v>0.039</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321623.151989721</v>
      </c>
      <c r="E180" s="0" t="n">
        <f aca="false">SUM(E181:E183)</f>
        <v>328269.610639741</v>
      </c>
      <c r="F180" s="0" t="n">
        <f aca="false">SUM(F181:F183)</f>
        <v>334630.052702137</v>
      </c>
      <c r="G180" s="0" t="n">
        <f aca="false">SUM(G181:G183)</f>
        <v>239556.986364041</v>
      </c>
      <c r="H180" s="0" t="n">
        <f aca="false">SUM(H181:H183)</f>
        <v>243575.264623931</v>
      </c>
      <c r="I180" s="0" t="n">
        <f aca="false">SUM(I181:I183)</f>
        <v>247391.870092265</v>
      </c>
      <c r="J180" s="0" t="n">
        <f aca="false">SUM(J181:J183)</f>
        <v>250994.491348631</v>
      </c>
      <c r="K180" s="0" t="n">
        <f aca="false">SUM(K181:K183)</f>
        <v>254418.824998252</v>
      </c>
      <c r="L180" s="0" t="n">
        <f aca="false">SUM(L181:L183)</f>
        <v>257714.312142156</v>
      </c>
      <c r="M180" s="0" t="n">
        <f aca="false">SUM(M181:M183)</f>
        <v>260959.05538922</v>
      </c>
    </row>
    <row r="181" customFormat="false" ht="15" hidden="false" customHeight="false" outlineLevel="0" collapsed="false">
      <c r="B181" s="0" t="s">
        <v>25</v>
      </c>
      <c r="C181" s="0" t="n">
        <f aca="false">C175*C101</f>
        <v>373311.082731694</v>
      </c>
      <c r="D181" s="0" t="n">
        <f aca="false">D175*D101</f>
        <v>23808.2204196381</v>
      </c>
      <c r="E181" s="0" t="n">
        <f aca="false">E175*E101</f>
        <v>24300.2258973866</v>
      </c>
      <c r="F181" s="0" t="n">
        <f aca="false">F175*F101</f>
        <v>24771.0589380152</v>
      </c>
      <c r="G181" s="0" t="n">
        <f aca="false">G175*G101</f>
        <v>21612.7113677109</v>
      </c>
      <c r="H181" s="0" t="n">
        <f aca="false">H175*H101</f>
        <v>21975.2384204355</v>
      </c>
      <c r="I181" s="0" t="n">
        <f aca="false">I175*I101</f>
        <v>22319.5706548801</v>
      </c>
      <c r="J181" s="0" t="n">
        <f aca="false">J175*J101</f>
        <v>22644.5973408591</v>
      </c>
      <c r="K181" s="0" t="n">
        <f aca="false">K175*K101</f>
        <v>22953.539008223</v>
      </c>
      <c r="L181" s="0" t="n">
        <f aca="false">L175*L101</f>
        <v>23250.8562083525</v>
      </c>
      <c r="M181" s="0" t="n">
        <f aca="false">M175*M101</f>
        <v>23543.5953195156</v>
      </c>
    </row>
    <row r="182" customFormat="false" ht="15" hidden="false" customHeight="false" outlineLevel="0" collapsed="false">
      <c r="B182" s="0" t="s">
        <v>26</v>
      </c>
      <c r="C182" s="0" t="n">
        <f aca="false">C176*C102</f>
        <v>910737.420169237</v>
      </c>
      <c r="D182" s="0" t="n">
        <f aca="false">D176*D102</f>
        <v>215233.850212078</v>
      </c>
      <c r="E182" s="0" t="n">
        <f aca="false">E176*E102</f>
        <v>219681.735498536</v>
      </c>
      <c r="F182" s="0" t="n">
        <f aca="false">F176*F102</f>
        <v>223938.215250293</v>
      </c>
      <c r="G182" s="0" t="n">
        <f aca="false">G176*G102</f>
        <v>159134.937428341</v>
      </c>
      <c r="H182" s="0" t="n">
        <f aca="false">H176*H102</f>
        <v>161804.233236252</v>
      </c>
      <c r="I182" s="0" t="n">
        <f aca="false">I176*I102</f>
        <v>164339.56013951</v>
      </c>
      <c r="J182" s="0" t="n">
        <f aca="false">J176*J102</f>
        <v>166732.739803819</v>
      </c>
      <c r="K182" s="0" t="n">
        <f aca="false">K176*K102</f>
        <v>169007.485071478</v>
      </c>
      <c r="L182" s="0" t="n">
        <f aca="false">L176*L102</f>
        <v>171196.639094497</v>
      </c>
      <c r="M182" s="0" t="n">
        <f aca="false">M176*M102</f>
        <v>173352.084533303</v>
      </c>
    </row>
    <row r="183" customFormat="false" ht="15" hidden="false" customHeight="false" outlineLevel="0" collapsed="false">
      <c r="B183" s="0" t="s">
        <v>27</v>
      </c>
      <c r="C183" s="0" t="n">
        <f aca="false">C177*C103</f>
        <v>678313.819003453</v>
      </c>
      <c r="D183" s="0" t="n">
        <f aca="false">D177*D103</f>
        <v>82581.0813580041</v>
      </c>
      <c r="E183" s="0" t="n">
        <f aca="false">E177*E103</f>
        <v>84287.6492438181</v>
      </c>
      <c r="F183" s="0" t="n">
        <f aca="false">F177*F103</f>
        <v>85920.7785138292</v>
      </c>
      <c r="G183" s="0" t="n">
        <f aca="false">G177*G103</f>
        <v>58809.3375679889</v>
      </c>
      <c r="H183" s="0" t="n">
        <f aca="false">H177*H103</f>
        <v>59795.7929672434</v>
      </c>
      <c r="I183" s="0" t="n">
        <f aca="false">I177*I103</f>
        <v>60732.7392978758</v>
      </c>
      <c r="J183" s="0" t="n">
        <f aca="false">J177*J103</f>
        <v>61617.1542039527</v>
      </c>
      <c r="K183" s="0" t="n">
        <f aca="false">K177*K103</f>
        <v>62457.8009185508</v>
      </c>
      <c r="L183" s="0" t="n">
        <f aca="false">L177*L103</f>
        <v>63266.8168393069</v>
      </c>
      <c r="M183" s="0" t="n">
        <f aca="false">M177*M103</f>
        <v>64063.3755364014</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Children'!BI32</f>
        <v>0</v>
      </c>
      <c r="E186" s="75" t="n">
        <f aca="false">D186</f>
        <v>0</v>
      </c>
      <c r="F186" s="75" t="n">
        <f aca="false">E186</f>
        <v>0</v>
      </c>
      <c r="G186" s="75" t="n">
        <f aca="false">'Regional Data Children'!CR32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Children'!BI33</f>
        <v>0</v>
      </c>
      <c r="E187" s="75" t="n">
        <f aca="false">D187</f>
        <v>0</v>
      </c>
      <c r="F187" s="75" t="n">
        <f aca="false">E187</f>
        <v>0</v>
      </c>
      <c r="G187" s="75" t="n">
        <f aca="false">'Regional Data Children'!CR33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Children'!BI34</f>
        <v>0</v>
      </c>
      <c r="E188" s="75" t="n">
        <f aca="false">D188</f>
        <v>0</v>
      </c>
      <c r="F188" s="75" t="n">
        <f aca="false">E188</f>
        <v>0</v>
      </c>
      <c r="G188" s="75" t="n">
        <f aca="false">'Regional Data Children'!CR34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2708712.29624518</v>
      </c>
      <c r="E215" s="22" t="n">
        <f aca="false">E25+E122</f>
        <v>2764688.81460344</v>
      </c>
      <c r="F215" s="22" t="n">
        <f aca="false">F25+F122</f>
        <v>2818256.49938417</v>
      </c>
      <c r="G215" s="22" t="n">
        <f aca="false">G25+G122</f>
        <v>3112337.53928056</v>
      </c>
      <c r="H215" s="22" t="n">
        <f aca="false">H25+H122</f>
        <v>3164543.23138474</v>
      </c>
      <c r="I215" s="22" t="n">
        <f aca="false">I25+I122</f>
        <v>3214128.77949174</v>
      </c>
      <c r="J215" s="22" t="n">
        <f aca="false">J25+J122</f>
        <v>3260934.23295057</v>
      </c>
      <c r="K215" s="22" t="n">
        <f aca="false">K25+K122</f>
        <v>3305423.36401911</v>
      </c>
      <c r="L215" s="22" t="n">
        <f aca="false">L25+L122</f>
        <v>3348238.51420056</v>
      </c>
      <c r="M215" s="22" t="n">
        <f aca="false">M25+M122</f>
        <v>3390394.396884</v>
      </c>
    </row>
    <row r="216" customFormat="false" ht="15" hidden="false" customHeight="false" outlineLevel="0" collapsed="false">
      <c r="B216" s="0" t="s">
        <v>25</v>
      </c>
      <c r="C216" s="22" t="n">
        <f aca="false">C26+C123</f>
        <v>0</v>
      </c>
      <c r="D216" s="22" t="n">
        <f aca="false">D26+D123</f>
        <v>642821.951330229</v>
      </c>
      <c r="E216" s="22" t="n">
        <f aca="false">E26+E123</f>
        <v>656106.099229439</v>
      </c>
      <c r="F216" s="22" t="n">
        <f aca="false">F26+F123</f>
        <v>668818.591326412</v>
      </c>
      <c r="G216" s="22" t="n">
        <f aca="false">G26+G123</f>
        <v>703853.96687512</v>
      </c>
      <c r="H216" s="22" t="n">
        <f aca="false">H26+H123</f>
        <v>715660.26455885</v>
      </c>
      <c r="I216" s="22" t="n">
        <f aca="false">I26+I123</f>
        <v>726874.017660596</v>
      </c>
      <c r="J216" s="22" t="n">
        <f aca="false">J26+J123</f>
        <v>737459.053400645</v>
      </c>
      <c r="K216" s="22" t="n">
        <f aca="false">K26+K123</f>
        <v>747520.25370113</v>
      </c>
      <c r="L216" s="22" t="n">
        <f aca="false">L26+L123</f>
        <v>757202.883852014</v>
      </c>
      <c r="M216" s="22" t="n">
        <f aca="false">M26+M123</f>
        <v>766736.420905558</v>
      </c>
    </row>
    <row r="217" customFormat="false" ht="15" hidden="false" customHeight="false" outlineLevel="0" collapsed="false">
      <c r="B217" s="0" t="s">
        <v>26</v>
      </c>
      <c r="C217" s="22" t="n">
        <f aca="false">C27+C124</f>
        <v>0</v>
      </c>
      <c r="D217" s="22" t="n">
        <f aca="false">D27+D124</f>
        <v>976674.358037827</v>
      </c>
      <c r="E217" s="22" t="n">
        <f aca="false">E27+E124</f>
        <v>996857.686554677</v>
      </c>
      <c r="F217" s="22" t="n">
        <f aca="false">F27+F124</f>
        <v>1016172.46731501</v>
      </c>
      <c r="G217" s="22" t="n">
        <f aca="false">G27+G124</f>
        <v>1063408.46700425</v>
      </c>
      <c r="H217" s="22" t="n">
        <f aca="false">H27+H124</f>
        <v>1081245.85588279</v>
      </c>
      <c r="I217" s="22" t="n">
        <f aca="false">I27+I124</f>
        <v>1098188.00660794</v>
      </c>
      <c r="J217" s="22" t="n">
        <f aca="false">J27+J124</f>
        <v>1114180.26801336</v>
      </c>
      <c r="K217" s="22" t="n">
        <f aca="false">K27+K124</f>
        <v>1129381.09956548</v>
      </c>
      <c r="L217" s="22" t="n">
        <f aca="false">L27+L124</f>
        <v>1144009.9734085</v>
      </c>
      <c r="M217" s="22" t="n">
        <f aca="false">M27+M124</f>
        <v>1158413.59191511</v>
      </c>
    </row>
    <row r="218" customFormat="false" ht="15" hidden="false" customHeight="false" outlineLevel="0" collapsed="false">
      <c r="B218" s="0" t="s">
        <v>27</v>
      </c>
      <c r="C218" s="22" t="n">
        <f aca="false">C28+C125</f>
        <v>0</v>
      </c>
      <c r="D218" s="22" t="n">
        <f aca="false">D28+D125</f>
        <v>1089215.98687712</v>
      </c>
      <c r="E218" s="22" t="n">
        <f aca="false">E28+E125</f>
        <v>1111725.02881932</v>
      </c>
      <c r="F218" s="22" t="n">
        <f aca="false">F28+F125</f>
        <v>1133265.44074275</v>
      </c>
      <c r="G218" s="22" t="n">
        <f aca="false">G28+G125</f>
        <v>1345075.10540118</v>
      </c>
      <c r="H218" s="22" t="n">
        <f aca="false">H28+H125</f>
        <v>1367637.11094311</v>
      </c>
      <c r="I218" s="22" t="n">
        <f aca="false">I28+I125</f>
        <v>1389066.75522321</v>
      </c>
      <c r="J218" s="22" t="n">
        <f aca="false">J28+J125</f>
        <v>1409294.91153656</v>
      </c>
      <c r="K218" s="22" t="n">
        <f aca="false">K28+K125</f>
        <v>1428522.01075249</v>
      </c>
      <c r="L218" s="22" t="n">
        <f aca="false">L28+L125</f>
        <v>1447025.65694005</v>
      </c>
      <c r="M218" s="22" t="n">
        <f aca="false">M28+M125</f>
        <v>1465244.38406333</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0.86837167046232</v>
      </c>
      <c r="E221" s="71" t="n">
        <f aca="false">E215/E197</f>
        <v>0.86837167046232</v>
      </c>
      <c r="F221" s="71" t="n">
        <f aca="false">F215/F197</f>
        <v>0.86837167046232</v>
      </c>
      <c r="G221" s="71" t="n">
        <f aca="false">G215/G197</f>
        <v>0.942107258508383</v>
      </c>
      <c r="H221" s="71" t="n">
        <f aca="false">H215/H197</f>
        <v>0.942107258508383</v>
      </c>
      <c r="I221" s="71" t="n">
        <f aca="false">I215/I197</f>
        <v>0.942107258508383</v>
      </c>
      <c r="J221" s="71" t="n">
        <f aca="false">J215/J197</f>
        <v>0.942107258508383</v>
      </c>
      <c r="K221" s="71" t="n">
        <f aca="false">K215/K197</f>
        <v>0.942107258508383</v>
      </c>
      <c r="L221" s="71" t="n">
        <f aca="false">L215/L197</f>
        <v>0.942107258508383</v>
      </c>
      <c r="M221" s="71" t="n">
        <f aca="false">M215/M197</f>
        <v>0.942107258508383</v>
      </c>
    </row>
    <row r="222" customFormat="false" ht="15" hidden="false" customHeight="false" outlineLevel="0" collapsed="false">
      <c r="B222" s="0" t="s">
        <v>25</v>
      </c>
      <c r="C222" s="71" t="n">
        <f aca="false">C216/C198</f>
        <v>0</v>
      </c>
      <c r="D222" s="71" t="n">
        <f aca="false">D216/D198</f>
        <v>0.945</v>
      </c>
      <c r="E222" s="71" t="n">
        <f aca="false">E216/E198</f>
        <v>0.945</v>
      </c>
      <c r="F222" s="71" t="n">
        <f aca="false">F216/F198</f>
        <v>0.945</v>
      </c>
      <c r="G222" s="71" t="n">
        <f aca="false">G216/G198</f>
        <v>0.977</v>
      </c>
      <c r="H222" s="71" t="n">
        <f aca="false">H216/H198</f>
        <v>0.977</v>
      </c>
      <c r="I222" s="71" t="n">
        <f aca="false">I216/I198</f>
        <v>0.977</v>
      </c>
      <c r="J222" s="71" t="n">
        <f aca="false">J216/J198</f>
        <v>0.977</v>
      </c>
      <c r="K222" s="71" t="n">
        <f aca="false">K216/K198</f>
        <v>0.977</v>
      </c>
      <c r="L222" s="71" t="n">
        <f aca="false">L216/L198</f>
        <v>0.977</v>
      </c>
      <c r="M222" s="71" t="n">
        <f aca="false">M216/M198</f>
        <v>0.977</v>
      </c>
    </row>
    <row r="223" customFormat="false" ht="15" hidden="false" customHeight="false" outlineLevel="0" collapsed="false">
      <c r="B223" s="0" t="s">
        <v>26</v>
      </c>
      <c r="C223" s="71" t="n">
        <f aca="false">C217/C199</f>
        <v>0</v>
      </c>
      <c r="D223" s="71" t="n">
        <f aca="false">D217/D199</f>
        <v>0.962</v>
      </c>
      <c r="E223" s="71" t="n">
        <f aca="false">E217/E199</f>
        <v>0.962</v>
      </c>
      <c r="F223" s="71" t="n">
        <f aca="false">F217/F199</f>
        <v>0.962</v>
      </c>
      <c r="G223" s="71" t="n">
        <f aca="false">G217/G199</f>
        <v>0.989</v>
      </c>
      <c r="H223" s="71" t="n">
        <f aca="false">H217/H199</f>
        <v>0.989</v>
      </c>
      <c r="I223" s="71" t="n">
        <f aca="false">I217/I199</f>
        <v>0.989</v>
      </c>
      <c r="J223" s="71" t="n">
        <f aca="false">J217/J199</f>
        <v>0.989</v>
      </c>
      <c r="K223" s="71" t="n">
        <f aca="false">K217/K199</f>
        <v>0.989</v>
      </c>
      <c r="L223" s="71" t="n">
        <f aca="false">L217/L199</f>
        <v>0.989</v>
      </c>
      <c r="M223" s="71" t="n">
        <f aca="false">M217/M199</f>
        <v>0.989</v>
      </c>
    </row>
    <row r="224" customFormat="false" ht="15" hidden="false" customHeight="false" outlineLevel="0" collapsed="false">
      <c r="B224" s="0" t="s">
        <v>27</v>
      </c>
      <c r="C224" s="71" t="n">
        <f aca="false">C218/C200</f>
        <v>0</v>
      </c>
      <c r="D224" s="71" t="n">
        <f aca="false">D218/D200</f>
        <v>0.765</v>
      </c>
      <c r="E224" s="71" t="n">
        <f aca="false">E218/E200</f>
        <v>0.765</v>
      </c>
      <c r="F224" s="71" t="n">
        <f aca="false">F218/F200</f>
        <v>0.765</v>
      </c>
      <c r="G224" s="71" t="n">
        <f aca="false">G218/G200</f>
        <v>0.892</v>
      </c>
      <c r="H224" s="71" t="n">
        <f aca="false">H218/H200</f>
        <v>0.892</v>
      </c>
      <c r="I224" s="71" t="n">
        <f aca="false">I218/I200</f>
        <v>0.892</v>
      </c>
      <c r="J224" s="71" t="n">
        <f aca="false">J218/J200</f>
        <v>0.892</v>
      </c>
      <c r="K224" s="71" t="n">
        <f aca="false">K218/K200</f>
        <v>0.892</v>
      </c>
      <c r="L224" s="71" t="n">
        <f aca="false">L218/L200</f>
        <v>0.892</v>
      </c>
      <c r="M224" s="71" t="n">
        <f aca="false">M218/M200</f>
        <v>0.892</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31087657.6684441</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7123053.50283999</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10778531.7743049</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13186072.3912991</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2629817.76334483</v>
      </c>
      <c r="E235" s="22" t="n">
        <f aca="false">PV($C$232,E$234,0,E215)*-1</f>
        <v>2605984.36667305</v>
      </c>
      <c r="F235" s="22" t="n">
        <f aca="false">PV($C$232,F$234,0,F215)*-1</f>
        <v>2579103.92932925</v>
      </c>
      <c r="G235" s="22" t="n">
        <f aca="false">PV($C$232,G$234,0,G215)*-1</f>
        <v>2765271.59239256</v>
      </c>
      <c r="H235" s="22" t="n">
        <f aca="false">PV($C$232,H$234,0,H215)*-1</f>
        <v>2729762.78995593</v>
      </c>
      <c r="I235" s="22" t="n">
        <f aca="false">PV($C$232,I$234,0,I215)*-1</f>
        <v>2691782.25177818</v>
      </c>
      <c r="J235" s="22" t="n">
        <f aca="false">PV($C$232,J$234,0,J215)*-1</f>
        <v>2651437.94386106</v>
      </c>
      <c r="K235" s="22" t="n">
        <f aca="false">PV($C$232,K$234,0,K215)*-1</f>
        <v>2609331.72687372</v>
      </c>
      <c r="L235" s="22" t="n">
        <f aca="false">PV($C$232,L$234,0,L215)*-1</f>
        <v>2566146.02116067</v>
      </c>
      <c r="M235" s="22" t="n">
        <f aca="false">PV($C$232,M$234,0,M215)*-1</f>
        <v>2522771.83982134</v>
      </c>
    </row>
    <row r="236" customFormat="false" ht="15" hidden="false" customHeight="false" outlineLevel="0" collapsed="false">
      <c r="A236" s="101"/>
      <c r="B236" s="101" t="s">
        <v>25</v>
      </c>
      <c r="C236" s="22" t="n">
        <f aca="false">PV($C$232,C$234,0,C216)*-1</f>
        <v>0</v>
      </c>
      <c r="D236" s="22" t="n">
        <f aca="false">PV($C$232,D$234,0,D216)*-1</f>
        <v>624098.981874009</v>
      </c>
      <c r="E236" s="22" t="n">
        <f aca="false">PV($C$232,E$234,0,E216)*-1</f>
        <v>618442.925091374</v>
      </c>
      <c r="F236" s="22" t="n">
        <f aca="false">PV($C$232,F$234,0,F216)*-1</f>
        <v>612063.755472695</v>
      </c>
      <c r="G236" s="22" t="n">
        <f aca="false">PV($C$232,G$234,0,G216)*-1</f>
        <v>625365.133192622</v>
      </c>
      <c r="H236" s="22" t="n">
        <f aca="false">PV($C$232,H$234,0,H216)*-1</f>
        <v>617334.830843159</v>
      </c>
      <c r="I236" s="22" t="n">
        <f aca="false">PV($C$232,I$234,0,I216)*-1</f>
        <v>608745.546383146</v>
      </c>
      <c r="J236" s="22" t="n">
        <f aca="false">PV($C$232,J$234,0,J216)*-1</f>
        <v>599621.696283369</v>
      </c>
      <c r="K236" s="22" t="n">
        <f aca="false">PV($C$232,K$234,0,K216)*-1</f>
        <v>590099.391108368</v>
      </c>
      <c r="L236" s="22" t="n">
        <f aca="false">PV($C$232,L$234,0,L216)*-1</f>
        <v>580332.959963031</v>
      </c>
      <c r="M236" s="22" t="n">
        <f aca="false">PV($C$232,M$234,0,M216)*-1</f>
        <v>570523.90512552</v>
      </c>
    </row>
    <row r="237" customFormat="false" ht="15" hidden="false" customHeight="false" outlineLevel="0" collapsed="false">
      <c r="A237" s="101"/>
      <c r="B237" s="101" t="s">
        <v>26</v>
      </c>
      <c r="C237" s="22" t="n">
        <f aca="false">PV($C$232,C$234,0,C217)*-1</f>
        <v>0</v>
      </c>
      <c r="D237" s="22" t="n">
        <f aca="false">PV($C$232,D$234,0,D217)*-1</f>
        <v>948227.532075561</v>
      </c>
      <c r="E237" s="22" t="n">
        <f aca="false">PV($C$232,E$234,0,E217)*-1</f>
        <v>939633.977334977</v>
      </c>
      <c r="F237" s="22" t="n">
        <f aca="false">PV($C$232,F$234,0,F217)*-1</f>
        <v>929941.757927651</v>
      </c>
      <c r="G237" s="22" t="n">
        <f aca="false">PV($C$232,G$234,0,G217)*-1</f>
        <v>944824.649577158</v>
      </c>
      <c r="H237" s="22" t="n">
        <f aca="false">PV($C$232,H$234,0,H217)*-1</f>
        <v>932692.173363468</v>
      </c>
      <c r="I237" s="22" t="n">
        <f aca="false">PV($C$232,I$234,0,I217)*-1</f>
        <v>919715.166412954</v>
      </c>
      <c r="J237" s="22" t="n">
        <f aca="false">PV($C$232,J$234,0,J217)*-1</f>
        <v>905930.518027927</v>
      </c>
      <c r="K237" s="22" t="n">
        <f aca="false">PV($C$232,K$234,0,K217)*-1</f>
        <v>891543.869056618</v>
      </c>
      <c r="L237" s="22" t="n">
        <f aca="false">PV($C$232,L$234,0,L217)*-1</f>
        <v>876788.385588259</v>
      </c>
      <c r="M237" s="22" t="n">
        <f aca="false">PV($C$232,M$234,0,M217)*-1</f>
        <v>861968.504677693</v>
      </c>
    </row>
    <row r="238" customFormat="false" ht="15" hidden="false" customHeight="false" outlineLevel="0" collapsed="false">
      <c r="A238" s="101"/>
      <c r="B238" s="101" t="s">
        <v>27</v>
      </c>
      <c r="C238" s="22" t="n">
        <f aca="false">PV($C$232,C$234,0,C218)*-1</f>
        <v>0</v>
      </c>
      <c r="D238" s="22" t="n">
        <f aca="false">PV($C$232,D$234,0,D218)*-1</f>
        <v>1057491.24939527</v>
      </c>
      <c r="E238" s="22" t="n">
        <f aca="false">PV($C$232,E$234,0,E218)*-1</f>
        <v>1047907.4642467</v>
      </c>
      <c r="F238" s="22" t="n">
        <f aca="false">PV($C$232,F$234,0,F218)*-1</f>
        <v>1037098.41592891</v>
      </c>
      <c r="G238" s="22" t="n">
        <f aca="false">PV($C$232,G$234,0,G218)*-1</f>
        <v>1195081.80962278</v>
      </c>
      <c r="H238" s="22" t="n">
        <f aca="false">PV($C$232,H$234,0,H218)*-1</f>
        <v>1179735.7857493</v>
      </c>
      <c r="I238" s="22" t="n">
        <f aca="false">PV($C$232,I$234,0,I218)*-1</f>
        <v>1163321.53898209</v>
      </c>
      <c r="J238" s="22" t="n">
        <f aca="false">PV($C$232,J$234,0,J218)*-1</f>
        <v>1145885.72954976</v>
      </c>
      <c r="K238" s="22" t="n">
        <f aca="false">PV($C$232,K$234,0,K218)*-1</f>
        <v>1127688.46670873</v>
      </c>
      <c r="L238" s="22" t="n">
        <f aca="false">PV($C$232,L$234,0,L218)*-1</f>
        <v>1109024.67560938</v>
      </c>
      <c r="M238" s="22" t="n">
        <f aca="false">PV($C$232,M$234,0,M218)*-1</f>
        <v>1090279.43001813</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26351410.2251906</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6046629.12533729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9151266.53404226</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11153514.565811</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1168634.38830997</v>
      </c>
      <c r="E246" s="22" t="n">
        <f aca="false">E54+E151</f>
        <v>1192784.64021454</v>
      </c>
      <c r="F246" s="22" t="n">
        <f aca="false">F54+F151</f>
        <v>1215895.63602745</v>
      </c>
      <c r="G246" s="22" t="n">
        <f aca="false">G54+G151</f>
        <v>1317282.562323</v>
      </c>
      <c r="H246" s="22" t="n">
        <f aca="false">H54+H151</f>
        <v>1339378.38162117</v>
      </c>
      <c r="I246" s="22" t="n">
        <f aca="false">I54+I151</f>
        <v>1360365.23701208</v>
      </c>
      <c r="J246" s="22" t="n">
        <f aca="false">J54+J151</f>
        <v>1380175.43011767</v>
      </c>
      <c r="K246" s="22" t="n">
        <f aca="false">K54+K151</f>
        <v>1399005.25041506</v>
      </c>
      <c r="L246" s="22" t="n">
        <f aca="false">L54+L151</f>
        <v>1417126.56599393</v>
      </c>
      <c r="M246" s="22" t="n">
        <f aca="false">M54+M151</f>
        <v>1434968.8496336</v>
      </c>
    </row>
    <row r="247" customFormat="false" ht="15" hidden="false" customHeight="false" outlineLevel="0" collapsed="false">
      <c r="B247" s="0" t="s">
        <v>25</v>
      </c>
      <c r="C247" s="22" t="n">
        <f aca="false">C55+C152</f>
        <v>0</v>
      </c>
      <c r="D247" s="22" t="n">
        <f aca="false">D55+D152</f>
        <v>201349.521263225</v>
      </c>
      <c r="E247" s="22" t="n">
        <f aca="false">E55+E152</f>
        <v>205510.481875041</v>
      </c>
      <c r="F247" s="22" t="n">
        <f aca="false">F55+F152</f>
        <v>209492.3841615</v>
      </c>
      <c r="G247" s="22" t="n">
        <f aca="false">G55+G152</f>
        <v>215406.689964852</v>
      </c>
      <c r="H247" s="22" t="n">
        <f aca="false">H55+H152</f>
        <v>219019.876257007</v>
      </c>
      <c r="I247" s="22" t="n">
        <f aca="false">I55+I152</f>
        <v>222451.720860305</v>
      </c>
      <c r="J247" s="22" t="n">
        <f aca="false">J55+J152</f>
        <v>225691.153497229</v>
      </c>
      <c r="K247" s="22" t="n">
        <f aca="false">K55+K152</f>
        <v>228770.272115289</v>
      </c>
      <c r="L247" s="22" t="n">
        <f aca="false">L55+L152</f>
        <v>231733.533543247</v>
      </c>
      <c r="M247" s="22" t="n">
        <f aca="false">M55+M152</f>
        <v>234651.166684506</v>
      </c>
    </row>
    <row r="248" customFormat="false" ht="15" hidden="false" customHeight="false" outlineLevel="0" collapsed="false">
      <c r="B248" s="0" t="s">
        <v>26</v>
      </c>
      <c r="C248" s="22" t="n">
        <f aca="false">C56+C153</f>
        <v>0</v>
      </c>
      <c r="D248" s="22" t="n">
        <f aca="false">D56+D153</f>
        <v>642655.788604932</v>
      </c>
      <c r="E248" s="22" t="n">
        <f aca="false">E56+E153</f>
        <v>655936.502691383</v>
      </c>
      <c r="F248" s="22" t="n">
        <f aca="false">F56+F153</f>
        <v>668645.70874262</v>
      </c>
      <c r="G248" s="22" t="n">
        <f aca="false">G56+G153</f>
        <v>742988.120020161</v>
      </c>
      <c r="H248" s="22" t="n">
        <f aca="false">H56+H153</f>
        <v>755450.845717905</v>
      </c>
      <c r="I248" s="22" t="n">
        <f aca="false">I56+I153</f>
        <v>767288.08146217</v>
      </c>
      <c r="J248" s="22" t="n">
        <f aca="false">J56+J153</f>
        <v>778461.643273238</v>
      </c>
      <c r="K248" s="22" t="n">
        <f aca="false">K56+K153</f>
        <v>789082.244489129</v>
      </c>
      <c r="L248" s="22" t="n">
        <f aca="false">L56+L153</f>
        <v>799303.227123631</v>
      </c>
      <c r="M248" s="22" t="n">
        <f aca="false">M56+M153</f>
        <v>809366.82711157</v>
      </c>
    </row>
    <row r="249" customFormat="false" ht="15" hidden="false" customHeight="false" outlineLevel="0" collapsed="false">
      <c r="B249" s="0" t="s">
        <v>27</v>
      </c>
      <c r="C249" s="22" t="n">
        <f aca="false">C57+C154</f>
        <v>0</v>
      </c>
      <c r="D249" s="22" t="n">
        <f aca="false">D57+D154</f>
        <v>324629.078441809</v>
      </c>
      <c r="E249" s="22" t="n">
        <f aca="false">E57+E154</f>
        <v>331337.655648112</v>
      </c>
      <c r="F249" s="22" t="n">
        <f aca="false">F57+F154</f>
        <v>337757.543123329</v>
      </c>
      <c r="G249" s="22" t="n">
        <f aca="false">G57+G154</f>
        <v>358887.752337984</v>
      </c>
      <c r="H249" s="22" t="n">
        <f aca="false">H57+H154</f>
        <v>364907.659646255</v>
      </c>
      <c r="I249" s="22" t="n">
        <f aca="false">I57+I154</f>
        <v>370625.434689601</v>
      </c>
      <c r="J249" s="22" t="n">
        <f aca="false">J57+J154</f>
        <v>376022.633347199</v>
      </c>
      <c r="K249" s="22" t="n">
        <f aca="false">K57+K154</f>
        <v>381152.733810643</v>
      </c>
      <c r="L249" s="22" t="n">
        <f aca="false">L57+L154</f>
        <v>386089.805327052</v>
      </c>
      <c r="M249" s="22" t="n">
        <f aca="false">M57+M154</f>
        <v>390950.855837526</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0.374646283897765</v>
      </c>
      <c r="E252" s="71" t="n">
        <f aca="false">E246/E197</f>
        <v>0.374646283897765</v>
      </c>
      <c r="F252" s="71" t="n">
        <f aca="false">F246/F197</f>
        <v>0.374646283897764</v>
      </c>
      <c r="G252" s="71" t="n">
        <f aca="false">G246/G197</f>
        <v>0.398742568184905</v>
      </c>
      <c r="H252" s="71" t="n">
        <f aca="false">H246/H197</f>
        <v>0.398742568184905</v>
      </c>
      <c r="I252" s="71" t="n">
        <f aca="false">I246/I197</f>
        <v>0.398742568184905</v>
      </c>
      <c r="J252" s="71" t="n">
        <f aca="false">J246/J197</f>
        <v>0.398742568184905</v>
      </c>
      <c r="K252" s="71" t="n">
        <f aca="false">K246/K197</f>
        <v>0.398742568184905</v>
      </c>
      <c r="L252" s="71" t="n">
        <f aca="false">L246/L197</f>
        <v>0.398742568184905</v>
      </c>
      <c r="M252" s="71" t="n">
        <f aca="false">M246/M197</f>
        <v>0.398742568184905</v>
      </c>
    </row>
    <row r="253" customFormat="false" ht="15" hidden="false" customHeight="false" outlineLevel="0" collapsed="false">
      <c r="B253" s="0" t="s">
        <v>25</v>
      </c>
      <c r="C253" s="71" t="n">
        <f aca="false">C247/C198</f>
        <v>0</v>
      </c>
      <c r="D253" s="71" t="n">
        <f aca="false">D247/D198</f>
        <v>0.296</v>
      </c>
      <c r="E253" s="71" t="n">
        <f aca="false">E247/E198</f>
        <v>0.296</v>
      </c>
      <c r="F253" s="71" t="n">
        <f aca="false">F247/F198</f>
        <v>0.296</v>
      </c>
      <c r="G253" s="71" t="n">
        <f aca="false">G247/G198</f>
        <v>0.299</v>
      </c>
      <c r="H253" s="71" t="n">
        <f aca="false">H247/H198</f>
        <v>0.299</v>
      </c>
      <c r="I253" s="71" t="n">
        <f aca="false">I247/I198</f>
        <v>0.299</v>
      </c>
      <c r="J253" s="71" t="n">
        <f aca="false">J247/J198</f>
        <v>0.299</v>
      </c>
      <c r="K253" s="71" t="n">
        <f aca="false">K247/K198</f>
        <v>0.299</v>
      </c>
      <c r="L253" s="71" t="n">
        <f aca="false">L247/L198</f>
        <v>0.299</v>
      </c>
      <c r="M253" s="71" t="n">
        <f aca="false">M247/M198</f>
        <v>0.299</v>
      </c>
    </row>
    <row r="254" customFormat="false" ht="15" hidden="false" customHeight="false" outlineLevel="0" collapsed="false">
      <c r="B254" s="0" t="s">
        <v>26</v>
      </c>
      <c r="C254" s="71" t="n">
        <f aca="false">C248/C199</f>
        <v>0</v>
      </c>
      <c r="D254" s="71" t="n">
        <f aca="false">D248/D199</f>
        <v>0.633</v>
      </c>
      <c r="E254" s="71" t="n">
        <f aca="false">E248/E199</f>
        <v>0.633</v>
      </c>
      <c r="F254" s="71" t="n">
        <f aca="false">F248/F199</f>
        <v>0.633</v>
      </c>
      <c r="G254" s="71" t="n">
        <f aca="false">G248/G199</f>
        <v>0.691</v>
      </c>
      <c r="H254" s="71" t="n">
        <f aca="false">H248/H199</f>
        <v>0.691</v>
      </c>
      <c r="I254" s="71" t="n">
        <f aca="false">I248/I199</f>
        <v>0.691</v>
      </c>
      <c r="J254" s="71" t="n">
        <f aca="false">J248/J199</f>
        <v>0.691</v>
      </c>
      <c r="K254" s="71" t="n">
        <f aca="false">K248/K199</f>
        <v>0.691</v>
      </c>
      <c r="L254" s="71" t="n">
        <f aca="false">L248/L199</f>
        <v>0.691</v>
      </c>
      <c r="M254" s="71" t="n">
        <f aca="false">M248/M199</f>
        <v>0.691</v>
      </c>
    </row>
    <row r="255" customFormat="false" ht="15" hidden="false" customHeight="false" outlineLevel="0" collapsed="false">
      <c r="B255" s="0" t="s">
        <v>27</v>
      </c>
      <c r="C255" s="71" t="n">
        <f aca="false">C249/C200</f>
        <v>0</v>
      </c>
      <c r="D255" s="71" t="n">
        <f aca="false">D249/D200</f>
        <v>0.228</v>
      </c>
      <c r="E255" s="71" t="n">
        <f aca="false">E249/E200</f>
        <v>0.228</v>
      </c>
      <c r="F255" s="71" t="n">
        <f aca="false">F249/F200</f>
        <v>0.228</v>
      </c>
      <c r="G255" s="71" t="n">
        <f aca="false">G249/G200</f>
        <v>0.238</v>
      </c>
      <c r="H255" s="71" t="n">
        <f aca="false">H249/H200</f>
        <v>0.238</v>
      </c>
      <c r="I255" s="71" t="n">
        <f aca="false">I249/I200</f>
        <v>0.238</v>
      </c>
      <c r="J255" s="71" t="n">
        <f aca="false">J249/J200</f>
        <v>0.238</v>
      </c>
      <c r="K255" s="71" t="n">
        <f aca="false">K249/K200</f>
        <v>0.238</v>
      </c>
      <c r="L255" s="71" t="n">
        <f aca="false">L249/L200</f>
        <v>0.238</v>
      </c>
      <c r="M255" s="71" t="n">
        <f aca="false">M249/M200</f>
        <v>0.238</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13225616.9416685</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2194076.8002222</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7409178.98923674</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3622361.15220951</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1134596.49350482</v>
      </c>
      <c r="E266" s="22" t="n">
        <f aca="false">PV($C$263,E$265,0,E246)*-1</f>
        <v>1124313.9223438</v>
      </c>
      <c r="F266" s="22" t="n">
        <f aca="false">PV($C$263,F$265,0,F246)*-1</f>
        <v>1112716.74995442</v>
      </c>
      <c r="G266" s="22" t="n">
        <f aca="false">PV($C$263,G$265,0,G246)*-1</f>
        <v>1170388.49506917</v>
      </c>
      <c r="H266" s="22" t="n">
        <f aca="false">PV($C$263,H$265,0,H246)*-1</f>
        <v>1155359.55760066</v>
      </c>
      <c r="I266" s="22" t="n">
        <f aca="false">PV($C$263,I$265,0,I246)*-1</f>
        <v>1139284.46933734</v>
      </c>
      <c r="J266" s="22" t="n">
        <f aca="false">PV($C$263,J$265,0,J246)*-1</f>
        <v>1122208.92639334</v>
      </c>
      <c r="K266" s="22" t="n">
        <f aca="false">PV($C$263,K$265,0,K246)*-1</f>
        <v>1104387.66353133</v>
      </c>
      <c r="L266" s="22" t="n">
        <f aca="false">PV($C$263,L$265,0,L246)*-1</f>
        <v>1086109.51202641</v>
      </c>
      <c r="M266" s="22" t="n">
        <f aca="false">PV($C$263,M$265,0,M246)*-1</f>
        <v>1067751.58907872</v>
      </c>
    </row>
    <row r="267" customFormat="false" ht="15" hidden="false" customHeight="false" outlineLevel="0" collapsed="false">
      <c r="A267" s="101"/>
      <c r="B267" s="101" t="s">
        <v>25</v>
      </c>
      <c r="C267" s="22" t="n">
        <f aca="false">PV($C$263,C$265,0,C247)*-1</f>
        <v>0</v>
      </c>
      <c r="D267" s="22" t="n">
        <f aca="false">PV($C$263,D$265,0,D247)*-1</f>
        <v>195484.972100219</v>
      </c>
      <c r="E267" s="22" t="n">
        <f aca="false">PV($C$263,E$265,0,E247)*-1</f>
        <v>193713.33949952</v>
      </c>
      <c r="F267" s="22" t="n">
        <f aca="false">PV($C$263,F$265,0,F247)*-1</f>
        <v>191715.208063405</v>
      </c>
      <c r="G267" s="22" t="n">
        <f aca="false">PV($C$263,G$265,0,G247)*-1</f>
        <v>191386.054068162</v>
      </c>
      <c r="H267" s="22" t="n">
        <f aca="false">PV($C$263,H$265,0,H247)*-1</f>
        <v>188928.469214027</v>
      </c>
      <c r="I267" s="22" t="n">
        <f aca="false">PV($C$263,I$265,0,I247)*-1</f>
        <v>186299.814092693</v>
      </c>
      <c r="J267" s="22" t="n">
        <f aca="false">PV($C$263,J$265,0,J247)*-1</f>
        <v>183507.561093887</v>
      </c>
      <c r="K267" s="22" t="n">
        <f aca="false">PV($C$263,K$265,0,K247)*-1</f>
        <v>180593.365344321</v>
      </c>
      <c r="L267" s="22" t="n">
        <f aca="false">PV($C$263,L$265,0,L247)*-1</f>
        <v>177604.457552658</v>
      </c>
      <c r="M267" s="22" t="n">
        <f aca="false">PV($C$263,M$265,0,M247)*-1</f>
        <v>174602.505253358</v>
      </c>
    </row>
    <row r="268" customFormat="false" ht="15" hidden="false" customHeight="false" outlineLevel="0" collapsed="false">
      <c r="A268" s="101"/>
      <c r="B268" s="101" t="s">
        <v>26</v>
      </c>
      <c r="C268" s="22" t="n">
        <f aca="false">PV($C$263,C$265,0,C248)*-1</f>
        <v>0</v>
      </c>
      <c r="D268" s="22" t="n">
        <f aca="false">PV($C$263,D$265,0,D248)*-1</f>
        <v>623937.65883974</v>
      </c>
      <c r="E268" s="22" t="n">
        <f aca="false">PV($C$263,E$265,0,E248)*-1</f>
        <v>618283.0640884</v>
      </c>
      <c r="F268" s="22" t="n">
        <f aca="false">PV($C$263,F$265,0,F248)*-1</f>
        <v>611905.54341809</v>
      </c>
      <c r="G268" s="22" t="n">
        <f aca="false">PV($C$263,G$265,0,G248)*-1</f>
        <v>660135.321393141</v>
      </c>
      <c r="H268" s="22" t="n">
        <f aca="false">PV($C$263,H$265,0,H248)*-1</f>
        <v>651658.53568671</v>
      </c>
      <c r="I268" s="22" t="n">
        <f aca="false">PV($C$263,I$265,0,I248)*-1</f>
        <v>642591.688565572</v>
      </c>
      <c r="J268" s="22" t="n">
        <f aca="false">PV($C$263,J$265,0,J248)*-1</f>
        <v>632960.554051868</v>
      </c>
      <c r="K268" s="22" t="n">
        <f aca="false">PV($C$263,K$265,0,K248)*-1</f>
        <v>622908.810432885</v>
      </c>
      <c r="L268" s="22" t="n">
        <f aca="false">PV($C$263,L$265,0,L248)*-1</f>
        <v>612599.367483809</v>
      </c>
      <c r="M268" s="22" t="n">
        <f aca="false">PV($C$263,M$265,0,M248)*-1</f>
        <v>602244.930972989</v>
      </c>
    </row>
    <row r="269" customFormat="false" ht="15" hidden="false" customHeight="false" outlineLevel="0" collapsed="false">
      <c r="A269" s="101"/>
      <c r="B269" s="101" t="s">
        <v>27</v>
      </c>
      <c r="C269" s="22" t="n">
        <f aca="false">PV($C$263,C$265,0,C249)*-1</f>
        <v>0</v>
      </c>
      <c r="D269" s="22" t="n">
        <f aca="false">PV($C$263,D$265,0,D249)*-1</f>
        <v>315173.862564863</v>
      </c>
      <c r="E269" s="22" t="n">
        <f aca="false">PV($C$263,E$265,0,E249)*-1</f>
        <v>312317.518755879</v>
      </c>
      <c r="F269" s="22" t="n">
        <f aca="false">PV($C$263,F$265,0,F249)*-1</f>
        <v>309095.998472929</v>
      </c>
      <c r="G269" s="22" t="n">
        <f aca="false">PV($C$263,G$265,0,G249)*-1</f>
        <v>318867.119607872</v>
      </c>
      <c r="H269" s="22" t="n">
        <f aca="false">PV($C$263,H$265,0,H249)*-1</f>
        <v>314772.552699926</v>
      </c>
      <c r="I269" s="22" t="n">
        <f aca="false">PV($C$263,I$265,0,I249)*-1</f>
        <v>310392.966679077</v>
      </c>
      <c r="J269" s="22" t="n">
        <f aca="false">PV($C$263,J$265,0,J249)*-1</f>
        <v>305740.811247582</v>
      </c>
      <c r="K269" s="22" t="n">
        <f aca="false">PV($C$263,K$265,0,K249)*-1</f>
        <v>300885.487754123</v>
      </c>
      <c r="L269" s="22" t="n">
        <f aca="false">PV($C$263,L$265,0,L249)*-1</f>
        <v>295905.686989947</v>
      </c>
      <c r="M269" s="22" t="n">
        <f aca="false">PV($C$263,M$265,0,M249)*-1</f>
        <v>290904.15285237</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11217117.37884</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1863835.74628225</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6279225.4749332</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3074056.15762457</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321623.151989721</v>
      </c>
      <c r="E277" s="0" t="n">
        <f aca="false">SUM(E278:E280)</f>
        <v>328269.610639741</v>
      </c>
      <c r="F277" s="0" t="n">
        <f aca="false">SUM(F278:F280)</f>
        <v>334630.052702137</v>
      </c>
      <c r="G277" s="0" t="n">
        <f aca="false">SUM(G278:G280)</f>
        <v>239556.986364041</v>
      </c>
      <c r="H277" s="0" t="n">
        <f aca="false">SUM(H278:H280)</f>
        <v>243575.264623931</v>
      </c>
      <c r="I277" s="0" t="n">
        <f aca="false">SUM(I278:I280)</f>
        <v>247391.870092265</v>
      </c>
      <c r="J277" s="0" t="n">
        <f aca="false">SUM(J278:J280)</f>
        <v>250994.491348631</v>
      </c>
      <c r="K277" s="0" t="n">
        <f aca="false">SUM(K278:K280)</f>
        <v>254418.824998252</v>
      </c>
      <c r="L277" s="0" t="n">
        <f aca="false">SUM(L278:L280)</f>
        <v>257714.312142156</v>
      </c>
      <c r="M277" s="0" t="n">
        <f aca="false">SUM(M278:M280)</f>
        <v>260959.05538922</v>
      </c>
    </row>
    <row r="278" customFormat="false" ht="15" hidden="false" customHeight="false" outlineLevel="0" collapsed="false">
      <c r="B278" s="0" t="s">
        <v>25</v>
      </c>
      <c r="C278" s="0" t="n">
        <f aca="false">C84+C181</f>
        <v>373311.082731694</v>
      </c>
      <c r="D278" s="0" t="n">
        <f aca="false">D84+D181</f>
        <v>23808.2204196381</v>
      </c>
      <c r="E278" s="0" t="n">
        <f aca="false">E84+E181</f>
        <v>24300.2258973866</v>
      </c>
      <c r="F278" s="0" t="n">
        <f aca="false">F84+F181</f>
        <v>24771.0589380152</v>
      </c>
      <c r="G278" s="0" t="n">
        <f aca="false">G84+G181</f>
        <v>21612.7113677109</v>
      </c>
      <c r="H278" s="0" t="n">
        <f aca="false">H84+H181</f>
        <v>21975.2384204355</v>
      </c>
      <c r="I278" s="0" t="n">
        <f aca="false">I84+I181</f>
        <v>22319.5706548801</v>
      </c>
      <c r="J278" s="0" t="n">
        <f aca="false">J84+J181</f>
        <v>22644.5973408591</v>
      </c>
      <c r="K278" s="0" t="n">
        <f aca="false">K84+K181</f>
        <v>22953.539008223</v>
      </c>
      <c r="L278" s="0" t="n">
        <f aca="false">L84+L181</f>
        <v>23250.8562083525</v>
      </c>
      <c r="M278" s="0" t="n">
        <f aca="false">M84+M181</f>
        <v>23543.5953195156</v>
      </c>
    </row>
    <row r="279" customFormat="false" ht="15" hidden="false" customHeight="false" outlineLevel="0" collapsed="false">
      <c r="B279" s="0" t="s">
        <v>26</v>
      </c>
      <c r="C279" s="0" t="n">
        <f aca="false">C85+C182</f>
        <v>910737.420169237</v>
      </c>
      <c r="D279" s="0" t="n">
        <f aca="false">D85+D182</f>
        <v>215233.850212078</v>
      </c>
      <c r="E279" s="0" t="n">
        <f aca="false">E85+E182</f>
        <v>219681.735498536</v>
      </c>
      <c r="F279" s="0" t="n">
        <f aca="false">F85+F182</f>
        <v>223938.215250293</v>
      </c>
      <c r="G279" s="0" t="n">
        <f aca="false">G85+G182</f>
        <v>159134.937428341</v>
      </c>
      <c r="H279" s="0" t="n">
        <f aca="false">H85+H182</f>
        <v>161804.233236252</v>
      </c>
      <c r="I279" s="0" t="n">
        <f aca="false">I85+I182</f>
        <v>164339.56013951</v>
      </c>
      <c r="J279" s="0" t="n">
        <f aca="false">J85+J182</f>
        <v>166732.739803819</v>
      </c>
      <c r="K279" s="0" t="n">
        <f aca="false">K85+K182</f>
        <v>169007.485071478</v>
      </c>
      <c r="L279" s="0" t="n">
        <f aca="false">L85+L182</f>
        <v>171196.639094497</v>
      </c>
      <c r="M279" s="0" t="n">
        <f aca="false">M85+M182</f>
        <v>173352.084533303</v>
      </c>
    </row>
    <row r="280" customFormat="false" ht="15" hidden="false" customHeight="false" outlineLevel="0" collapsed="false">
      <c r="B280" s="0" t="s">
        <v>27</v>
      </c>
      <c r="C280" s="0" t="n">
        <f aca="false">C86+C183</f>
        <v>678313.819003453</v>
      </c>
      <c r="D280" s="0" t="n">
        <f aca="false">D86+D183</f>
        <v>82581.0813580041</v>
      </c>
      <c r="E280" s="0" t="n">
        <f aca="false">E86+E183</f>
        <v>84287.6492438181</v>
      </c>
      <c r="F280" s="0" t="n">
        <f aca="false">F86+F183</f>
        <v>85920.7785138292</v>
      </c>
      <c r="G280" s="0" t="n">
        <f aca="false">G86+G183</f>
        <v>58809.3375679889</v>
      </c>
      <c r="H280" s="0" t="n">
        <f aca="false">H86+H183</f>
        <v>59795.7929672434</v>
      </c>
      <c r="I280" s="0" t="n">
        <f aca="false">I86+I183</f>
        <v>60732.7392978758</v>
      </c>
      <c r="J280" s="0" t="n">
        <f aca="false">J86+J183</f>
        <v>61617.1542039527</v>
      </c>
      <c r="K280" s="0" t="n">
        <f aca="false">K86+K183</f>
        <v>62457.8009185508</v>
      </c>
      <c r="L280" s="0" t="n">
        <f aca="false">L86+L183</f>
        <v>63266.8168393069</v>
      </c>
      <c r="M280" s="0" t="n">
        <f aca="false">M86+M183</f>
        <v>64063.3755364014</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0.10310745594496</v>
      </c>
      <c r="E283" s="0" t="n">
        <f aca="false">E277/E197</f>
        <v>0.10310745594496</v>
      </c>
      <c r="F283" s="0" t="n">
        <f aca="false">F277/F197</f>
        <v>0.10310745594496</v>
      </c>
      <c r="G283" s="0" t="n">
        <f aca="false">G277/G197</f>
        <v>0.0725141064654982</v>
      </c>
      <c r="H283" s="0" t="n">
        <f aca="false">H277/H197</f>
        <v>0.0725141064654982</v>
      </c>
      <c r="I283" s="0" t="n">
        <f aca="false">I277/I197</f>
        <v>0.0725141064654982</v>
      </c>
      <c r="J283" s="0" t="n">
        <f aca="false">J277/J197</f>
        <v>0.0725141064654982</v>
      </c>
      <c r="K283" s="0" t="n">
        <f aca="false">K277/K197</f>
        <v>0.0725141064654982</v>
      </c>
      <c r="L283" s="0" t="n">
        <f aca="false">L277/L197</f>
        <v>0.0725141064654982</v>
      </c>
      <c r="M283" s="0" t="n">
        <f aca="false">M277/M197</f>
        <v>0.0725141064654982</v>
      </c>
    </row>
    <row r="284" customFormat="false" ht="15" hidden="false" customHeight="false" outlineLevel="0" collapsed="false">
      <c r="B284" s="0" t="s">
        <v>25</v>
      </c>
      <c r="C284" s="0" t="n">
        <f aca="false">C278/C198</f>
        <v>0.561</v>
      </c>
      <c r="D284" s="0" t="n">
        <f aca="false">D278/D198</f>
        <v>0.035</v>
      </c>
      <c r="E284" s="0" t="n">
        <f aca="false">E278/E198</f>
        <v>0.035</v>
      </c>
      <c r="F284" s="0" t="n">
        <f aca="false">F278/F198</f>
        <v>0.035</v>
      </c>
      <c r="G284" s="0" t="n">
        <f aca="false">G278/G198</f>
        <v>0.03</v>
      </c>
      <c r="H284" s="0" t="n">
        <f aca="false">H278/H198</f>
        <v>0.03</v>
      </c>
      <c r="I284" s="0" t="n">
        <f aca="false">I278/I198</f>
        <v>0.03</v>
      </c>
      <c r="J284" s="0" t="n">
        <f aca="false">J278/J198</f>
        <v>0.03</v>
      </c>
      <c r="K284" s="0" t="n">
        <f aca="false">K278/K198</f>
        <v>0.03</v>
      </c>
      <c r="L284" s="0" t="n">
        <f aca="false">L278/L198</f>
        <v>0.03</v>
      </c>
      <c r="M284" s="0" t="n">
        <f aca="false">M278/M198</f>
        <v>0.03</v>
      </c>
    </row>
    <row r="285" customFormat="false" ht="15" hidden="false" customHeight="false" outlineLevel="0" collapsed="false">
      <c r="B285" s="0" t="s">
        <v>26</v>
      </c>
      <c r="C285" s="0" t="n">
        <f aca="false">C279/C199</f>
        <v>0.917</v>
      </c>
      <c r="D285" s="0" t="n">
        <f aca="false">D279/D199</f>
        <v>0.212</v>
      </c>
      <c r="E285" s="0" t="n">
        <f aca="false">E279/E199</f>
        <v>0.212</v>
      </c>
      <c r="F285" s="0" t="n">
        <f aca="false">F279/F199</f>
        <v>0.212</v>
      </c>
      <c r="G285" s="0" t="n">
        <f aca="false">G279/G199</f>
        <v>0.148</v>
      </c>
      <c r="H285" s="0" t="n">
        <f aca="false">H279/H199</f>
        <v>0.148</v>
      </c>
      <c r="I285" s="0" t="n">
        <f aca="false">I279/I199</f>
        <v>0.148</v>
      </c>
      <c r="J285" s="0" t="n">
        <f aca="false">J279/J199</f>
        <v>0.148</v>
      </c>
      <c r="K285" s="0" t="n">
        <f aca="false">K279/K199</f>
        <v>0.148</v>
      </c>
      <c r="L285" s="0" t="n">
        <f aca="false">L279/L199</f>
        <v>0.148</v>
      </c>
      <c r="M285" s="0" t="n">
        <f aca="false">M279/M199</f>
        <v>0.148</v>
      </c>
    </row>
    <row r="286" customFormat="false" ht="15" hidden="false" customHeight="false" outlineLevel="0" collapsed="false">
      <c r="B286" s="0" t="s">
        <v>27</v>
      </c>
      <c r="C286" s="0" t="n">
        <f aca="false">C280/C200</f>
        <v>0.487</v>
      </c>
      <c r="D286" s="0" t="n">
        <f aca="false">D280/D200</f>
        <v>0.058</v>
      </c>
      <c r="E286" s="0" t="n">
        <f aca="false">E280/E200</f>
        <v>0.058</v>
      </c>
      <c r="F286" s="0" t="n">
        <f aca="false">F280/F200</f>
        <v>0.058</v>
      </c>
      <c r="G286" s="0" t="n">
        <f aca="false">G280/G200</f>
        <v>0.039</v>
      </c>
      <c r="H286" s="0" t="n">
        <f aca="false">H280/H200</f>
        <v>0.039</v>
      </c>
      <c r="I286" s="0" t="n">
        <f aca="false">I280/I200</f>
        <v>0.039</v>
      </c>
      <c r="J286" s="0" t="n">
        <f aca="false">J280/J200</f>
        <v>0.039</v>
      </c>
      <c r="K286" s="0" t="n">
        <f aca="false">K280/K200</f>
        <v>0.039</v>
      </c>
      <c r="L286" s="0" t="n">
        <f aca="false">L280/L200</f>
        <v>0.039</v>
      </c>
      <c r="M286" s="0" t="n">
        <f aca="false">M280/M200</f>
        <v>0.039</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49" activePane="bottomRight" state="frozen"/>
      <selection pane="topLeft" activeCell="A1" activeCellId="0" sqref="A1"/>
      <selection pane="topRight" activeCell="C1" activeCellId="0" sqref="C1"/>
      <selection pane="bottomLeft" activeCell="A249" activeCellId="0" sqref="A249"/>
      <selection pane="bottomRight" activeCell="C184" activeCellId="0" sqref="C184"/>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Children'!BJ24</f>
        <v>0.941</v>
      </c>
      <c r="E20" s="71" t="n">
        <f aca="false">D20</f>
        <v>0.941</v>
      </c>
      <c r="F20" s="71" t="n">
        <f aca="false">E20</f>
        <v>0.941</v>
      </c>
      <c r="G20" s="71" t="n">
        <f aca="false">'Regional Data Children'!CS24</f>
        <v>0.963</v>
      </c>
      <c r="H20" s="71" t="n">
        <f aca="false">G20</f>
        <v>0.963</v>
      </c>
      <c r="I20" s="71" t="n">
        <f aca="false">H20</f>
        <v>0.963</v>
      </c>
      <c r="J20" s="71" t="n">
        <f aca="false">I20</f>
        <v>0.963</v>
      </c>
      <c r="K20" s="71" t="n">
        <f aca="false">J20</f>
        <v>0.963</v>
      </c>
      <c r="L20" s="71" t="n">
        <f aca="false">K20</f>
        <v>0.963</v>
      </c>
      <c r="M20" s="71" t="n">
        <f aca="false">L20</f>
        <v>0.963</v>
      </c>
    </row>
    <row r="21" customFormat="false" ht="15" hidden="false" customHeight="false" outlineLevel="0" collapsed="false">
      <c r="B21" s="0" t="s">
        <v>26</v>
      </c>
      <c r="C21" s="75" t="n">
        <v>0</v>
      </c>
      <c r="D21" s="71" t="n">
        <f aca="false">'Regional Data Children'!BJ25</f>
        <v>0.975</v>
      </c>
      <c r="E21" s="71" t="n">
        <f aca="false">D21</f>
        <v>0.975</v>
      </c>
      <c r="F21" s="71" t="n">
        <f aca="false">E21</f>
        <v>0.975</v>
      </c>
      <c r="G21" s="71" t="n">
        <f aca="false">'Regional Data Children'!CS25</f>
        <v>0.996</v>
      </c>
      <c r="H21" s="71" t="n">
        <f aca="false">G21</f>
        <v>0.996</v>
      </c>
      <c r="I21" s="71" t="n">
        <f aca="false">H21</f>
        <v>0.996</v>
      </c>
      <c r="J21" s="71" t="n">
        <f aca="false">I21</f>
        <v>0.996</v>
      </c>
      <c r="K21" s="71" t="n">
        <f aca="false">J21</f>
        <v>0.996</v>
      </c>
      <c r="L21" s="71" t="n">
        <f aca="false">K21</f>
        <v>0.996</v>
      </c>
      <c r="M21" s="71" t="n">
        <f aca="false">L21</f>
        <v>0.996</v>
      </c>
    </row>
    <row r="22" customFormat="false" ht="15" hidden="false" customHeight="false" outlineLevel="0" collapsed="false">
      <c r="B22" s="0" t="s">
        <v>27</v>
      </c>
      <c r="C22" s="75" t="n">
        <v>0</v>
      </c>
      <c r="D22" s="71" t="n">
        <f aca="false">'Regional Data Children'!BJ26</f>
        <v>0.955</v>
      </c>
      <c r="E22" s="71" t="n">
        <f aca="false">D22</f>
        <v>0.955</v>
      </c>
      <c r="F22" s="71" t="n">
        <f aca="false">E22</f>
        <v>0.955</v>
      </c>
      <c r="G22" s="71" t="n">
        <f aca="false">'Regional Data Children'!CS26</f>
        <v>0.97</v>
      </c>
      <c r="H22" s="71" t="n">
        <f aca="false">G22</f>
        <v>0.97</v>
      </c>
      <c r="I22" s="71" t="n">
        <f aca="false">H22</f>
        <v>0.97</v>
      </c>
      <c r="J22" s="71" t="n">
        <f aca="false">I22</f>
        <v>0.97</v>
      </c>
      <c r="K22" s="71" t="n">
        <f aca="false">J22</f>
        <v>0.97</v>
      </c>
      <c r="L22" s="71" t="n">
        <f aca="false">K22</f>
        <v>0.97</v>
      </c>
      <c r="M22" s="71" t="n">
        <f aca="false">L22</f>
        <v>0.97</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Children'!BL24</f>
        <v>0.289</v>
      </c>
      <c r="E49" s="75" t="n">
        <f aca="false">D49</f>
        <v>0.289</v>
      </c>
      <c r="F49" s="75" t="n">
        <f aca="false">E49</f>
        <v>0.289</v>
      </c>
      <c r="G49" s="75" t="n">
        <f aca="false">'Regional Data Children'!CU24</f>
        <v>0.29</v>
      </c>
      <c r="H49" s="75" t="n">
        <f aca="false">G49</f>
        <v>0.29</v>
      </c>
      <c r="I49" s="75" t="n">
        <f aca="false">H49</f>
        <v>0.29</v>
      </c>
      <c r="J49" s="75" t="n">
        <f aca="false">I49</f>
        <v>0.29</v>
      </c>
      <c r="K49" s="75" t="n">
        <f aca="false">J49</f>
        <v>0.29</v>
      </c>
      <c r="L49" s="75" t="n">
        <f aca="false">K49</f>
        <v>0.29</v>
      </c>
      <c r="M49" s="75" t="n">
        <f aca="false">L49</f>
        <v>0.29</v>
      </c>
    </row>
    <row r="50" customFormat="false" ht="15" hidden="false" customHeight="false" outlineLevel="0" collapsed="false">
      <c r="B50" s="0" t="s">
        <v>26</v>
      </c>
      <c r="C50" s="75" t="n">
        <v>0</v>
      </c>
      <c r="D50" s="75" t="n">
        <f aca="false">'Regional Data Children'!BL25</f>
        <v>0.653</v>
      </c>
      <c r="E50" s="75" t="n">
        <f aca="false">D50</f>
        <v>0.653</v>
      </c>
      <c r="F50" s="75" t="n">
        <f aca="false">E50</f>
        <v>0.653</v>
      </c>
      <c r="G50" s="75" t="n">
        <f aca="false">'Regional Data Children'!CU25</f>
        <v>0.707</v>
      </c>
      <c r="H50" s="75" t="n">
        <f aca="false">G50</f>
        <v>0.707</v>
      </c>
      <c r="I50" s="75" t="n">
        <f aca="false">H50</f>
        <v>0.707</v>
      </c>
      <c r="J50" s="75" t="n">
        <f aca="false">I50</f>
        <v>0.707</v>
      </c>
      <c r="K50" s="75" t="n">
        <f aca="false">J50</f>
        <v>0.707</v>
      </c>
      <c r="L50" s="75" t="n">
        <f aca="false">K50</f>
        <v>0.707</v>
      </c>
      <c r="M50" s="75" t="n">
        <f aca="false">L50</f>
        <v>0.707</v>
      </c>
    </row>
    <row r="51" customFormat="false" ht="15" hidden="false" customHeight="false" outlineLevel="0" collapsed="false">
      <c r="B51" s="0" t="s">
        <v>27</v>
      </c>
      <c r="C51" s="75" t="n">
        <v>0</v>
      </c>
      <c r="D51" s="75" t="n">
        <f aca="false">'Regional Data Children'!BL26</f>
        <v>0.236</v>
      </c>
      <c r="E51" s="75" t="n">
        <f aca="false">D51</f>
        <v>0.236</v>
      </c>
      <c r="F51" s="75" t="n">
        <f aca="false">E51</f>
        <v>0.236</v>
      </c>
      <c r="G51" s="75" t="n">
        <f aca="false">'Regional Data Children'!CU26</f>
        <v>0.242</v>
      </c>
      <c r="H51" s="75" t="n">
        <f aca="false">G51</f>
        <v>0.242</v>
      </c>
      <c r="I51" s="75" t="n">
        <f aca="false">H51</f>
        <v>0.242</v>
      </c>
      <c r="J51" s="75" t="n">
        <f aca="false">I51</f>
        <v>0.242</v>
      </c>
      <c r="K51" s="75" t="n">
        <f aca="false">J51</f>
        <v>0.242</v>
      </c>
      <c r="L51" s="75" t="n">
        <f aca="false">K51</f>
        <v>0.242</v>
      </c>
      <c r="M51" s="75" t="n">
        <f aca="false">L51</f>
        <v>0.242</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Children'!BM24</f>
        <v>0.048</v>
      </c>
      <c r="E78" s="75" t="n">
        <f aca="false">D78</f>
        <v>0.048</v>
      </c>
      <c r="F78" s="75" t="n">
        <f aca="false">E78</f>
        <v>0.048</v>
      </c>
      <c r="G78" s="75" t="n">
        <f aca="false">'Regional Data Children'!CV24</f>
        <v>0.046</v>
      </c>
      <c r="H78" s="75" t="n">
        <f aca="false">G78</f>
        <v>0.046</v>
      </c>
      <c r="I78" s="75" t="n">
        <f aca="false">H78</f>
        <v>0.046</v>
      </c>
      <c r="J78" s="75" t="n">
        <f aca="false">I78</f>
        <v>0.046</v>
      </c>
      <c r="K78" s="75" t="n">
        <f aca="false">J78</f>
        <v>0.046</v>
      </c>
      <c r="L78" s="75" t="n">
        <f aca="false">K78</f>
        <v>0.046</v>
      </c>
      <c r="M78" s="75" t="n">
        <f aca="false">L78</f>
        <v>0.046</v>
      </c>
    </row>
    <row r="79" customFormat="false" ht="15" hidden="false" customHeight="false" outlineLevel="0" collapsed="false">
      <c r="B79" s="0" t="s">
        <v>26</v>
      </c>
      <c r="C79" s="75" t="n">
        <f aca="false">'Regional Data Children'!D25</f>
        <v>0.917</v>
      </c>
      <c r="D79" s="75" t="n">
        <f aca="false">'Regional Data Children'!BM25</f>
        <v>0.191</v>
      </c>
      <c r="E79" s="75" t="n">
        <f aca="false">D79</f>
        <v>0.191</v>
      </c>
      <c r="F79" s="75" t="n">
        <f aca="false">E79</f>
        <v>0.191</v>
      </c>
      <c r="G79" s="75" t="n">
        <f aca="false">'Regional Data Children'!CV25</f>
        <v>0.13</v>
      </c>
      <c r="H79" s="75" t="n">
        <f aca="false">G79</f>
        <v>0.13</v>
      </c>
      <c r="I79" s="75" t="n">
        <f aca="false">H79</f>
        <v>0.13</v>
      </c>
      <c r="J79" s="75" t="n">
        <f aca="false">I79</f>
        <v>0.13</v>
      </c>
      <c r="K79" s="75" t="n">
        <f aca="false">J79</f>
        <v>0.13</v>
      </c>
      <c r="L79" s="75" t="n">
        <f aca="false">K79</f>
        <v>0.13</v>
      </c>
      <c r="M79" s="75" t="n">
        <f aca="false">L79</f>
        <v>0.13</v>
      </c>
    </row>
    <row r="80" customFormat="false" ht="15" hidden="false" customHeight="false" outlineLevel="0" collapsed="false">
      <c r="B80" s="0" t="s">
        <v>27</v>
      </c>
      <c r="C80" s="75" t="n">
        <f aca="false">'Regional Data Children'!D26</f>
        <v>0.487</v>
      </c>
      <c r="D80" s="75" t="n">
        <f aca="false">'Regional Data Children'!BM26</f>
        <v>0.043</v>
      </c>
      <c r="E80" s="75" t="n">
        <f aca="false">D80</f>
        <v>0.043</v>
      </c>
      <c r="F80" s="75" t="n">
        <f aca="false">E80</f>
        <v>0.043</v>
      </c>
      <c r="G80" s="75" t="n">
        <f aca="false">'Regional Data Children'!CV26</f>
        <v>0.033</v>
      </c>
      <c r="H80" s="75" t="n">
        <f aca="false">G80</f>
        <v>0.033</v>
      </c>
      <c r="I80" s="75" t="n">
        <f aca="false">H80</f>
        <v>0.033</v>
      </c>
      <c r="J80" s="75" t="n">
        <f aca="false">I80</f>
        <v>0.033</v>
      </c>
      <c r="K80" s="75" t="n">
        <f aca="false">J80</f>
        <v>0.033</v>
      </c>
      <c r="L80" s="75" t="n">
        <f aca="false">K80</f>
        <v>0.033</v>
      </c>
      <c r="M80" s="75" t="n">
        <f aca="false">L80</f>
        <v>0.033</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Children'!BN24</f>
        <v>0</v>
      </c>
      <c r="E89" s="75" t="n">
        <f aca="false">D89</f>
        <v>0</v>
      </c>
      <c r="F89" s="75" t="n">
        <f aca="false">E89</f>
        <v>0</v>
      </c>
      <c r="G89" s="75" t="n">
        <f aca="false">'Regional Data Children'!CW24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Children'!BN25</f>
        <v>0</v>
      </c>
      <c r="E90" s="75" t="n">
        <f aca="false">D90</f>
        <v>0</v>
      </c>
      <c r="F90" s="75" t="n">
        <f aca="false">E90</f>
        <v>0</v>
      </c>
      <c r="G90" s="75" t="n">
        <f aca="false">'Regional Data Children'!CW25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Children'!BN26</f>
        <v>0</v>
      </c>
      <c r="E91" s="75" t="n">
        <f aca="false">D91</f>
        <v>0</v>
      </c>
      <c r="F91" s="75" t="n">
        <f aca="false">E91</f>
        <v>0</v>
      </c>
      <c r="G91" s="75" t="n">
        <f aca="false">'Regional Data Children'!CW26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Children'!BJ32</f>
        <v>0.941</v>
      </c>
      <c r="E117" s="71" t="n">
        <f aca="false">D117</f>
        <v>0.941</v>
      </c>
      <c r="F117" s="71" t="n">
        <f aca="false">E117</f>
        <v>0.941</v>
      </c>
      <c r="G117" s="71" t="n">
        <f aca="false">'Regional Data Children'!CS32</f>
        <v>0.963</v>
      </c>
      <c r="H117" s="71" t="n">
        <f aca="false">G117</f>
        <v>0.963</v>
      </c>
      <c r="I117" s="71" t="n">
        <f aca="false">H117</f>
        <v>0.963</v>
      </c>
      <c r="J117" s="71" t="n">
        <f aca="false">I117</f>
        <v>0.963</v>
      </c>
      <c r="K117" s="71" t="n">
        <f aca="false">J117</f>
        <v>0.963</v>
      </c>
      <c r="L117" s="71" t="n">
        <f aca="false">K117</f>
        <v>0.963</v>
      </c>
      <c r="M117" s="71" t="n">
        <f aca="false">L117</f>
        <v>0.963</v>
      </c>
    </row>
    <row r="118" customFormat="false" ht="15" hidden="false" customHeight="false" outlineLevel="0" collapsed="false">
      <c r="B118" s="0" t="s">
        <v>26</v>
      </c>
      <c r="C118" s="75" t="n">
        <v>0</v>
      </c>
      <c r="D118" s="71" t="n">
        <f aca="false">'Regional Data Children'!BJ33</f>
        <v>0.975</v>
      </c>
      <c r="E118" s="71" t="n">
        <f aca="false">D118</f>
        <v>0.975</v>
      </c>
      <c r="F118" s="71" t="n">
        <f aca="false">E118</f>
        <v>0.975</v>
      </c>
      <c r="G118" s="71" t="n">
        <f aca="false">'Regional Data Children'!CS33</f>
        <v>0.996</v>
      </c>
      <c r="H118" s="71" t="n">
        <f aca="false">G118</f>
        <v>0.996</v>
      </c>
      <c r="I118" s="71" t="n">
        <f aca="false">H118</f>
        <v>0.996</v>
      </c>
      <c r="J118" s="71" t="n">
        <f aca="false">I118</f>
        <v>0.996</v>
      </c>
      <c r="K118" s="71" t="n">
        <f aca="false">J118</f>
        <v>0.996</v>
      </c>
      <c r="L118" s="71" t="n">
        <f aca="false">K118</f>
        <v>0.996</v>
      </c>
      <c r="M118" s="71" t="n">
        <f aca="false">L118</f>
        <v>0.996</v>
      </c>
    </row>
    <row r="119" customFormat="false" ht="15" hidden="false" customHeight="false" outlineLevel="0" collapsed="false">
      <c r="B119" s="0" t="s">
        <v>27</v>
      </c>
      <c r="C119" s="75" t="n">
        <v>0</v>
      </c>
      <c r="D119" s="71" t="n">
        <f aca="false">'Regional Data Children'!BJ34</f>
        <v>0.955</v>
      </c>
      <c r="E119" s="71" t="n">
        <f aca="false">D119</f>
        <v>0.955</v>
      </c>
      <c r="F119" s="71" t="n">
        <f aca="false">E119</f>
        <v>0.955</v>
      </c>
      <c r="G119" s="71" t="n">
        <f aca="false">'Regional Data Children'!CS34</f>
        <v>0.97</v>
      </c>
      <c r="H119" s="71" t="n">
        <f aca="false">G119</f>
        <v>0.97</v>
      </c>
      <c r="I119" s="71" t="n">
        <f aca="false">H119</f>
        <v>0.97</v>
      </c>
      <c r="J119" s="71" t="n">
        <f aca="false">I119</f>
        <v>0.97</v>
      </c>
      <c r="K119" s="71" t="n">
        <f aca="false">J119</f>
        <v>0.97</v>
      </c>
      <c r="L119" s="71" t="n">
        <f aca="false">K119</f>
        <v>0.97</v>
      </c>
      <c r="M119" s="71" t="n">
        <f aca="false">L119</f>
        <v>0.97</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2989713.89093914</v>
      </c>
      <c r="E122" s="22" t="n">
        <f aca="false">SUM(E123:E125)</f>
        <v>3051497.40878785</v>
      </c>
      <c r="F122" s="22" t="n">
        <f aca="false">SUM(F123:F125)</f>
        <v>3110622.20085838</v>
      </c>
      <c r="G122" s="22" t="n">
        <f aca="false">SUM(G123:G125)</f>
        <v>3227396.93489087</v>
      </c>
      <c r="H122" s="22" t="n">
        <f aca="false">SUM(H123:H125)</f>
        <v>3281532.6089797</v>
      </c>
      <c r="I122" s="22" t="n">
        <f aca="false">SUM(I123:I125)</f>
        <v>3332951.27548218</v>
      </c>
      <c r="J122" s="22" t="n">
        <f aca="false">SUM(J123:J125)</f>
        <v>3381487.0705631</v>
      </c>
      <c r="K122" s="22" t="n">
        <f aca="false">SUM(K123:K125)</f>
        <v>3427620.91158593</v>
      </c>
      <c r="L122" s="22" t="n">
        <f aca="false">SUM(L123:L125)</f>
        <v>3472018.88665082</v>
      </c>
      <c r="M122" s="22" t="n">
        <f aca="false">SUM(M123:M125)</f>
        <v>3515733.22188698</v>
      </c>
    </row>
    <row r="123" customFormat="false" ht="15" hidden="false" customHeight="false" outlineLevel="0" collapsed="false">
      <c r="B123" s="0" t="s">
        <v>25</v>
      </c>
      <c r="C123" s="22" t="n">
        <f aca="false">C117*C101</f>
        <v>0</v>
      </c>
      <c r="D123" s="22" t="n">
        <f aca="false">D117*D101</f>
        <v>640101.011853699</v>
      </c>
      <c r="E123" s="22" t="n">
        <f aca="false">E117*E101</f>
        <v>653328.930555452</v>
      </c>
      <c r="F123" s="22" t="n">
        <f aca="false">F117*F101</f>
        <v>665987.613162067</v>
      </c>
      <c r="G123" s="22" t="n">
        <f aca="false">G117*G101</f>
        <v>693768.034903521</v>
      </c>
      <c r="H123" s="22" t="n">
        <f aca="false">H117*H101</f>
        <v>705405.15329598</v>
      </c>
      <c r="I123" s="22" t="n">
        <f aca="false">I117*I101</f>
        <v>716458.218021652</v>
      </c>
      <c r="J123" s="22" t="n">
        <f aca="false">J117*J101</f>
        <v>726891.574641577</v>
      </c>
      <c r="K123" s="22" t="n">
        <f aca="false">K117*K101</f>
        <v>736808.602163959</v>
      </c>
      <c r="L123" s="22" t="n">
        <f aca="false">L117*L101</f>
        <v>746352.484288116</v>
      </c>
      <c r="M123" s="22" t="n">
        <f aca="false">M117*M101</f>
        <v>755749.409756451</v>
      </c>
    </row>
    <row r="124" customFormat="false" ht="15" hidden="false" customHeight="false" outlineLevel="0" collapsed="false">
      <c r="B124" s="0" t="s">
        <v>26</v>
      </c>
      <c r="C124" s="22" t="n">
        <f aca="false">C118*C102</f>
        <v>0</v>
      </c>
      <c r="D124" s="22" t="n">
        <f aca="false">D118*D102</f>
        <v>989872.660173474</v>
      </c>
      <c r="E124" s="22" t="n">
        <f aca="false">E118*E102</f>
        <v>1010328.73637298</v>
      </c>
      <c r="F124" s="22" t="n">
        <f aca="false">F118*F102</f>
        <v>1029904.52768413</v>
      </c>
      <c r="G124" s="22" t="n">
        <f aca="false">G118*G102</f>
        <v>1070935.11945019</v>
      </c>
      <c r="H124" s="22" t="n">
        <f aca="false">H118*H102</f>
        <v>1088898.75880613</v>
      </c>
      <c r="I124" s="22" t="n">
        <f aca="false">I118*I102</f>
        <v>1105960.82364156</v>
      </c>
      <c r="J124" s="22" t="n">
        <f aca="false">J118*J102</f>
        <v>1122066.27597706</v>
      </c>
      <c r="K124" s="22" t="n">
        <f aca="false">K118*K102</f>
        <v>1137374.69683238</v>
      </c>
      <c r="L124" s="22" t="n">
        <f aca="false">L118*L102</f>
        <v>1152107.11174405</v>
      </c>
      <c r="M124" s="22" t="n">
        <f aca="false">M118*M102</f>
        <v>1166612.67699439</v>
      </c>
    </row>
    <row r="125" customFormat="false" ht="15" hidden="false" customHeight="false" outlineLevel="0" collapsed="false">
      <c r="B125" s="0" t="s">
        <v>27</v>
      </c>
      <c r="C125" s="22" t="n">
        <f aca="false">C119*C103</f>
        <v>0</v>
      </c>
      <c r="D125" s="22" t="n">
        <f aca="false">D119*D103</f>
        <v>1359740.21891196</v>
      </c>
      <c r="E125" s="22" t="n">
        <f aca="false">E119*E103</f>
        <v>1387839.74185942</v>
      </c>
      <c r="F125" s="22" t="n">
        <f aca="false">F119*F103</f>
        <v>1414730.06001219</v>
      </c>
      <c r="G125" s="22" t="n">
        <f aca="false">G119*G103</f>
        <v>1462693.78053716</v>
      </c>
      <c r="H125" s="22" t="n">
        <f aca="false">H119*H103</f>
        <v>1487228.69687759</v>
      </c>
      <c r="I125" s="22" t="n">
        <f aca="false">I119*I103</f>
        <v>1510532.23381896</v>
      </c>
      <c r="J125" s="22" t="n">
        <f aca="false">J119*J103</f>
        <v>1532529.21994447</v>
      </c>
      <c r="K125" s="22" t="n">
        <f aca="false">K119*K103</f>
        <v>1553437.6125896</v>
      </c>
      <c r="L125" s="22" t="n">
        <f aca="false">L119*L103</f>
        <v>1573559.29061866</v>
      </c>
      <c r="M125" s="22" t="n">
        <f aca="false">M119*M103</f>
        <v>1593371.13513614</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32790574.4106249</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7040851.03264247</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10874061.3876763</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14875661.9903061</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2902634.84557198</v>
      </c>
      <c r="E135" s="22" t="n">
        <f aca="false">PV($C$132,E$134,0,E122)*-1</f>
        <v>2876328.97425568</v>
      </c>
      <c r="F135" s="22" t="n">
        <f aca="false">PV($C$132,F$134,0,F122)*-1</f>
        <v>2846659.96251432</v>
      </c>
      <c r="G135" s="22" t="n">
        <f aca="false">PV($C$132,G$134,0,G122)*-1</f>
        <v>2867500.37513333</v>
      </c>
      <c r="H135" s="22" t="n">
        <f aca="false">PV($C$132,H$134,0,H122)*-1</f>
        <v>2830678.85474897</v>
      </c>
      <c r="I135" s="22" t="n">
        <f aca="false">PV($C$132,I$134,0,I122)*-1</f>
        <v>2791294.22151003</v>
      </c>
      <c r="J135" s="22" t="n">
        <f aca="false">PV($C$132,J$134,0,J122)*-1</f>
        <v>2749458.43279216</v>
      </c>
      <c r="K135" s="22" t="n">
        <f aca="false">PV($C$132,K$134,0,K122)*-1</f>
        <v>2705795.59933348</v>
      </c>
      <c r="L135" s="22" t="n">
        <f aca="false">PV($C$132,L$134,0,L122)*-1</f>
        <v>2661013.36974228</v>
      </c>
      <c r="M135" s="22" t="n">
        <f aca="false">PV($C$132,M$134,0,M122)*-1</f>
        <v>2616035.69680636</v>
      </c>
    </row>
    <row r="136" customFormat="false" ht="15" hidden="false" customHeight="false" outlineLevel="0" collapsed="false">
      <c r="A136" s="101"/>
      <c r="B136" s="101" t="s">
        <v>25</v>
      </c>
      <c r="C136" s="22" t="n">
        <f aca="false">PV($C$132,C$134,0,C123)*-1</f>
        <v>0</v>
      </c>
      <c r="D136" s="22" t="n">
        <f aca="false">PV($C$132,D$134,0,D123)*-1</f>
        <v>621457.293061844</v>
      </c>
      <c r="E136" s="22" t="n">
        <f aca="false">PV($C$132,E$134,0,E123)*-1</f>
        <v>615825.1772603</v>
      </c>
      <c r="F136" s="22" t="n">
        <f aca="false">PV($C$132,F$134,0,F123)*-1</f>
        <v>609473.009417784</v>
      </c>
      <c r="G136" s="22" t="n">
        <f aca="false">PV($C$132,G$134,0,G123)*-1</f>
        <v>616403.913269698</v>
      </c>
      <c r="H136" s="22" t="n">
        <f aca="false">PV($C$132,H$134,0,H123)*-1</f>
        <v>608488.68178297</v>
      </c>
      <c r="I136" s="22" t="n">
        <f aca="false">PV($C$132,I$134,0,I123)*-1</f>
        <v>600022.478164759</v>
      </c>
      <c r="J136" s="22" t="n">
        <f aca="false">PV($C$132,J$134,0,J123)*-1</f>
        <v>591029.36900807</v>
      </c>
      <c r="K136" s="22" t="n">
        <f aca="false">PV($C$132,K$134,0,K123)*-1</f>
        <v>581643.514470172</v>
      </c>
      <c r="L136" s="22" t="n">
        <f aca="false">PV($C$132,L$134,0,L123)*-1</f>
        <v>572017.032184646</v>
      </c>
      <c r="M136" s="22" t="n">
        <f aca="false">PV($C$132,M$134,0,M123)*-1</f>
        <v>562348.536986567</v>
      </c>
    </row>
    <row r="137" customFormat="false" ht="15" hidden="false" customHeight="false" outlineLevel="0" collapsed="false">
      <c r="A137" s="101"/>
      <c r="B137" s="101" t="s">
        <v>26</v>
      </c>
      <c r="C137" s="22" t="n">
        <f aca="false">PV($C$132,C$134,0,C124)*-1</f>
        <v>0</v>
      </c>
      <c r="D137" s="22" t="n">
        <f aca="false">PV($C$132,D$134,0,D124)*-1</f>
        <v>961041.417644149</v>
      </c>
      <c r="E137" s="22" t="n">
        <f aca="false">PV($C$132,E$134,0,E124)*-1</f>
        <v>952331.73378545</v>
      </c>
      <c r="F137" s="22" t="n">
        <f aca="false">PV($C$132,F$134,0,F124)*-1</f>
        <v>942508.538440187</v>
      </c>
      <c r="G137" s="22" t="n">
        <f aca="false">PV($C$132,G$134,0,G124)*-1</f>
        <v>951511.982789534</v>
      </c>
      <c r="H137" s="22" t="n">
        <f aca="false">PV($C$132,H$134,0,H124)*-1</f>
        <v>939293.634651177</v>
      </c>
      <c r="I137" s="22" t="n">
        <f aca="false">PV($C$132,I$134,0,I124)*-1</f>
        <v>926224.778308697</v>
      </c>
      <c r="J137" s="22" t="n">
        <f aca="false">PV($C$132,J$134,0,J124)*-1</f>
        <v>912342.564161592</v>
      </c>
      <c r="K137" s="22" t="n">
        <f aca="false">PV($C$132,K$134,0,K124)*-1</f>
        <v>897854.088554491</v>
      </c>
      <c r="L137" s="22" t="n">
        <f aca="false">PV($C$132,L$134,0,L124)*-1</f>
        <v>882994.167892726</v>
      </c>
      <c r="M137" s="22" t="n">
        <f aca="false">PV($C$132,M$134,0,M124)*-1</f>
        <v>868069.393992904</v>
      </c>
    </row>
    <row r="138" customFormat="false" ht="15" hidden="false" customHeight="false" outlineLevel="0" collapsed="false">
      <c r="A138" s="101"/>
      <c r="B138" s="101" t="s">
        <v>27</v>
      </c>
      <c r="C138" s="22" t="n">
        <f aca="false">PV($C$132,C$134,0,C125)*-1</f>
        <v>0</v>
      </c>
      <c r="D138" s="22" t="n">
        <f aca="false">PV($C$132,D$134,0,D125)*-1</f>
        <v>1320136.13486599</v>
      </c>
      <c r="E138" s="22" t="n">
        <f aca="false">PV($C$132,E$134,0,E125)*-1</f>
        <v>1308172.06320993</v>
      </c>
      <c r="F138" s="22" t="n">
        <f aca="false">PV($C$132,F$134,0,F125)*-1</f>
        <v>1294678.41465635</v>
      </c>
      <c r="G138" s="22" t="n">
        <f aca="false">PV($C$132,G$134,0,G125)*-1</f>
        <v>1299584.4790741</v>
      </c>
      <c r="H138" s="22" t="n">
        <f aca="false">PV($C$132,H$134,0,H125)*-1</f>
        <v>1282896.53831482</v>
      </c>
      <c r="I138" s="22" t="n">
        <f aca="false">PV($C$132,I$134,0,I125)*-1</f>
        <v>1265046.96503657</v>
      </c>
      <c r="J138" s="22" t="n">
        <f aca="false">PV($C$132,J$134,0,J125)*-1</f>
        <v>1246086.4996225</v>
      </c>
      <c r="K138" s="22" t="n">
        <f aca="false">PV($C$132,K$134,0,K125)*-1</f>
        <v>1226297.99630882</v>
      </c>
      <c r="L138" s="22" t="n">
        <f aca="false">PV($C$132,L$134,0,L125)*-1</f>
        <v>1206002.16966491</v>
      </c>
      <c r="M138" s="22" t="n">
        <f aca="false">PV($C$132,M$134,0,M125)*-1</f>
        <v>1185617.76582689</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27847400.3324086</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5978709.00560681</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9234172.30022091</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12634519.0265809</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Children'!BL32</f>
        <v>0.289</v>
      </c>
      <c r="E146" s="75" t="n">
        <f aca="false">D146</f>
        <v>0.289</v>
      </c>
      <c r="F146" s="75" t="n">
        <f aca="false">E146</f>
        <v>0.289</v>
      </c>
      <c r="G146" s="75" t="n">
        <f aca="false">'Regional Data Children'!CU32</f>
        <v>0.29</v>
      </c>
      <c r="H146" s="75" t="n">
        <f aca="false">G146</f>
        <v>0.29</v>
      </c>
      <c r="I146" s="75" t="n">
        <f aca="false">H146</f>
        <v>0.29</v>
      </c>
      <c r="J146" s="75" t="n">
        <f aca="false">I146</f>
        <v>0.29</v>
      </c>
      <c r="K146" s="75" t="n">
        <f aca="false">J146</f>
        <v>0.29</v>
      </c>
      <c r="L146" s="75" t="n">
        <f aca="false">K146</f>
        <v>0.29</v>
      </c>
      <c r="M146" s="75" t="n">
        <f aca="false">L146</f>
        <v>0.29</v>
      </c>
    </row>
    <row r="147" customFormat="false" ht="15" hidden="false" customHeight="false" outlineLevel="0" collapsed="false">
      <c r="B147" s="0" t="s">
        <v>26</v>
      </c>
      <c r="C147" s="75" t="n">
        <v>0</v>
      </c>
      <c r="D147" s="75" t="n">
        <f aca="false">'Regional Data Children'!BL33</f>
        <v>0.653</v>
      </c>
      <c r="E147" s="75" t="n">
        <f aca="false">D147</f>
        <v>0.653</v>
      </c>
      <c r="F147" s="75" t="n">
        <f aca="false">E147</f>
        <v>0.653</v>
      </c>
      <c r="G147" s="75" t="n">
        <f aca="false">'Regional Data Children'!CU33</f>
        <v>0.707</v>
      </c>
      <c r="H147" s="75" t="n">
        <f aca="false">G147</f>
        <v>0.707</v>
      </c>
      <c r="I147" s="75" t="n">
        <f aca="false">H147</f>
        <v>0.707</v>
      </c>
      <c r="J147" s="75" t="n">
        <f aca="false">I147</f>
        <v>0.707</v>
      </c>
      <c r="K147" s="75" t="n">
        <f aca="false">J147</f>
        <v>0.707</v>
      </c>
      <c r="L147" s="75" t="n">
        <f aca="false">K147</f>
        <v>0.707</v>
      </c>
      <c r="M147" s="75" t="n">
        <f aca="false">L147</f>
        <v>0.707</v>
      </c>
    </row>
    <row r="148" customFormat="false" ht="15" hidden="false" customHeight="false" outlineLevel="0" collapsed="false">
      <c r="B148" s="0" t="s">
        <v>27</v>
      </c>
      <c r="C148" s="75" t="n">
        <v>0</v>
      </c>
      <c r="D148" s="75" t="n">
        <f aca="false">'Regional Data Children'!BL34</f>
        <v>0.236</v>
      </c>
      <c r="E148" s="75" t="n">
        <f aca="false">D148</f>
        <v>0.236</v>
      </c>
      <c r="F148" s="75" t="n">
        <f aca="false">E148</f>
        <v>0.236</v>
      </c>
      <c r="G148" s="75" t="n">
        <f aca="false">'Regional Data Children'!CU34</f>
        <v>0.242</v>
      </c>
      <c r="H148" s="75" t="n">
        <f aca="false">G148</f>
        <v>0.242</v>
      </c>
      <c r="I148" s="75" t="n">
        <f aca="false">H148</f>
        <v>0.242</v>
      </c>
      <c r="J148" s="75" t="n">
        <f aca="false">I148</f>
        <v>0.242</v>
      </c>
      <c r="K148" s="75" t="n">
        <f aca="false">J148</f>
        <v>0.242</v>
      </c>
      <c r="L148" s="75" t="n">
        <f aca="false">K148</f>
        <v>0.242</v>
      </c>
      <c r="M148" s="75" t="n">
        <f aca="false">L148</f>
        <v>0.242</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1195568.31841514</v>
      </c>
      <c r="E151" s="22" t="n">
        <f aca="false">SUM(E152:E154)</f>
        <v>1220275.16971754</v>
      </c>
      <c r="F151" s="22" t="n">
        <f aca="false">SUM(F152:F154)</f>
        <v>1243918.81282555</v>
      </c>
      <c r="G151" s="22" t="n">
        <f aca="false">SUM(G152:G154)</f>
        <v>1334034.25286201</v>
      </c>
      <c r="H151" s="22" t="n">
        <f aca="false">SUM(H152:H154)</f>
        <v>1356411.06147688</v>
      </c>
      <c r="I151" s="22" t="n">
        <f aca="false">SUM(I152:I154)</f>
        <v>1377664.80365196</v>
      </c>
      <c r="J151" s="22" t="n">
        <f aca="false">SUM(J152:J154)</f>
        <v>1397726.92009876</v>
      </c>
      <c r="K151" s="22" t="n">
        <f aca="false">SUM(K152:K154)</f>
        <v>1416796.19647912</v>
      </c>
      <c r="L151" s="22" t="n">
        <f aca="false">SUM(L152:L154)</f>
        <v>1435147.95818961</v>
      </c>
      <c r="M151" s="22" t="n">
        <f aca="false">SUM(M152:M154)</f>
        <v>1453217.13955236</v>
      </c>
    </row>
    <row r="152" customFormat="false" ht="15" hidden="false" customHeight="false" outlineLevel="0" collapsed="false">
      <c r="B152" s="0" t="s">
        <v>25</v>
      </c>
      <c r="C152" s="22" t="n">
        <f aca="false">C146*C101</f>
        <v>0</v>
      </c>
      <c r="D152" s="22" t="n">
        <f aca="false">D146*D101</f>
        <v>196587.877179298</v>
      </c>
      <c r="E152" s="22" t="n">
        <f aca="false">E146*E101</f>
        <v>200650.436695564</v>
      </c>
      <c r="F152" s="22" t="n">
        <f aca="false">F146*F101</f>
        <v>204538.172373897</v>
      </c>
      <c r="G152" s="22" t="n">
        <f aca="false">G146*G101</f>
        <v>208922.876554539</v>
      </c>
      <c r="H152" s="22" t="n">
        <f aca="false">H146*H101</f>
        <v>212427.304730877</v>
      </c>
      <c r="I152" s="22" t="n">
        <f aca="false">I146*I101</f>
        <v>215755.849663841</v>
      </c>
      <c r="J152" s="22" t="n">
        <f aca="false">J146*J101</f>
        <v>218897.774294971</v>
      </c>
      <c r="K152" s="22" t="n">
        <f aca="false">K146*K101</f>
        <v>221884.210412823</v>
      </c>
      <c r="L152" s="22" t="n">
        <f aca="false">L146*L101</f>
        <v>224758.276680741</v>
      </c>
      <c r="M152" s="22" t="n">
        <f aca="false">M146*M101</f>
        <v>227588.088088651</v>
      </c>
    </row>
    <row r="153" customFormat="false" ht="15" hidden="false" customHeight="false" outlineLevel="0" collapsed="false">
      <c r="B153" s="0" t="s">
        <v>26</v>
      </c>
      <c r="C153" s="22" t="n">
        <f aca="false">C147*C102</f>
        <v>0</v>
      </c>
      <c r="D153" s="22" t="n">
        <f aca="false">D147*D102</f>
        <v>662960.868813619</v>
      </c>
      <c r="E153" s="22" t="n">
        <f aca="false">E147*E102</f>
        <v>676661.194719547</v>
      </c>
      <c r="F153" s="22" t="n">
        <f aca="false">F147*F102</f>
        <v>689771.955464345</v>
      </c>
      <c r="G153" s="22" t="n">
        <f aca="false">G147*G102</f>
        <v>760191.897039441</v>
      </c>
      <c r="H153" s="22" t="n">
        <f aca="false">H147*H102</f>
        <v>772943.195256959</v>
      </c>
      <c r="I153" s="22" t="n">
        <f aca="false">I147*I102</f>
        <v>785054.520396171</v>
      </c>
      <c r="J153" s="22" t="n">
        <f aca="false">J147*J102</f>
        <v>796486.804333111</v>
      </c>
      <c r="K153" s="22" t="n">
        <f aca="false">K147*K102</f>
        <v>807353.323956316</v>
      </c>
      <c r="L153" s="22" t="n">
        <f aca="false">L147*L102</f>
        <v>817810.971890604</v>
      </c>
      <c r="M153" s="22" t="n">
        <f aca="false">M147*M102</f>
        <v>828107.593007062</v>
      </c>
    </row>
    <row r="154" customFormat="false" ht="15" hidden="false" customHeight="false" outlineLevel="0" collapsed="false">
      <c r="B154" s="0" t="s">
        <v>27</v>
      </c>
      <c r="C154" s="22" t="n">
        <f aca="false">C148*C103</f>
        <v>0</v>
      </c>
      <c r="D154" s="22" t="n">
        <f aca="false">D148*D103</f>
        <v>336019.572422224</v>
      </c>
      <c r="E154" s="22" t="n">
        <f aca="false">E148*E103</f>
        <v>342963.538302432</v>
      </c>
      <c r="F154" s="22" t="n">
        <f aca="false">F148*F103</f>
        <v>349608.684987305</v>
      </c>
      <c r="G154" s="22" t="n">
        <f aca="false">G148*G103</f>
        <v>364919.479268034</v>
      </c>
      <c r="H154" s="22" t="n">
        <f aca="false">H148*H103</f>
        <v>371040.561489049</v>
      </c>
      <c r="I154" s="22" t="n">
        <f aca="false">I148*I103</f>
        <v>376854.433591947</v>
      </c>
      <c r="J154" s="22" t="n">
        <f aca="false">J148*J103</f>
        <v>382342.341470681</v>
      </c>
      <c r="K154" s="22" t="n">
        <f aca="false">K148*K103</f>
        <v>387558.662109982</v>
      </c>
      <c r="L154" s="22" t="n">
        <f aca="false">L148*L103</f>
        <v>392578.709618263</v>
      </c>
      <c r="M154" s="22" t="n">
        <f aca="false">M148*M103</f>
        <v>397521.458456644</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13430760.6332689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2132010.8666752</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7597342.32487717</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3701407.44171656</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1160745.94020887</v>
      </c>
      <c r="E164" s="22" t="n">
        <f aca="false">PV($C$161,E$163,0,E151)*-1</f>
        <v>1150226.38299325</v>
      </c>
      <c r="F164" s="22" t="n">
        <f aca="false">PV($C$161,F$163,0,F151)*-1</f>
        <v>1138361.92646978</v>
      </c>
      <c r="G164" s="22" t="n">
        <f aca="false">PV($C$161,G$163,0,G151)*-1</f>
        <v>1185272.15514378</v>
      </c>
      <c r="H164" s="22" t="n">
        <f aca="false">PV($C$161,H$163,0,H151)*-1</f>
        <v>1170052.09686581</v>
      </c>
      <c r="I164" s="22" t="n">
        <f aca="false">PV($C$161,I$163,0,I151)*-1</f>
        <v>1153772.58404569</v>
      </c>
      <c r="J164" s="22" t="n">
        <f aca="false">PV($C$161,J$163,0,J151)*-1</f>
        <v>1136479.89390839</v>
      </c>
      <c r="K164" s="22" t="n">
        <f aca="false">PV($C$161,K$163,0,K151)*-1</f>
        <v>1118432.00064148</v>
      </c>
      <c r="L164" s="22" t="n">
        <f aca="false">PV($C$161,L$163,0,L151)*-1</f>
        <v>1099921.40854531</v>
      </c>
      <c r="M164" s="22" t="n">
        <f aca="false">PV($C$161,M$163,0,M151)*-1</f>
        <v>1081330.03056453</v>
      </c>
    </row>
    <row r="165" customFormat="false" ht="15" hidden="false" customHeight="false" outlineLevel="0" collapsed="false">
      <c r="A165" s="101"/>
      <c r="B165" s="101" t="s">
        <v>25</v>
      </c>
      <c r="C165" s="22" t="n">
        <f aca="false">PV($C$161,C$163,0,C152)*-1</f>
        <v>0</v>
      </c>
      <c r="D165" s="22" t="n">
        <f aca="false">PV($C$161,D$163,0,D152)*-1</f>
        <v>190862.01667893</v>
      </c>
      <c r="E165" s="22" t="n">
        <f aca="false">PV($C$161,E$163,0,E152)*-1</f>
        <v>189132.28079514</v>
      </c>
      <c r="F165" s="22" t="n">
        <f aca="false">PV($C$161,F$163,0,F152)*-1</f>
        <v>187181.402467311</v>
      </c>
      <c r="G165" s="22" t="n">
        <f aca="false">PV($C$161,G$163,0,G152)*-1</f>
        <v>185625.269831996</v>
      </c>
      <c r="H165" s="22" t="n">
        <f aca="false">PV($C$161,H$163,0,H152)*-1</f>
        <v>183241.659103906</v>
      </c>
      <c r="I165" s="22" t="n">
        <f aca="false">PV($C$161,I$163,0,I152)*-1</f>
        <v>180692.127380872</v>
      </c>
      <c r="J165" s="22" t="n">
        <f aca="false">PV($C$161,J$163,0,J152)*-1</f>
        <v>177983.922131195</v>
      </c>
      <c r="K165" s="22" t="n">
        <f aca="false">PV($C$161,K$163,0,K152)*-1</f>
        <v>175157.444648338</v>
      </c>
      <c r="L165" s="22" t="n">
        <f aca="false">PV($C$161,L$163,0,L152)*-1</f>
        <v>172258.503980838</v>
      </c>
      <c r="M165" s="22" t="n">
        <f aca="false">PV($C$161,M$163,0,M152)*-1</f>
        <v>169346.911449745</v>
      </c>
    </row>
    <row r="166" customFormat="false" ht="15" hidden="false" customHeight="false" outlineLevel="0" collapsed="false">
      <c r="A166" s="101"/>
      <c r="B166" s="101" t="s">
        <v>26</v>
      </c>
      <c r="C166" s="22" t="n">
        <f aca="false">PV($C$161,C$163,0,C153)*-1</f>
        <v>0</v>
      </c>
      <c r="D166" s="22" t="n">
        <f aca="false">PV($C$161,D$163,0,D153)*-1</f>
        <v>643651.328945261</v>
      </c>
      <c r="E166" s="22" t="n">
        <f aca="false">PV($C$161,E$163,0,E153)*-1</f>
        <v>637818.074012204</v>
      </c>
      <c r="F166" s="22" t="n">
        <f aca="false">PV($C$161,F$163,0,F153)*-1</f>
        <v>631239.051898915</v>
      </c>
      <c r="G166" s="22" t="n">
        <f aca="false">PV($C$161,G$163,0,G153)*-1</f>
        <v>675420.654450001</v>
      </c>
      <c r="H166" s="22" t="n">
        <f aca="false">PV($C$161,H$163,0,H153)*-1</f>
        <v>666747.590058617</v>
      </c>
      <c r="I166" s="22" t="n">
        <f aca="false">PV($C$161,I$163,0,I153)*-1</f>
        <v>657470.80147013</v>
      </c>
      <c r="J166" s="22" t="n">
        <f aca="false">PV($C$161,J$163,0,J153)*-1</f>
        <v>647616.659500247</v>
      </c>
      <c r="K166" s="22" t="n">
        <f aca="false">PV($C$161,K$163,0,K153)*-1</f>
        <v>637332.169285166</v>
      </c>
      <c r="L166" s="22" t="n">
        <f aca="false">PV($C$161,L$163,0,L153)*-1</f>
        <v>626784.012751162</v>
      </c>
      <c r="M166" s="22" t="n">
        <f aca="false">PV($C$161,M$163,0,M153)*-1</f>
        <v>616189.820836329</v>
      </c>
    </row>
    <row r="167" customFormat="false" ht="15" hidden="false" customHeight="false" outlineLevel="0" collapsed="false">
      <c r="A167" s="101"/>
      <c r="B167" s="101" t="s">
        <v>27</v>
      </c>
      <c r="C167" s="22" t="n">
        <f aca="false">PV($C$161,C$163,0,C154)*-1</f>
        <v>0</v>
      </c>
      <c r="D167" s="22" t="n">
        <f aca="false">PV($C$161,D$163,0,D154)*-1</f>
        <v>326232.594584683</v>
      </c>
      <c r="E167" s="22" t="n">
        <f aca="false">PV($C$161,E$163,0,E154)*-1</f>
        <v>323276.02818591</v>
      </c>
      <c r="F167" s="22" t="n">
        <f aca="false">PV($C$161,F$163,0,F154)*-1</f>
        <v>319941.472103558</v>
      </c>
      <c r="G167" s="22" t="n">
        <f aca="false">PV($C$161,G$163,0,G154)*-1</f>
        <v>324226.230861786</v>
      </c>
      <c r="H167" s="22" t="n">
        <f aca="false">PV($C$161,H$163,0,H154)*-1</f>
        <v>320062.847703286</v>
      </c>
      <c r="I167" s="22" t="n">
        <f aca="false">PV($C$161,I$163,0,I154)*-1</f>
        <v>315609.655194691</v>
      </c>
      <c r="J167" s="22" t="n">
        <f aca="false">PV($C$161,J$163,0,J154)*-1</f>
        <v>310879.312276953</v>
      </c>
      <c r="K167" s="22" t="n">
        <f aca="false">PV($C$161,K$163,0,K154)*-1</f>
        <v>305942.386707974</v>
      </c>
      <c r="L167" s="22" t="n">
        <f aca="false">PV($C$161,L$163,0,L154)*-1</f>
        <v>300878.891813307</v>
      </c>
      <c r="M167" s="22" t="n">
        <f aca="false">PV($C$161,M$163,0,M154)*-1</f>
        <v>295793.29827846</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11394594.4193869</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1811481.53846827</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6440270.16320803</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3142842.71771061</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Children'!BM32</f>
        <v>0.048</v>
      </c>
      <c r="E175" s="75" t="n">
        <f aca="false">D175</f>
        <v>0.048</v>
      </c>
      <c r="F175" s="75" t="n">
        <f aca="false">E175</f>
        <v>0.048</v>
      </c>
      <c r="G175" s="75" t="n">
        <f aca="false">'Regional Data Children'!CV32</f>
        <v>0.046</v>
      </c>
      <c r="H175" s="75" t="n">
        <f aca="false">G175</f>
        <v>0.046</v>
      </c>
      <c r="I175" s="75" t="n">
        <f aca="false">H175</f>
        <v>0.046</v>
      </c>
      <c r="J175" s="75" t="n">
        <f aca="false">I175</f>
        <v>0.046</v>
      </c>
      <c r="K175" s="75" t="n">
        <f aca="false">J175</f>
        <v>0.046</v>
      </c>
      <c r="L175" s="75" t="n">
        <f aca="false">K175</f>
        <v>0.046</v>
      </c>
      <c r="M175" s="75" t="n">
        <f aca="false">L175</f>
        <v>0.046</v>
      </c>
    </row>
    <row r="176" customFormat="false" ht="15" hidden="false" customHeight="false" outlineLevel="0" collapsed="false">
      <c r="B176" s="0" t="s">
        <v>26</v>
      </c>
      <c r="C176" s="75" t="n">
        <f aca="false">'Regional Data Children'!$D33</f>
        <v>0.917</v>
      </c>
      <c r="D176" s="75" t="n">
        <f aca="false">'Regional Data Children'!BM33</f>
        <v>0.191</v>
      </c>
      <c r="E176" s="75" t="n">
        <f aca="false">D176</f>
        <v>0.191</v>
      </c>
      <c r="F176" s="75" t="n">
        <f aca="false">E176</f>
        <v>0.191</v>
      </c>
      <c r="G176" s="75" t="n">
        <f aca="false">'Regional Data Children'!CV33</f>
        <v>0.13</v>
      </c>
      <c r="H176" s="75" t="n">
        <f aca="false">G176</f>
        <v>0.13</v>
      </c>
      <c r="I176" s="75" t="n">
        <f aca="false">H176</f>
        <v>0.13</v>
      </c>
      <c r="J176" s="75" t="n">
        <f aca="false">I176</f>
        <v>0.13</v>
      </c>
      <c r="K176" s="75" t="n">
        <f aca="false">J176</f>
        <v>0.13</v>
      </c>
      <c r="L176" s="75" t="n">
        <f aca="false">K176</f>
        <v>0.13</v>
      </c>
      <c r="M176" s="75" t="n">
        <f aca="false">L176</f>
        <v>0.13</v>
      </c>
    </row>
    <row r="177" customFormat="false" ht="15" hidden="false" customHeight="false" outlineLevel="0" collapsed="false">
      <c r="B177" s="0" t="s">
        <v>27</v>
      </c>
      <c r="C177" s="75" t="n">
        <f aca="false">'Regional Data Children'!$D34</f>
        <v>0.487</v>
      </c>
      <c r="D177" s="75" t="n">
        <f aca="false">'Regional Data Children'!BM34</f>
        <v>0.043</v>
      </c>
      <c r="E177" s="75" t="n">
        <f aca="false">D177</f>
        <v>0.043</v>
      </c>
      <c r="F177" s="75" t="n">
        <f aca="false">E177</f>
        <v>0.043</v>
      </c>
      <c r="G177" s="75" t="n">
        <f aca="false">'Regional Data Children'!CV34</f>
        <v>0.033</v>
      </c>
      <c r="H177" s="75" t="n">
        <f aca="false">G177</f>
        <v>0.033</v>
      </c>
      <c r="I177" s="75" t="n">
        <f aca="false">H177</f>
        <v>0.033</v>
      </c>
      <c r="J177" s="75" t="n">
        <f aca="false">I177</f>
        <v>0.033</v>
      </c>
      <c r="K177" s="75" t="n">
        <f aca="false">J177</f>
        <v>0.033</v>
      </c>
      <c r="L177" s="75" t="n">
        <f aca="false">K177</f>
        <v>0.033</v>
      </c>
      <c r="M177" s="75" t="n">
        <f aca="false">L177</f>
        <v>0.033</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287788.694856045</v>
      </c>
      <c r="E180" s="0" t="n">
        <f aca="false">SUM(E181:E183)</f>
        <v>293735.952223777</v>
      </c>
      <c r="F180" s="0" t="n">
        <f aca="false">SUM(F181:F183)</f>
        <v>299427.281683489</v>
      </c>
      <c r="G180" s="0" t="n">
        <f aca="false">SUM(G181:G183)</f>
        <v>222681.926218388</v>
      </c>
      <c r="H180" s="0" t="n">
        <f aca="false">SUM(H181:H183)</f>
        <v>226417.145785869</v>
      </c>
      <c r="I180" s="0" t="n">
        <f aca="false">SUM(I181:I183)</f>
        <v>229964.898953931</v>
      </c>
      <c r="J180" s="0" t="n">
        <f aca="false">SUM(J181:J183)</f>
        <v>233313.741552843</v>
      </c>
      <c r="K180" s="0" t="n">
        <f aca="false">SUM(K181:K183)</f>
        <v>236496.855619711</v>
      </c>
      <c r="L180" s="0" t="n">
        <f aca="false">SUM(L181:L183)</f>
        <v>239560.19948695</v>
      </c>
      <c r="M180" s="0" t="n">
        <f aca="false">SUM(M181:M183)</f>
        <v>242576.373998522</v>
      </c>
    </row>
    <row r="181" customFormat="false" ht="15" hidden="false" customHeight="false" outlineLevel="0" collapsed="false">
      <c r="B181" s="0" t="s">
        <v>25</v>
      </c>
      <c r="C181" s="0" t="n">
        <f aca="false">C175*C101</f>
        <v>373311.082731694</v>
      </c>
      <c r="D181" s="0" t="n">
        <f aca="false">D175*D101</f>
        <v>32651.2737183608</v>
      </c>
      <c r="E181" s="0" t="n">
        <f aca="false">E175*E101</f>
        <v>33326.0240878445</v>
      </c>
      <c r="F181" s="0" t="n">
        <f aca="false">F175*F101</f>
        <v>33971.7379721352</v>
      </c>
      <c r="G181" s="0" t="n">
        <f aca="false">G175*G101</f>
        <v>33139.4907638234</v>
      </c>
      <c r="H181" s="0" t="n">
        <f aca="false">H175*H101</f>
        <v>33695.3655780011</v>
      </c>
      <c r="I181" s="0" t="n">
        <f aca="false">I175*I101</f>
        <v>34223.3416708162</v>
      </c>
      <c r="J181" s="0" t="n">
        <f aca="false">J175*J101</f>
        <v>34721.7159226506</v>
      </c>
      <c r="K181" s="0" t="n">
        <f aca="false">K175*K101</f>
        <v>35195.4264792753</v>
      </c>
      <c r="L181" s="0" t="n">
        <f aca="false">L175*L101</f>
        <v>35651.3128528072</v>
      </c>
      <c r="M181" s="0" t="n">
        <f aca="false">M175*M101</f>
        <v>36100.1794899239</v>
      </c>
    </row>
    <row r="182" customFormat="false" ht="15" hidden="false" customHeight="false" outlineLevel="0" collapsed="false">
      <c r="B182" s="0" t="s">
        <v>26</v>
      </c>
      <c r="C182" s="0" t="n">
        <f aca="false">C176*C102</f>
        <v>910737.420169237</v>
      </c>
      <c r="D182" s="0" t="n">
        <f aca="false">D176*D102</f>
        <v>193913.515992957</v>
      </c>
      <c r="E182" s="0" t="n">
        <f aca="false">E176*E102</f>
        <v>197920.808868964</v>
      </c>
      <c r="F182" s="0" t="n">
        <f aca="false">F176*F102</f>
        <v>201755.656192481</v>
      </c>
      <c r="G182" s="0" t="n">
        <f aca="false">G176*G102</f>
        <v>139780.688281651</v>
      </c>
      <c r="H182" s="0" t="n">
        <f aca="false">H176*H102</f>
        <v>142125.340004816</v>
      </c>
      <c r="I182" s="0" t="n">
        <f aca="false">I176*I102</f>
        <v>144352.316338758</v>
      </c>
      <c r="J182" s="0" t="n">
        <f aca="false">J176*J102</f>
        <v>146454.433611463</v>
      </c>
      <c r="K182" s="0" t="n">
        <f aca="false">K176*K102</f>
        <v>148452.520670893</v>
      </c>
      <c r="L182" s="0" t="n">
        <f aca="false">L176*L102</f>
        <v>150375.426231653</v>
      </c>
      <c r="M182" s="0" t="n">
        <f aca="false">M176*M102</f>
        <v>152268.722900874</v>
      </c>
    </row>
    <row r="183" customFormat="false" ht="15" hidden="false" customHeight="false" outlineLevel="0" collapsed="false">
      <c r="B183" s="0" t="s">
        <v>27</v>
      </c>
      <c r="C183" s="0" t="n">
        <f aca="false">C177*C103</f>
        <v>678313.819003453</v>
      </c>
      <c r="D183" s="0" t="n">
        <f aca="false">D177*D103</f>
        <v>61223.9051447272</v>
      </c>
      <c r="E183" s="0" t="n">
        <f aca="false">E177*E103</f>
        <v>62489.1192669686</v>
      </c>
      <c r="F183" s="0" t="n">
        <f aca="false">F177*F103</f>
        <v>63699.8875188734</v>
      </c>
      <c r="G183" s="0" t="n">
        <f aca="false">G177*G103</f>
        <v>49761.7471729137</v>
      </c>
      <c r="H183" s="0" t="n">
        <f aca="false">H177*H103</f>
        <v>50596.4402030521</v>
      </c>
      <c r="I183" s="0" t="n">
        <f aca="false">I177*I103</f>
        <v>51389.2409443564</v>
      </c>
      <c r="J183" s="0" t="n">
        <f aca="false">J177*J103</f>
        <v>52137.5920187292</v>
      </c>
      <c r="K183" s="0" t="n">
        <f aca="false">K177*K103</f>
        <v>52848.908469543</v>
      </c>
      <c r="L183" s="0" t="n">
        <f aca="false">L177*L103</f>
        <v>53533.4604024905</v>
      </c>
      <c r="M183" s="0" t="n">
        <f aca="false">M177*M103</f>
        <v>54207.4716077242</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Children'!BN32</f>
        <v>0</v>
      </c>
      <c r="E186" s="75" t="n">
        <f aca="false">D186</f>
        <v>0</v>
      </c>
      <c r="F186" s="75" t="n">
        <f aca="false">E186</f>
        <v>0</v>
      </c>
      <c r="G186" s="75" t="n">
        <f aca="false">'Regional Data Children'!CW32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Children'!BN33</f>
        <v>0</v>
      </c>
      <c r="E187" s="75" t="n">
        <f aca="false">D187</f>
        <v>0</v>
      </c>
      <c r="F187" s="75" t="n">
        <f aca="false">E187</f>
        <v>0</v>
      </c>
      <c r="G187" s="75" t="n">
        <f aca="false">'Regional Data Children'!CW33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Children'!BN34</f>
        <v>0</v>
      </c>
      <c r="E188" s="75" t="n">
        <f aca="false">D188</f>
        <v>0</v>
      </c>
      <c r="F188" s="75" t="n">
        <f aca="false">E188</f>
        <v>0</v>
      </c>
      <c r="G188" s="75" t="n">
        <f aca="false">'Regional Data Children'!CW34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2989713.89093914</v>
      </c>
      <c r="E215" s="22" t="n">
        <f aca="false">E25+E122</f>
        <v>3051497.40878785</v>
      </c>
      <c r="F215" s="22" t="n">
        <f aca="false">F25+F122</f>
        <v>3110622.20085838</v>
      </c>
      <c r="G215" s="22" t="n">
        <f aca="false">G25+G122</f>
        <v>3227396.93489087</v>
      </c>
      <c r="H215" s="22" t="n">
        <f aca="false">H25+H122</f>
        <v>3281532.6089797</v>
      </c>
      <c r="I215" s="22" t="n">
        <f aca="false">I25+I122</f>
        <v>3332951.27548218</v>
      </c>
      <c r="J215" s="22" t="n">
        <f aca="false">J25+J122</f>
        <v>3381487.0705631</v>
      </c>
      <c r="K215" s="22" t="n">
        <f aca="false">K25+K122</f>
        <v>3427620.91158593</v>
      </c>
      <c r="L215" s="22" t="n">
        <f aca="false">L25+L122</f>
        <v>3472018.88665082</v>
      </c>
      <c r="M215" s="22" t="n">
        <f aca="false">M25+M122</f>
        <v>3515733.22188698</v>
      </c>
    </row>
    <row r="216" customFormat="false" ht="15" hidden="false" customHeight="false" outlineLevel="0" collapsed="false">
      <c r="B216" s="0" t="s">
        <v>25</v>
      </c>
      <c r="C216" s="22" t="n">
        <f aca="false">C26+C123</f>
        <v>0</v>
      </c>
      <c r="D216" s="22" t="n">
        <f aca="false">D26+D123</f>
        <v>640101.011853699</v>
      </c>
      <c r="E216" s="22" t="n">
        <f aca="false">E26+E123</f>
        <v>653328.930555452</v>
      </c>
      <c r="F216" s="22" t="n">
        <f aca="false">F26+F123</f>
        <v>665987.613162067</v>
      </c>
      <c r="G216" s="22" t="n">
        <f aca="false">G26+G123</f>
        <v>693768.034903521</v>
      </c>
      <c r="H216" s="22" t="n">
        <f aca="false">H26+H123</f>
        <v>705405.15329598</v>
      </c>
      <c r="I216" s="22" t="n">
        <f aca="false">I26+I123</f>
        <v>716458.218021652</v>
      </c>
      <c r="J216" s="22" t="n">
        <f aca="false">J26+J123</f>
        <v>726891.574641577</v>
      </c>
      <c r="K216" s="22" t="n">
        <f aca="false">K26+K123</f>
        <v>736808.602163959</v>
      </c>
      <c r="L216" s="22" t="n">
        <f aca="false">L26+L123</f>
        <v>746352.484288116</v>
      </c>
      <c r="M216" s="22" t="n">
        <f aca="false">M26+M123</f>
        <v>755749.409756451</v>
      </c>
    </row>
    <row r="217" customFormat="false" ht="15" hidden="false" customHeight="false" outlineLevel="0" collapsed="false">
      <c r="B217" s="0" t="s">
        <v>26</v>
      </c>
      <c r="C217" s="22" t="n">
        <f aca="false">C27+C124</f>
        <v>0</v>
      </c>
      <c r="D217" s="22" t="n">
        <f aca="false">D27+D124</f>
        <v>989872.660173474</v>
      </c>
      <c r="E217" s="22" t="n">
        <f aca="false">E27+E124</f>
        <v>1010328.73637298</v>
      </c>
      <c r="F217" s="22" t="n">
        <f aca="false">F27+F124</f>
        <v>1029904.52768413</v>
      </c>
      <c r="G217" s="22" t="n">
        <f aca="false">G27+G124</f>
        <v>1070935.11945019</v>
      </c>
      <c r="H217" s="22" t="n">
        <f aca="false">H27+H124</f>
        <v>1088898.75880613</v>
      </c>
      <c r="I217" s="22" t="n">
        <f aca="false">I27+I124</f>
        <v>1105960.82364156</v>
      </c>
      <c r="J217" s="22" t="n">
        <f aca="false">J27+J124</f>
        <v>1122066.27597706</v>
      </c>
      <c r="K217" s="22" t="n">
        <f aca="false">K27+K124</f>
        <v>1137374.69683238</v>
      </c>
      <c r="L217" s="22" t="n">
        <f aca="false">L27+L124</f>
        <v>1152107.11174405</v>
      </c>
      <c r="M217" s="22" t="n">
        <f aca="false">M27+M124</f>
        <v>1166612.67699439</v>
      </c>
    </row>
    <row r="218" customFormat="false" ht="15" hidden="false" customHeight="false" outlineLevel="0" collapsed="false">
      <c r="B218" s="0" t="s">
        <v>27</v>
      </c>
      <c r="C218" s="22" t="n">
        <f aca="false">C28+C125</f>
        <v>0</v>
      </c>
      <c r="D218" s="22" t="n">
        <f aca="false">D28+D125</f>
        <v>1359740.21891196</v>
      </c>
      <c r="E218" s="22" t="n">
        <f aca="false">E28+E125</f>
        <v>1387839.74185942</v>
      </c>
      <c r="F218" s="22" t="n">
        <f aca="false">F28+F125</f>
        <v>1414730.06001219</v>
      </c>
      <c r="G218" s="22" t="n">
        <f aca="false">G28+G125</f>
        <v>1462693.78053716</v>
      </c>
      <c r="H218" s="22" t="n">
        <f aca="false">H28+H125</f>
        <v>1487228.69687759</v>
      </c>
      <c r="I218" s="22" t="n">
        <f aca="false">I28+I125</f>
        <v>1510532.23381896</v>
      </c>
      <c r="J218" s="22" t="n">
        <f aca="false">J28+J125</f>
        <v>1532529.21994447</v>
      </c>
      <c r="K218" s="22" t="n">
        <f aca="false">K28+K125</f>
        <v>1553437.6125896</v>
      </c>
      <c r="L218" s="22" t="n">
        <f aca="false">L28+L125</f>
        <v>1573559.29061866</v>
      </c>
      <c r="M218" s="22" t="n">
        <f aca="false">M28+M125</f>
        <v>1593371.13513614</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0.958456477374158</v>
      </c>
      <c r="E221" s="71" t="n">
        <f aca="false">E215/E197</f>
        <v>0.958456477374158</v>
      </c>
      <c r="F221" s="71" t="n">
        <f aca="false">F215/F197</f>
        <v>0.958456477374158</v>
      </c>
      <c r="G221" s="71" t="n">
        <f aca="false">G215/G197</f>
        <v>0.976935836834473</v>
      </c>
      <c r="H221" s="71" t="n">
        <f aca="false">H215/H197</f>
        <v>0.976935836834473</v>
      </c>
      <c r="I221" s="71" t="n">
        <f aca="false">I215/I197</f>
        <v>0.976935836834473</v>
      </c>
      <c r="J221" s="71" t="n">
        <f aca="false">J215/J197</f>
        <v>0.976935836834473</v>
      </c>
      <c r="K221" s="71" t="n">
        <f aca="false">K215/K197</f>
        <v>0.976935836834473</v>
      </c>
      <c r="L221" s="71" t="n">
        <f aca="false">L215/L197</f>
        <v>0.976935836834473</v>
      </c>
      <c r="M221" s="71" t="n">
        <f aca="false">M215/M197</f>
        <v>0.976935836834473</v>
      </c>
    </row>
    <row r="222" customFormat="false" ht="15" hidden="false" customHeight="false" outlineLevel="0" collapsed="false">
      <c r="B222" s="0" t="s">
        <v>25</v>
      </c>
      <c r="C222" s="71" t="n">
        <f aca="false">C216/C198</f>
        <v>0</v>
      </c>
      <c r="D222" s="71" t="n">
        <f aca="false">D216/D198</f>
        <v>0.941</v>
      </c>
      <c r="E222" s="71" t="n">
        <f aca="false">E216/E198</f>
        <v>0.941</v>
      </c>
      <c r="F222" s="71" t="n">
        <f aca="false">F216/F198</f>
        <v>0.941</v>
      </c>
      <c r="G222" s="71" t="n">
        <f aca="false">G216/G198</f>
        <v>0.963</v>
      </c>
      <c r="H222" s="71" t="n">
        <f aca="false">H216/H198</f>
        <v>0.963</v>
      </c>
      <c r="I222" s="71" t="n">
        <f aca="false">I216/I198</f>
        <v>0.963</v>
      </c>
      <c r="J222" s="71" t="n">
        <f aca="false">J216/J198</f>
        <v>0.963</v>
      </c>
      <c r="K222" s="71" t="n">
        <f aca="false">K216/K198</f>
        <v>0.963</v>
      </c>
      <c r="L222" s="71" t="n">
        <f aca="false">L216/L198</f>
        <v>0.963</v>
      </c>
      <c r="M222" s="71" t="n">
        <f aca="false">M216/M198</f>
        <v>0.963</v>
      </c>
    </row>
    <row r="223" customFormat="false" ht="15" hidden="false" customHeight="false" outlineLevel="0" collapsed="false">
      <c r="B223" s="0" t="s">
        <v>26</v>
      </c>
      <c r="C223" s="71" t="n">
        <f aca="false">C217/C199</f>
        <v>0</v>
      </c>
      <c r="D223" s="71" t="n">
        <f aca="false">D217/D199</f>
        <v>0.975</v>
      </c>
      <c r="E223" s="71" t="n">
        <f aca="false">E217/E199</f>
        <v>0.975</v>
      </c>
      <c r="F223" s="71" t="n">
        <f aca="false">F217/F199</f>
        <v>0.975</v>
      </c>
      <c r="G223" s="71" t="n">
        <f aca="false">G217/G199</f>
        <v>0.996</v>
      </c>
      <c r="H223" s="71" t="n">
        <f aca="false">H217/H199</f>
        <v>0.996</v>
      </c>
      <c r="I223" s="71" t="n">
        <f aca="false">I217/I199</f>
        <v>0.996</v>
      </c>
      <c r="J223" s="71" t="n">
        <f aca="false">J217/J199</f>
        <v>0.996</v>
      </c>
      <c r="K223" s="71" t="n">
        <f aca="false">K217/K199</f>
        <v>0.996</v>
      </c>
      <c r="L223" s="71" t="n">
        <f aca="false">L217/L199</f>
        <v>0.996</v>
      </c>
      <c r="M223" s="71" t="n">
        <f aca="false">M217/M199</f>
        <v>0.996</v>
      </c>
    </row>
    <row r="224" customFormat="false" ht="15" hidden="false" customHeight="false" outlineLevel="0" collapsed="false">
      <c r="B224" s="0" t="s">
        <v>27</v>
      </c>
      <c r="C224" s="71" t="n">
        <f aca="false">C218/C200</f>
        <v>0</v>
      </c>
      <c r="D224" s="71" t="n">
        <f aca="false">D218/D200</f>
        <v>0.955</v>
      </c>
      <c r="E224" s="71" t="n">
        <f aca="false">E218/E200</f>
        <v>0.955</v>
      </c>
      <c r="F224" s="71" t="n">
        <f aca="false">F218/F200</f>
        <v>0.955</v>
      </c>
      <c r="G224" s="71" t="n">
        <f aca="false">G218/G200</f>
        <v>0.97</v>
      </c>
      <c r="H224" s="71" t="n">
        <f aca="false">H218/H200</f>
        <v>0.97</v>
      </c>
      <c r="I224" s="71" t="n">
        <f aca="false">I218/I200</f>
        <v>0.97</v>
      </c>
      <c r="J224" s="71" t="n">
        <f aca="false">J218/J200</f>
        <v>0.97</v>
      </c>
      <c r="K224" s="71" t="n">
        <f aca="false">K218/K200</f>
        <v>0.97</v>
      </c>
      <c r="L224" s="71" t="n">
        <f aca="false">L218/L200</f>
        <v>0.97</v>
      </c>
      <c r="M224" s="71" t="n">
        <f aca="false">M218/M200</f>
        <v>0.97</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32790574.4106249</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7040851.03264247</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10874061.3876763</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14875661.9903061</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2902634.84557198</v>
      </c>
      <c r="E235" s="22" t="n">
        <f aca="false">PV($C$232,E$234,0,E215)*-1</f>
        <v>2876328.97425568</v>
      </c>
      <c r="F235" s="22" t="n">
        <f aca="false">PV($C$232,F$234,0,F215)*-1</f>
        <v>2846659.96251432</v>
      </c>
      <c r="G235" s="22" t="n">
        <f aca="false">PV($C$232,G$234,0,G215)*-1</f>
        <v>2867500.37513333</v>
      </c>
      <c r="H235" s="22" t="n">
        <f aca="false">PV($C$232,H$234,0,H215)*-1</f>
        <v>2830678.85474897</v>
      </c>
      <c r="I235" s="22" t="n">
        <f aca="false">PV($C$232,I$234,0,I215)*-1</f>
        <v>2791294.22151003</v>
      </c>
      <c r="J235" s="22" t="n">
        <f aca="false">PV($C$232,J$234,0,J215)*-1</f>
        <v>2749458.43279216</v>
      </c>
      <c r="K235" s="22" t="n">
        <f aca="false">PV($C$232,K$234,0,K215)*-1</f>
        <v>2705795.59933348</v>
      </c>
      <c r="L235" s="22" t="n">
        <f aca="false">PV($C$232,L$234,0,L215)*-1</f>
        <v>2661013.36974228</v>
      </c>
      <c r="M235" s="22" t="n">
        <f aca="false">PV($C$232,M$234,0,M215)*-1</f>
        <v>2616035.69680636</v>
      </c>
    </row>
    <row r="236" customFormat="false" ht="15" hidden="false" customHeight="false" outlineLevel="0" collapsed="false">
      <c r="A236" s="101"/>
      <c r="B236" s="101" t="s">
        <v>25</v>
      </c>
      <c r="C236" s="22" t="n">
        <f aca="false">PV($C$232,C$234,0,C216)*-1</f>
        <v>0</v>
      </c>
      <c r="D236" s="22" t="n">
        <f aca="false">PV($C$232,D$234,0,D216)*-1</f>
        <v>621457.293061844</v>
      </c>
      <c r="E236" s="22" t="n">
        <f aca="false">PV($C$232,E$234,0,E216)*-1</f>
        <v>615825.1772603</v>
      </c>
      <c r="F236" s="22" t="n">
        <f aca="false">PV($C$232,F$234,0,F216)*-1</f>
        <v>609473.009417784</v>
      </c>
      <c r="G236" s="22" t="n">
        <f aca="false">PV($C$232,G$234,0,G216)*-1</f>
        <v>616403.913269698</v>
      </c>
      <c r="H236" s="22" t="n">
        <f aca="false">PV($C$232,H$234,0,H216)*-1</f>
        <v>608488.68178297</v>
      </c>
      <c r="I236" s="22" t="n">
        <f aca="false">PV($C$232,I$234,0,I216)*-1</f>
        <v>600022.478164759</v>
      </c>
      <c r="J236" s="22" t="n">
        <f aca="false">PV($C$232,J$234,0,J216)*-1</f>
        <v>591029.36900807</v>
      </c>
      <c r="K236" s="22" t="n">
        <f aca="false">PV($C$232,K$234,0,K216)*-1</f>
        <v>581643.514470172</v>
      </c>
      <c r="L236" s="22" t="n">
        <f aca="false">PV($C$232,L$234,0,L216)*-1</f>
        <v>572017.032184646</v>
      </c>
      <c r="M236" s="22" t="n">
        <f aca="false">PV($C$232,M$234,0,M216)*-1</f>
        <v>562348.536986567</v>
      </c>
    </row>
    <row r="237" customFormat="false" ht="15" hidden="false" customHeight="false" outlineLevel="0" collapsed="false">
      <c r="A237" s="101"/>
      <c r="B237" s="101" t="s">
        <v>26</v>
      </c>
      <c r="C237" s="22" t="n">
        <f aca="false">PV($C$232,C$234,0,C217)*-1</f>
        <v>0</v>
      </c>
      <c r="D237" s="22" t="n">
        <f aca="false">PV($C$232,D$234,0,D217)*-1</f>
        <v>961041.417644149</v>
      </c>
      <c r="E237" s="22" t="n">
        <f aca="false">PV($C$232,E$234,0,E217)*-1</f>
        <v>952331.73378545</v>
      </c>
      <c r="F237" s="22" t="n">
        <f aca="false">PV($C$232,F$234,0,F217)*-1</f>
        <v>942508.538440187</v>
      </c>
      <c r="G237" s="22" t="n">
        <f aca="false">PV($C$232,G$234,0,G217)*-1</f>
        <v>951511.982789534</v>
      </c>
      <c r="H237" s="22" t="n">
        <f aca="false">PV($C$232,H$234,0,H217)*-1</f>
        <v>939293.634651177</v>
      </c>
      <c r="I237" s="22" t="n">
        <f aca="false">PV($C$232,I$234,0,I217)*-1</f>
        <v>926224.778308697</v>
      </c>
      <c r="J237" s="22" t="n">
        <f aca="false">PV($C$232,J$234,0,J217)*-1</f>
        <v>912342.564161592</v>
      </c>
      <c r="K237" s="22" t="n">
        <f aca="false">PV($C$232,K$234,0,K217)*-1</f>
        <v>897854.088554491</v>
      </c>
      <c r="L237" s="22" t="n">
        <f aca="false">PV($C$232,L$234,0,L217)*-1</f>
        <v>882994.167892726</v>
      </c>
      <c r="M237" s="22" t="n">
        <f aca="false">PV($C$232,M$234,0,M217)*-1</f>
        <v>868069.393992904</v>
      </c>
    </row>
    <row r="238" customFormat="false" ht="15" hidden="false" customHeight="false" outlineLevel="0" collapsed="false">
      <c r="A238" s="101"/>
      <c r="B238" s="101" t="s">
        <v>27</v>
      </c>
      <c r="C238" s="22" t="n">
        <f aca="false">PV($C$232,C$234,0,C218)*-1</f>
        <v>0</v>
      </c>
      <c r="D238" s="22" t="n">
        <f aca="false">PV($C$232,D$234,0,D218)*-1</f>
        <v>1320136.13486599</v>
      </c>
      <c r="E238" s="22" t="n">
        <f aca="false">PV($C$232,E$234,0,E218)*-1</f>
        <v>1308172.06320993</v>
      </c>
      <c r="F238" s="22" t="n">
        <f aca="false">PV($C$232,F$234,0,F218)*-1</f>
        <v>1294678.41465635</v>
      </c>
      <c r="G238" s="22" t="n">
        <f aca="false">PV($C$232,G$234,0,G218)*-1</f>
        <v>1299584.4790741</v>
      </c>
      <c r="H238" s="22" t="n">
        <f aca="false">PV($C$232,H$234,0,H218)*-1</f>
        <v>1282896.53831482</v>
      </c>
      <c r="I238" s="22" t="n">
        <f aca="false">PV($C$232,I$234,0,I218)*-1</f>
        <v>1265046.96503657</v>
      </c>
      <c r="J238" s="22" t="n">
        <f aca="false">PV($C$232,J$234,0,J218)*-1</f>
        <v>1246086.4996225</v>
      </c>
      <c r="K238" s="22" t="n">
        <f aca="false">PV($C$232,K$234,0,K218)*-1</f>
        <v>1226297.99630882</v>
      </c>
      <c r="L238" s="22" t="n">
        <f aca="false">PV($C$232,L$234,0,L218)*-1</f>
        <v>1206002.16966491</v>
      </c>
      <c r="M238" s="22" t="n">
        <f aca="false">PV($C$232,M$234,0,M218)*-1</f>
        <v>1185617.76582689</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27847400.3324086</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5978709.00560681</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9234172.30022091</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12634519.0265809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1195568.31841514</v>
      </c>
      <c r="E246" s="22" t="n">
        <f aca="false">E54+E151</f>
        <v>1220275.16971754</v>
      </c>
      <c r="F246" s="22" t="n">
        <f aca="false">F54+F151</f>
        <v>1243918.81282555</v>
      </c>
      <c r="G246" s="22" t="n">
        <f aca="false">G54+G151</f>
        <v>1334034.25286201</v>
      </c>
      <c r="H246" s="22" t="n">
        <f aca="false">H54+H151</f>
        <v>1356411.06147688</v>
      </c>
      <c r="I246" s="22" t="n">
        <f aca="false">I54+I151</f>
        <v>1377664.80365196</v>
      </c>
      <c r="J246" s="22" t="n">
        <f aca="false">J54+J151</f>
        <v>1397726.92009876</v>
      </c>
      <c r="K246" s="22" t="n">
        <f aca="false">K54+K151</f>
        <v>1416796.19647912</v>
      </c>
      <c r="L246" s="22" t="n">
        <f aca="false">L54+L151</f>
        <v>1435147.95818961</v>
      </c>
      <c r="M246" s="22" t="n">
        <f aca="false">M54+M151</f>
        <v>1453217.13955236</v>
      </c>
    </row>
    <row r="247" customFormat="false" ht="15" hidden="false" customHeight="false" outlineLevel="0" collapsed="false">
      <c r="B247" s="0" t="s">
        <v>25</v>
      </c>
      <c r="C247" s="22" t="n">
        <f aca="false">C55+C152</f>
        <v>0</v>
      </c>
      <c r="D247" s="22" t="n">
        <f aca="false">D55+D152</f>
        <v>196587.877179298</v>
      </c>
      <c r="E247" s="22" t="n">
        <f aca="false">E55+E152</f>
        <v>200650.436695564</v>
      </c>
      <c r="F247" s="22" t="n">
        <f aca="false">F55+F152</f>
        <v>204538.172373897</v>
      </c>
      <c r="G247" s="22" t="n">
        <f aca="false">G55+G152</f>
        <v>208922.876554539</v>
      </c>
      <c r="H247" s="22" t="n">
        <f aca="false">H55+H152</f>
        <v>212427.304730877</v>
      </c>
      <c r="I247" s="22" t="n">
        <f aca="false">I55+I152</f>
        <v>215755.849663841</v>
      </c>
      <c r="J247" s="22" t="n">
        <f aca="false">J55+J152</f>
        <v>218897.774294971</v>
      </c>
      <c r="K247" s="22" t="n">
        <f aca="false">K55+K152</f>
        <v>221884.210412823</v>
      </c>
      <c r="L247" s="22" t="n">
        <f aca="false">L55+L152</f>
        <v>224758.276680741</v>
      </c>
      <c r="M247" s="22" t="n">
        <f aca="false">M55+M152</f>
        <v>227588.088088651</v>
      </c>
    </row>
    <row r="248" customFormat="false" ht="15" hidden="false" customHeight="false" outlineLevel="0" collapsed="false">
      <c r="B248" s="0" t="s">
        <v>26</v>
      </c>
      <c r="C248" s="22" t="n">
        <f aca="false">C56+C153</f>
        <v>0</v>
      </c>
      <c r="D248" s="22" t="n">
        <f aca="false">D56+D153</f>
        <v>662960.868813619</v>
      </c>
      <c r="E248" s="22" t="n">
        <f aca="false">E56+E153</f>
        <v>676661.194719547</v>
      </c>
      <c r="F248" s="22" t="n">
        <f aca="false">F56+F153</f>
        <v>689771.955464345</v>
      </c>
      <c r="G248" s="22" t="n">
        <f aca="false">G56+G153</f>
        <v>760191.897039441</v>
      </c>
      <c r="H248" s="22" t="n">
        <f aca="false">H56+H153</f>
        <v>772943.195256959</v>
      </c>
      <c r="I248" s="22" t="n">
        <f aca="false">I56+I153</f>
        <v>785054.520396171</v>
      </c>
      <c r="J248" s="22" t="n">
        <f aca="false">J56+J153</f>
        <v>796486.804333111</v>
      </c>
      <c r="K248" s="22" t="n">
        <f aca="false">K56+K153</f>
        <v>807353.323956316</v>
      </c>
      <c r="L248" s="22" t="n">
        <f aca="false">L56+L153</f>
        <v>817810.971890604</v>
      </c>
      <c r="M248" s="22" t="n">
        <f aca="false">M56+M153</f>
        <v>828107.593007062</v>
      </c>
    </row>
    <row r="249" customFormat="false" ht="15" hidden="false" customHeight="false" outlineLevel="0" collapsed="false">
      <c r="B249" s="0" t="s">
        <v>27</v>
      </c>
      <c r="C249" s="22" t="n">
        <f aca="false">C57+C154</f>
        <v>0</v>
      </c>
      <c r="D249" s="22" t="n">
        <f aca="false">D57+D154</f>
        <v>336019.572422224</v>
      </c>
      <c r="E249" s="22" t="n">
        <f aca="false">E57+E154</f>
        <v>342963.538302432</v>
      </c>
      <c r="F249" s="22" t="n">
        <f aca="false">F57+F154</f>
        <v>349608.684987305</v>
      </c>
      <c r="G249" s="22" t="n">
        <f aca="false">G57+G154</f>
        <v>364919.479268034</v>
      </c>
      <c r="H249" s="22" t="n">
        <f aca="false">H57+H154</f>
        <v>371040.561489049</v>
      </c>
      <c r="I249" s="22" t="n">
        <f aca="false">I57+I154</f>
        <v>376854.433591947</v>
      </c>
      <c r="J249" s="22" t="n">
        <f aca="false">J57+J154</f>
        <v>382342.341470681</v>
      </c>
      <c r="K249" s="22" t="n">
        <f aca="false">K57+K154</f>
        <v>387558.662109982</v>
      </c>
      <c r="L249" s="22" t="n">
        <f aca="false">L57+L154</f>
        <v>392578.709618263</v>
      </c>
      <c r="M249" s="22" t="n">
        <f aca="false">M57+M154</f>
        <v>397521.458456644</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0.383280889318933</v>
      </c>
      <c r="E252" s="71" t="n">
        <f aca="false">E246/E197</f>
        <v>0.383280889318933</v>
      </c>
      <c r="F252" s="71" t="n">
        <f aca="false">F246/F197</f>
        <v>0.383280889318933</v>
      </c>
      <c r="G252" s="71" t="n">
        <f aca="false">G246/G197</f>
        <v>0.403813319364657</v>
      </c>
      <c r="H252" s="71" t="n">
        <f aca="false">H246/H197</f>
        <v>0.403813319364657</v>
      </c>
      <c r="I252" s="71" t="n">
        <f aca="false">I246/I197</f>
        <v>0.403813319364657</v>
      </c>
      <c r="J252" s="71" t="n">
        <f aca="false">J246/J197</f>
        <v>0.403813319364657</v>
      </c>
      <c r="K252" s="71" t="n">
        <f aca="false">K246/K197</f>
        <v>0.403813319364657</v>
      </c>
      <c r="L252" s="71" t="n">
        <f aca="false">L246/L197</f>
        <v>0.403813319364657</v>
      </c>
      <c r="M252" s="71" t="n">
        <f aca="false">M246/M197</f>
        <v>0.403813319364657</v>
      </c>
    </row>
    <row r="253" customFormat="false" ht="15" hidden="false" customHeight="false" outlineLevel="0" collapsed="false">
      <c r="B253" s="0" t="s">
        <v>25</v>
      </c>
      <c r="C253" s="71" t="n">
        <f aca="false">C247/C198</f>
        <v>0</v>
      </c>
      <c r="D253" s="71" t="n">
        <f aca="false">D247/D198</f>
        <v>0.289</v>
      </c>
      <c r="E253" s="71" t="n">
        <f aca="false">E247/E198</f>
        <v>0.289</v>
      </c>
      <c r="F253" s="71" t="n">
        <f aca="false">F247/F198</f>
        <v>0.289</v>
      </c>
      <c r="G253" s="71" t="n">
        <f aca="false">G247/G198</f>
        <v>0.29</v>
      </c>
      <c r="H253" s="71" t="n">
        <f aca="false">H247/H198</f>
        <v>0.29</v>
      </c>
      <c r="I253" s="71" t="n">
        <f aca="false">I247/I198</f>
        <v>0.29</v>
      </c>
      <c r="J253" s="71" t="n">
        <f aca="false">J247/J198</f>
        <v>0.29</v>
      </c>
      <c r="K253" s="71" t="n">
        <f aca="false">K247/K198</f>
        <v>0.29</v>
      </c>
      <c r="L253" s="71" t="n">
        <f aca="false">L247/L198</f>
        <v>0.29</v>
      </c>
      <c r="M253" s="71" t="n">
        <f aca="false">M247/M198</f>
        <v>0.29</v>
      </c>
    </row>
    <row r="254" customFormat="false" ht="15" hidden="false" customHeight="false" outlineLevel="0" collapsed="false">
      <c r="B254" s="0" t="s">
        <v>26</v>
      </c>
      <c r="C254" s="71" t="n">
        <f aca="false">C248/C199</f>
        <v>0</v>
      </c>
      <c r="D254" s="71" t="n">
        <f aca="false">D248/D199</f>
        <v>0.653</v>
      </c>
      <c r="E254" s="71" t="n">
        <f aca="false">E248/E199</f>
        <v>0.653</v>
      </c>
      <c r="F254" s="71" t="n">
        <f aca="false">F248/F199</f>
        <v>0.653</v>
      </c>
      <c r="G254" s="71" t="n">
        <f aca="false">G248/G199</f>
        <v>0.707</v>
      </c>
      <c r="H254" s="71" t="n">
        <f aca="false">H248/H199</f>
        <v>0.707</v>
      </c>
      <c r="I254" s="71" t="n">
        <f aca="false">I248/I199</f>
        <v>0.707</v>
      </c>
      <c r="J254" s="71" t="n">
        <f aca="false">J248/J199</f>
        <v>0.707</v>
      </c>
      <c r="K254" s="71" t="n">
        <f aca="false">K248/K199</f>
        <v>0.707</v>
      </c>
      <c r="L254" s="71" t="n">
        <f aca="false">L248/L199</f>
        <v>0.707</v>
      </c>
      <c r="M254" s="71" t="n">
        <f aca="false">M248/M199</f>
        <v>0.707</v>
      </c>
    </row>
    <row r="255" customFormat="false" ht="15" hidden="false" customHeight="false" outlineLevel="0" collapsed="false">
      <c r="B255" s="0" t="s">
        <v>27</v>
      </c>
      <c r="C255" s="71" t="n">
        <f aca="false">C249/C200</f>
        <v>0</v>
      </c>
      <c r="D255" s="71" t="n">
        <f aca="false">D249/D200</f>
        <v>0.236</v>
      </c>
      <c r="E255" s="71" t="n">
        <f aca="false">E249/E200</f>
        <v>0.236</v>
      </c>
      <c r="F255" s="71" t="n">
        <f aca="false">F249/F200</f>
        <v>0.236</v>
      </c>
      <c r="G255" s="71" t="n">
        <f aca="false">G249/G200</f>
        <v>0.242</v>
      </c>
      <c r="H255" s="71" t="n">
        <f aca="false">H249/H200</f>
        <v>0.242</v>
      </c>
      <c r="I255" s="71" t="n">
        <f aca="false">I249/I200</f>
        <v>0.242</v>
      </c>
      <c r="J255" s="71" t="n">
        <f aca="false">J249/J200</f>
        <v>0.242</v>
      </c>
      <c r="K255" s="71" t="n">
        <f aca="false">K249/K200</f>
        <v>0.242</v>
      </c>
      <c r="L255" s="71" t="n">
        <f aca="false">L249/L200</f>
        <v>0.242</v>
      </c>
      <c r="M255" s="71" t="n">
        <f aca="false">M249/M200</f>
        <v>0.242</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13430760.6332689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2132010.8666752</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7597342.32487717</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3701407.44171656</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1160745.94020887</v>
      </c>
      <c r="E266" s="22" t="n">
        <f aca="false">PV($C$263,E$265,0,E246)*-1</f>
        <v>1150226.38299325</v>
      </c>
      <c r="F266" s="22" t="n">
        <f aca="false">PV($C$263,F$265,0,F246)*-1</f>
        <v>1138361.92646978</v>
      </c>
      <c r="G266" s="22" t="n">
        <f aca="false">PV($C$263,G$265,0,G246)*-1</f>
        <v>1185272.15514378</v>
      </c>
      <c r="H266" s="22" t="n">
        <f aca="false">PV($C$263,H$265,0,H246)*-1</f>
        <v>1170052.09686581</v>
      </c>
      <c r="I266" s="22" t="n">
        <f aca="false">PV($C$263,I$265,0,I246)*-1</f>
        <v>1153772.58404569</v>
      </c>
      <c r="J266" s="22" t="n">
        <f aca="false">PV($C$263,J$265,0,J246)*-1</f>
        <v>1136479.89390839</v>
      </c>
      <c r="K266" s="22" t="n">
        <f aca="false">PV($C$263,K$265,0,K246)*-1</f>
        <v>1118432.00064148</v>
      </c>
      <c r="L266" s="22" t="n">
        <f aca="false">PV($C$263,L$265,0,L246)*-1</f>
        <v>1099921.40854531</v>
      </c>
      <c r="M266" s="22" t="n">
        <f aca="false">PV($C$263,M$265,0,M246)*-1</f>
        <v>1081330.03056453</v>
      </c>
    </row>
    <row r="267" customFormat="false" ht="15" hidden="false" customHeight="false" outlineLevel="0" collapsed="false">
      <c r="A267" s="101"/>
      <c r="B267" s="101" t="s">
        <v>25</v>
      </c>
      <c r="C267" s="22" t="n">
        <f aca="false">PV($C$263,C$265,0,C247)*-1</f>
        <v>0</v>
      </c>
      <c r="D267" s="22" t="n">
        <f aca="false">PV($C$263,D$265,0,D247)*-1</f>
        <v>190862.01667893</v>
      </c>
      <c r="E267" s="22" t="n">
        <f aca="false">PV($C$263,E$265,0,E247)*-1</f>
        <v>189132.28079514</v>
      </c>
      <c r="F267" s="22" t="n">
        <f aca="false">PV($C$263,F$265,0,F247)*-1</f>
        <v>187181.402467311</v>
      </c>
      <c r="G267" s="22" t="n">
        <f aca="false">PV($C$263,G$265,0,G247)*-1</f>
        <v>185625.269831996</v>
      </c>
      <c r="H267" s="22" t="n">
        <f aca="false">PV($C$263,H$265,0,H247)*-1</f>
        <v>183241.659103906</v>
      </c>
      <c r="I267" s="22" t="n">
        <f aca="false">PV($C$263,I$265,0,I247)*-1</f>
        <v>180692.127380872</v>
      </c>
      <c r="J267" s="22" t="n">
        <f aca="false">PV($C$263,J$265,0,J247)*-1</f>
        <v>177983.922131195</v>
      </c>
      <c r="K267" s="22" t="n">
        <f aca="false">PV($C$263,K$265,0,K247)*-1</f>
        <v>175157.444648338</v>
      </c>
      <c r="L267" s="22" t="n">
        <f aca="false">PV($C$263,L$265,0,L247)*-1</f>
        <v>172258.503980838</v>
      </c>
      <c r="M267" s="22" t="n">
        <f aca="false">PV($C$263,M$265,0,M247)*-1</f>
        <v>169346.911449745</v>
      </c>
    </row>
    <row r="268" customFormat="false" ht="15" hidden="false" customHeight="false" outlineLevel="0" collapsed="false">
      <c r="A268" s="101"/>
      <c r="B268" s="101" t="s">
        <v>26</v>
      </c>
      <c r="C268" s="22" t="n">
        <f aca="false">PV($C$263,C$265,0,C248)*-1</f>
        <v>0</v>
      </c>
      <c r="D268" s="22" t="n">
        <f aca="false">PV($C$263,D$265,0,D248)*-1</f>
        <v>643651.328945261</v>
      </c>
      <c r="E268" s="22" t="n">
        <f aca="false">PV($C$263,E$265,0,E248)*-1</f>
        <v>637818.074012204</v>
      </c>
      <c r="F268" s="22" t="n">
        <f aca="false">PV($C$263,F$265,0,F248)*-1</f>
        <v>631239.051898915</v>
      </c>
      <c r="G268" s="22" t="n">
        <f aca="false">PV($C$263,G$265,0,G248)*-1</f>
        <v>675420.654450001</v>
      </c>
      <c r="H268" s="22" t="n">
        <f aca="false">PV($C$263,H$265,0,H248)*-1</f>
        <v>666747.590058617</v>
      </c>
      <c r="I268" s="22" t="n">
        <f aca="false">PV($C$263,I$265,0,I248)*-1</f>
        <v>657470.80147013</v>
      </c>
      <c r="J268" s="22" t="n">
        <f aca="false">PV($C$263,J$265,0,J248)*-1</f>
        <v>647616.659500247</v>
      </c>
      <c r="K268" s="22" t="n">
        <f aca="false">PV($C$263,K$265,0,K248)*-1</f>
        <v>637332.169285166</v>
      </c>
      <c r="L268" s="22" t="n">
        <f aca="false">PV($C$263,L$265,0,L248)*-1</f>
        <v>626784.012751162</v>
      </c>
      <c r="M268" s="22" t="n">
        <f aca="false">PV($C$263,M$265,0,M248)*-1</f>
        <v>616189.820836329</v>
      </c>
    </row>
    <row r="269" customFormat="false" ht="15" hidden="false" customHeight="false" outlineLevel="0" collapsed="false">
      <c r="A269" s="101"/>
      <c r="B269" s="101" t="s">
        <v>27</v>
      </c>
      <c r="C269" s="22" t="n">
        <f aca="false">PV($C$263,C$265,0,C249)*-1</f>
        <v>0</v>
      </c>
      <c r="D269" s="22" t="n">
        <f aca="false">PV($C$263,D$265,0,D249)*-1</f>
        <v>326232.594584683</v>
      </c>
      <c r="E269" s="22" t="n">
        <f aca="false">PV($C$263,E$265,0,E249)*-1</f>
        <v>323276.02818591</v>
      </c>
      <c r="F269" s="22" t="n">
        <f aca="false">PV($C$263,F$265,0,F249)*-1</f>
        <v>319941.472103558</v>
      </c>
      <c r="G269" s="22" t="n">
        <f aca="false">PV($C$263,G$265,0,G249)*-1</f>
        <v>324226.230861786</v>
      </c>
      <c r="H269" s="22" t="n">
        <f aca="false">PV($C$263,H$265,0,H249)*-1</f>
        <v>320062.847703286</v>
      </c>
      <c r="I269" s="22" t="n">
        <f aca="false">PV($C$263,I$265,0,I249)*-1</f>
        <v>315609.655194691</v>
      </c>
      <c r="J269" s="22" t="n">
        <f aca="false">PV($C$263,J$265,0,J249)*-1</f>
        <v>310879.312276953</v>
      </c>
      <c r="K269" s="22" t="n">
        <f aca="false">PV($C$263,K$265,0,K249)*-1</f>
        <v>305942.386707974</v>
      </c>
      <c r="L269" s="22" t="n">
        <f aca="false">PV($C$263,L$265,0,L249)*-1</f>
        <v>300878.891813307</v>
      </c>
      <c r="M269" s="22" t="n">
        <f aca="false">PV($C$263,M$265,0,M249)*-1</f>
        <v>295793.29827846</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11394594.4193869</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1811481.53846827</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6440270.16320803</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3142842.71771061</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287788.694856045</v>
      </c>
      <c r="E277" s="0" t="n">
        <f aca="false">SUM(E278:E280)</f>
        <v>293735.952223777</v>
      </c>
      <c r="F277" s="0" t="n">
        <f aca="false">SUM(F278:F280)</f>
        <v>299427.281683489</v>
      </c>
      <c r="G277" s="0" t="n">
        <f aca="false">SUM(G278:G280)</f>
        <v>222681.926218388</v>
      </c>
      <c r="H277" s="0" t="n">
        <f aca="false">SUM(H278:H280)</f>
        <v>226417.145785869</v>
      </c>
      <c r="I277" s="0" t="n">
        <f aca="false">SUM(I278:I280)</f>
        <v>229964.898953931</v>
      </c>
      <c r="J277" s="0" t="n">
        <f aca="false">SUM(J278:J280)</f>
        <v>233313.741552843</v>
      </c>
      <c r="K277" s="0" t="n">
        <f aca="false">SUM(K278:K280)</f>
        <v>236496.855619711</v>
      </c>
      <c r="L277" s="0" t="n">
        <f aca="false">SUM(L278:L280)</f>
        <v>239560.19948695</v>
      </c>
      <c r="M277" s="0" t="n">
        <f aca="false">SUM(M278:M280)</f>
        <v>242576.373998522</v>
      </c>
    </row>
    <row r="278" customFormat="false" ht="15" hidden="false" customHeight="false" outlineLevel="0" collapsed="false">
      <c r="B278" s="0" t="s">
        <v>25</v>
      </c>
      <c r="C278" s="0" t="n">
        <f aca="false">C84+C181</f>
        <v>373311.082731694</v>
      </c>
      <c r="D278" s="0" t="n">
        <f aca="false">D84+D181</f>
        <v>32651.2737183608</v>
      </c>
      <c r="E278" s="0" t="n">
        <f aca="false">E84+E181</f>
        <v>33326.0240878445</v>
      </c>
      <c r="F278" s="0" t="n">
        <f aca="false">F84+F181</f>
        <v>33971.7379721352</v>
      </c>
      <c r="G278" s="0" t="n">
        <f aca="false">G84+G181</f>
        <v>33139.4907638234</v>
      </c>
      <c r="H278" s="0" t="n">
        <f aca="false">H84+H181</f>
        <v>33695.3655780011</v>
      </c>
      <c r="I278" s="0" t="n">
        <f aca="false">I84+I181</f>
        <v>34223.3416708162</v>
      </c>
      <c r="J278" s="0" t="n">
        <f aca="false">J84+J181</f>
        <v>34721.7159226506</v>
      </c>
      <c r="K278" s="0" t="n">
        <f aca="false">K84+K181</f>
        <v>35195.4264792753</v>
      </c>
      <c r="L278" s="0" t="n">
        <f aca="false">L84+L181</f>
        <v>35651.3128528072</v>
      </c>
      <c r="M278" s="0" t="n">
        <f aca="false">M84+M181</f>
        <v>36100.1794899239</v>
      </c>
    </row>
    <row r="279" customFormat="false" ht="15" hidden="false" customHeight="false" outlineLevel="0" collapsed="false">
      <c r="B279" s="0" t="s">
        <v>26</v>
      </c>
      <c r="C279" s="0" t="n">
        <f aca="false">C85+C182</f>
        <v>910737.420169237</v>
      </c>
      <c r="D279" s="0" t="n">
        <f aca="false">D85+D182</f>
        <v>193913.515992957</v>
      </c>
      <c r="E279" s="0" t="n">
        <f aca="false">E85+E182</f>
        <v>197920.808868964</v>
      </c>
      <c r="F279" s="0" t="n">
        <f aca="false">F85+F182</f>
        <v>201755.656192481</v>
      </c>
      <c r="G279" s="0" t="n">
        <f aca="false">G85+G182</f>
        <v>139780.688281651</v>
      </c>
      <c r="H279" s="0" t="n">
        <f aca="false">H85+H182</f>
        <v>142125.340004816</v>
      </c>
      <c r="I279" s="0" t="n">
        <f aca="false">I85+I182</f>
        <v>144352.316338758</v>
      </c>
      <c r="J279" s="0" t="n">
        <f aca="false">J85+J182</f>
        <v>146454.433611463</v>
      </c>
      <c r="K279" s="0" t="n">
        <f aca="false">K85+K182</f>
        <v>148452.520670893</v>
      </c>
      <c r="L279" s="0" t="n">
        <f aca="false">L85+L182</f>
        <v>150375.426231653</v>
      </c>
      <c r="M279" s="0" t="n">
        <f aca="false">M85+M182</f>
        <v>152268.722900874</v>
      </c>
    </row>
    <row r="280" customFormat="false" ht="15" hidden="false" customHeight="false" outlineLevel="0" collapsed="false">
      <c r="B280" s="0" t="s">
        <v>27</v>
      </c>
      <c r="C280" s="0" t="n">
        <f aca="false">C86+C183</f>
        <v>678313.819003453</v>
      </c>
      <c r="D280" s="0" t="n">
        <f aca="false">D86+D183</f>
        <v>61223.9051447272</v>
      </c>
      <c r="E280" s="0" t="n">
        <f aca="false">E86+E183</f>
        <v>62489.1192669686</v>
      </c>
      <c r="F280" s="0" t="n">
        <f aca="false">F86+F183</f>
        <v>63699.8875188734</v>
      </c>
      <c r="G280" s="0" t="n">
        <f aca="false">G86+G183</f>
        <v>49761.7471729137</v>
      </c>
      <c r="H280" s="0" t="n">
        <f aca="false">H86+H183</f>
        <v>50596.4402030521</v>
      </c>
      <c r="I280" s="0" t="n">
        <f aca="false">I86+I183</f>
        <v>51389.2409443564</v>
      </c>
      <c r="J280" s="0" t="n">
        <f aca="false">J86+J183</f>
        <v>52137.5920187292</v>
      </c>
      <c r="K280" s="0" t="n">
        <f aca="false">K86+K183</f>
        <v>52848.908469543</v>
      </c>
      <c r="L280" s="0" t="n">
        <f aca="false">L86+L183</f>
        <v>53533.4604024905</v>
      </c>
      <c r="M280" s="0" t="n">
        <f aca="false">M86+M183</f>
        <v>54207.4716077242</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0.0922606472598575</v>
      </c>
      <c r="E283" s="0" t="n">
        <f aca="false">E277/E197</f>
        <v>0.0922606472598575</v>
      </c>
      <c r="F283" s="0" t="n">
        <f aca="false">F277/F197</f>
        <v>0.0922606472598575</v>
      </c>
      <c r="G283" s="0" t="n">
        <f aca="false">G277/G197</f>
        <v>0.0674060111993722</v>
      </c>
      <c r="H283" s="0" t="n">
        <f aca="false">H277/H197</f>
        <v>0.0674060111993722</v>
      </c>
      <c r="I283" s="0" t="n">
        <f aca="false">I277/I197</f>
        <v>0.0674060111993722</v>
      </c>
      <c r="J283" s="0" t="n">
        <f aca="false">J277/J197</f>
        <v>0.0674060111993722</v>
      </c>
      <c r="K283" s="0" t="n">
        <f aca="false">K277/K197</f>
        <v>0.0674060111993722</v>
      </c>
      <c r="L283" s="0" t="n">
        <f aca="false">L277/L197</f>
        <v>0.0674060111993722</v>
      </c>
      <c r="M283" s="0" t="n">
        <f aca="false">M277/M197</f>
        <v>0.0674060111993722</v>
      </c>
    </row>
    <row r="284" customFormat="false" ht="15" hidden="false" customHeight="false" outlineLevel="0" collapsed="false">
      <c r="B284" s="0" t="s">
        <v>25</v>
      </c>
      <c r="C284" s="0" t="n">
        <f aca="false">C278/C198</f>
        <v>0.561</v>
      </c>
      <c r="D284" s="0" t="n">
        <f aca="false">D278/D198</f>
        <v>0.048</v>
      </c>
      <c r="E284" s="0" t="n">
        <f aca="false">E278/E198</f>
        <v>0.048</v>
      </c>
      <c r="F284" s="0" t="n">
        <f aca="false">F278/F198</f>
        <v>0.048</v>
      </c>
      <c r="G284" s="0" t="n">
        <f aca="false">G278/G198</f>
        <v>0.046</v>
      </c>
      <c r="H284" s="0" t="n">
        <f aca="false">H278/H198</f>
        <v>0.046</v>
      </c>
      <c r="I284" s="0" t="n">
        <f aca="false">I278/I198</f>
        <v>0.046</v>
      </c>
      <c r="J284" s="0" t="n">
        <f aca="false">J278/J198</f>
        <v>0.046</v>
      </c>
      <c r="K284" s="0" t="n">
        <f aca="false">K278/K198</f>
        <v>0.046</v>
      </c>
      <c r="L284" s="0" t="n">
        <f aca="false">L278/L198</f>
        <v>0.046</v>
      </c>
      <c r="M284" s="0" t="n">
        <f aca="false">M278/M198</f>
        <v>0.046</v>
      </c>
    </row>
    <row r="285" customFormat="false" ht="15" hidden="false" customHeight="false" outlineLevel="0" collapsed="false">
      <c r="B285" s="0" t="s">
        <v>26</v>
      </c>
      <c r="C285" s="0" t="n">
        <f aca="false">C279/C199</f>
        <v>0.917</v>
      </c>
      <c r="D285" s="0" t="n">
        <f aca="false">D279/D199</f>
        <v>0.191</v>
      </c>
      <c r="E285" s="0" t="n">
        <f aca="false">E279/E199</f>
        <v>0.191</v>
      </c>
      <c r="F285" s="0" t="n">
        <f aca="false">F279/F199</f>
        <v>0.191</v>
      </c>
      <c r="G285" s="0" t="n">
        <f aca="false">G279/G199</f>
        <v>0.13</v>
      </c>
      <c r="H285" s="0" t="n">
        <f aca="false">H279/H199</f>
        <v>0.13</v>
      </c>
      <c r="I285" s="0" t="n">
        <f aca="false">I279/I199</f>
        <v>0.13</v>
      </c>
      <c r="J285" s="0" t="n">
        <f aca="false">J279/J199</f>
        <v>0.13</v>
      </c>
      <c r="K285" s="0" t="n">
        <f aca="false">K279/K199</f>
        <v>0.13</v>
      </c>
      <c r="L285" s="0" t="n">
        <f aca="false">L279/L199</f>
        <v>0.13</v>
      </c>
      <c r="M285" s="0" t="n">
        <f aca="false">M279/M199</f>
        <v>0.13</v>
      </c>
    </row>
    <row r="286" customFormat="false" ht="15" hidden="false" customHeight="false" outlineLevel="0" collapsed="false">
      <c r="B286" s="0" t="s">
        <v>27</v>
      </c>
      <c r="C286" s="0" t="n">
        <f aca="false">C280/C200</f>
        <v>0.487</v>
      </c>
      <c r="D286" s="0" t="n">
        <f aca="false">D280/D200</f>
        <v>0.043</v>
      </c>
      <c r="E286" s="0" t="n">
        <f aca="false">E280/E200</f>
        <v>0.043</v>
      </c>
      <c r="F286" s="0" t="n">
        <f aca="false">F280/F200</f>
        <v>0.043</v>
      </c>
      <c r="G286" s="0" t="n">
        <f aca="false">G280/G200</f>
        <v>0.033</v>
      </c>
      <c r="H286" s="0" t="n">
        <f aca="false">H280/H200</f>
        <v>0.033</v>
      </c>
      <c r="I286" s="0" t="n">
        <f aca="false">I280/I200</f>
        <v>0.033</v>
      </c>
      <c r="J286" s="0" t="n">
        <f aca="false">J280/J200</f>
        <v>0.033</v>
      </c>
      <c r="K286" s="0" t="n">
        <f aca="false">K280/K200</f>
        <v>0.033</v>
      </c>
      <c r="L286" s="0" t="n">
        <f aca="false">L280/L200</f>
        <v>0.033</v>
      </c>
      <c r="M286" s="0" t="n">
        <f aca="false">M280/M200</f>
        <v>0.033</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2" activePane="bottomRight" state="frozen"/>
      <selection pane="topLeft" activeCell="A1" activeCellId="0" sqref="A1"/>
      <selection pane="topRight" activeCell="C1" activeCellId="0" sqref="C1"/>
      <selection pane="bottomLeft" activeCell="A252" activeCellId="0" sqref="A252"/>
      <selection pane="bottomRight" activeCell="G189" activeCellId="0" sqref="G189"/>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Children'!BT24</f>
        <v>0.99</v>
      </c>
      <c r="E20" s="71" t="n">
        <f aca="false">D20</f>
        <v>0.99</v>
      </c>
      <c r="F20" s="71" t="n">
        <f aca="false">E20</f>
        <v>0.99</v>
      </c>
      <c r="G20" s="71" t="n">
        <f aca="false">'Regional Data Children'!CX24</f>
        <v>0.994</v>
      </c>
      <c r="H20" s="71" t="n">
        <f aca="false">G20</f>
        <v>0.994</v>
      </c>
      <c r="I20" s="71" t="n">
        <f aca="false">H20</f>
        <v>0.994</v>
      </c>
      <c r="J20" s="71" t="n">
        <f aca="false">I20</f>
        <v>0.994</v>
      </c>
      <c r="K20" s="71" t="n">
        <f aca="false">J20</f>
        <v>0.994</v>
      </c>
      <c r="L20" s="71" t="n">
        <f aca="false">K20</f>
        <v>0.994</v>
      </c>
      <c r="M20" s="71" t="n">
        <f aca="false">L20</f>
        <v>0.994</v>
      </c>
    </row>
    <row r="21" customFormat="false" ht="15" hidden="false" customHeight="false" outlineLevel="0" collapsed="false">
      <c r="B21" s="0" t="s">
        <v>26</v>
      </c>
      <c r="C21" s="75" t="n">
        <v>0</v>
      </c>
      <c r="D21" s="71" t="n">
        <f aca="false">'Regional Data Children'!BT25</f>
        <v>0.92</v>
      </c>
      <c r="E21" s="71" t="n">
        <f aca="false">D21</f>
        <v>0.92</v>
      </c>
      <c r="F21" s="71" t="n">
        <f aca="false">E21</f>
        <v>0.92</v>
      </c>
      <c r="G21" s="71" t="n">
        <f aca="false">'Regional Data Children'!CX25</f>
        <v>0.93</v>
      </c>
      <c r="H21" s="71" t="n">
        <f aca="false">G21</f>
        <v>0.93</v>
      </c>
      <c r="I21" s="71" t="n">
        <f aca="false">H21</f>
        <v>0.93</v>
      </c>
      <c r="J21" s="71" t="n">
        <f aca="false">I21</f>
        <v>0.93</v>
      </c>
      <c r="K21" s="71" t="n">
        <f aca="false">J21</f>
        <v>0.93</v>
      </c>
      <c r="L21" s="71" t="n">
        <f aca="false">K21</f>
        <v>0.93</v>
      </c>
      <c r="M21" s="71" t="n">
        <f aca="false">L21</f>
        <v>0.93</v>
      </c>
    </row>
    <row r="22" customFormat="false" ht="15" hidden="false" customHeight="false" outlineLevel="0" collapsed="false">
      <c r="B22" s="0" t="s">
        <v>27</v>
      </c>
      <c r="C22" s="75" t="n">
        <v>0</v>
      </c>
      <c r="D22" s="71" t="n">
        <f aca="false">'Regional Data Children'!BT26</f>
        <v>0.964</v>
      </c>
      <c r="E22" s="71" t="n">
        <f aca="false">D22</f>
        <v>0.964</v>
      </c>
      <c r="F22" s="71" t="n">
        <f aca="false">E22</f>
        <v>0.964</v>
      </c>
      <c r="G22" s="71" t="n">
        <f aca="false">'Regional Data Children'!CX26</f>
        <v>0.98</v>
      </c>
      <c r="H22" s="71" t="n">
        <f aca="false">G22</f>
        <v>0.98</v>
      </c>
      <c r="I22" s="71" t="n">
        <f aca="false">H22</f>
        <v>0.98</v>
      </c>
      <c r="J22" s="71" t="n">
        <f aca="false">I22</f>
        <v>0.98</v>
      </c>
      <c r="K22" s="71" t="n">
        <f aca="false">J22</f>
        <v>0.98</v>
      </c>
      <c r="L22" s="71" t="n">
        <f aca="false">K22</f>
        <v>0.98</v>
      </c>
      <c r="M22" s="71" t="n">
        <f aca="false">L22</f>
        <v>0.98</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Children'!BV24</f>
        <v>0.124</v>
      </c>
      <c r="E49" s="75" t="n">
        <f aca="false">D49</f>
        <v>0.124</v>
      </c>
      <c r="F49" s="75" t="n">
        <f aca="false">E49</f>
        <v>0.124</v>
      </c>
      <c r="G49" s="75" t="n">
        <f aca="false">'Regional Data Children'!CZ24</f>
        <v>0.149</v>
      </c>
      <c r="H49" s="75" t="n">
        <f aca="false">G49</f>
        <v>0.149</v>
      </c>
      <c r="I49" s="75" t="n">
        <f aca="false">H49</f>
        <v>0.149</v>
      </c>
      <c r="J49" s="75" t="n">
        <f aca="false">I49</f>
        <v>0.149</v>
      </c>
      <c r="K49" s="75" t="n">
        <f aca="false">J49</f>
        <v>0.149</v>
      </c>
      <c r="L49" s="75" t="n">
        <f aca="false">K49</f>
        <v>0.149</v>
      </c>
      <c r="M49" s="75" t="n">
        <f aca="false">L49</f>
        <v>0.149</v>
      </c>
    </row>
    <row r="50" customFormat="false" ht="15" hidden="false" customHeight="false" outlineLevel="0" collapsed="false">
      <c r="B50" s="0" t="s">
        <v>26</v>
      </c>
      <c r="C50" s="75" t="n">
        <v>0</v>
      </c>
      <c r="D50" s="75" t="n">
        <f aca="false">'Regional Data Children'!BV25</f>
        <v>0.144</v>
      </c>
      <c r="E50" s="75" t="n">
        <f aca="false">D50</f>
        <v>0.144</v>
      </c>
      <c r="F50" s="75" t="n">
        <f aca="false">E50</f>
        <v>0.144</v>
      </c>
      <c r="G50" s="75" t="n">
        <f aca="false">'Regional Data Children'!CZ25</f>
        <v>0.301</v>
      </c>
      <c r="H50" s="75" t="n">
        <f aca="false">G50</f>
        <v>0.301</v>
      </c>
      <c r="I50" s="75" t="n">
        <f aca="false">H50</f>
        <v>0.301</v>
      </c>
      <c r="J50" s="75" t="n">
        <f aca="false">I50</f>
        <v>0.301</v>
      </c>
      <c r="K50" s="75" t="n">
        <f aca="false">J50</f>
        <v>0.301</v>
      </c>
      <c r="L50" s="75" t="n">
        <f aca="false">K50</f>
        <v>0.301</v>
      </c>
      <c r="M50" s="75" t="n">
        <f aca="false">L50</f>
        <v>0.301</v>
      </c>
    </row>
    <row r="51" customFormat="false" ht="15" hidden="false" customHeight="false" outlineLevel="0" collapsed="false">
      <c r="B51" s="0" t="s">
        <v>27</v>
      </c>
      <c r="C51" s="75" t="n">
        <v>0</v>
      </c>
      <c r="D51" s="75" t="n">
        <f aca="false">'Regional Data Children'!BV26</f>
        <v>0.066</v>
      </c>
      <c r="E51" s="75" t="n">
        <f aca="false">D51</f>
        <v>0.066</v>
      </c>
      <c r="F51" s="75" t="n">
        <f aca="false">E51</f>
        <v>0.066</v>
      </c>
      <c r="G51" s="75" t="n">
        <f aca="false">'Regional Data Children'!CZ26</f>
        <v>0.105</v>
      </c>
      <c r="H51" s="75" t="n">
        <f aca="false">G51</f>
        <v>0.105</v>
      </c>
      <c r="I51" s="75" t="n">
        <f aca="false">H51</f>
        <v>0.105</v>
      </c>
      <c r="J51" s="75" t="n">
        <f aca="false">I51</f>
        <v>0.105</v>
      </c>
      <c r="K51" s="75" t="n">
        <f aca="false">J51</f>
        <v>0.105</v>
      </c>
      <c r="L51" s="75" t="n">
        <f aca="false">K51</f>
        <v>0.105</v>
      </c>
      <c r="M51" s="75" t="n">
        <f aca="false">L51</f>
        <v>0.105</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Children'!BW24</f>
        <v>0.341</v>
      </c>
      <c r="E78" s="75" t="n">
        <f aca="false">D78</f>
        <v>0.341</v>
      </c>
      <c r="F78" s="75" t="n">
        <f aca="false">E78</f>
        <v>0.341</v>
      </c>
      <c r="G78" s="75" t="n">
        <f aca="false">'Regional Data Children'!DA24</f>
        <v>0.297</v>
      </c>
      <c r="H78" s="75" t="n">
        <f aca="false">G78</f>
        <v>0.297</v>
      </c>
      <c r="I78" s="75" t="n">
        <f aca="false">H78</f>
        <v>0.297</v>
      </c>
      <c r="J78" s="75" t="n">
        <f aca="false">I78</f>
        <v>0.297</v>
      </c>
      <c r="K78" s="75" t="n">
        <f aca="false">J78</f>
        <v>0.297</v>
      </c>
      <c r="L78" s="75" t="n">
        <f aca="false">K78</f>
        <v>0.297</v>
      </c>
      <c r="M78" s="75" t="n">
        <f aca="false">L78</f>
        <v>0.297</v>
      </c>
    </row>
    <row r="79" customFormat="false" ht="15" hidden="false" customHeight="false" outlineLevel="0" collapsed="false">
      <c r="B79" s="0" t="s">
        <v>26</v>
      </c>
      <c r="C79" s="75" t="n">
        <f aca="false">'Regional Data Children'!D25</f>
        <v>0.917</v>
      </c>
      <c r="D79" s="75" t="n">
        <f aca="false">'Regional Data Children'!BW25</f>
        <v>0.758</v>
      </c>
      <c r="E79" s="75" t="n">
        <f aca="false">D79</f>
        <v>0.758</v>
      </c>
      <c r="F79" s="75" t="n">
        <f aca="false">E79</f>
        <v>0.758</v>
      </c>
      <c r="G79" s="75" t="n">
        <f aca="false">'Regional Data Children'!DA25</f>
        <v>0.582</v>
      </c>
      <c r="H79" s="75" t="n">
        <f aca="false">G79</f>
        <v>0.582</v>
      </c>
      <c r="I79" s="75" t="n">
        <f aca="false">H79</f>
        <v>0.582</v>
      </c>
      <c r="J79" s="75" t="n">
        <f aca="false">I79</f>
        <v>0.582</v>
      </c>
      <c r="K79" s="75" t="n">
        <f aca="false">J79</f>
        <v>0.582</v>
      </c>
      <c r="L79" s="75" t="n">
        <f aca="false">K79</f>
        <v>0.582</v>
      </c>
      <c r="M79" s="75" t="n">
        <f aca="false">L79</f>
        <v>0.582</v>
      </c>
    </row>
    <row r="80" customFormat="false" ht="15" hidden="false" customHeight="false" outlineLevel="0" collapsed="false">
      <c r="B80" s="0" t="s">
        <v>27</v>
      </c>
      <c r="C80" s="75" t="n">
        <f aca="false">'Regional Data Children'!D26</f>
        <v>0.487</v>
      </c>
      <c r="D80" s="75" t="n">
        <f aca="false">'Regional Data Children'!BW26</f>
        <v>0.363</v>
      </c>
      <c r="E80" s="75" t="n">
        <f aca="false">D80</f>
        <v>0.363</v>
      </c>
      <c r="F80" s="75" t="n">
        <f aca="false">E80</f>
        <v>0.363</v>
      </c>
      <c r="G80" s="75" t="n">
        <f aca="false">'Regional Data Children'!DA26</f>
        <v>0.29</v>
      </c>
      <c r="H80" s="75" t="n">
        <f aca="false">G80</f>
        <v>0.29</v>
      </c>
      <c r="I80" s="75" t="n">
        <f aca="false">H80</f>
        <v>0.29</v>
      </c>
      <c r="J80" s="75" t="n">
        <f aca="false">I80</f>
        <v>0.29</v>
      </c>
      <c r="K80" s="75" t="n">
        <f aca="false">J80</f>
        <v>0.29</v>
      </c>
      <c r="L80" s="75" t="n">
        <f aca="false">K80</f>
        <v>0.29</v>
      </c>
      <c r="M80" s="75" t="n">
        <f aca="false">L80</f>
        <v>0.29</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Children'!BX24</f>
        <v>0</v>
      </c>
      <c r="E89" s="75" t="n">
        <f aca="false">D89</f>
        <v>0</v>
      </c>
      <c r="F89" s="75" t="n">
        <f aca="false">E89</f>
        <v>0</v>
      </c>
      <c r="G89" s="75" t="n">
        <f aca="false">'Regional Data Children'!DB24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Children'!BX25</f>
        <v>0</v>
      </c>
      <c r="E90" s="75" t="n">
        <f aca="false">D90</f>
        <v>0</v>
      </c>
      <c r="F90" s="75" t="n">
        <f aca="false">E90</f>
        <v>0</v>
      </c>
      <c r="G90" s="75" t="n">
        <f aca="false">'Regional Data Children'!DB25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Children'!BX26</f>
        <v>0</v>
      </c>
      <c r="E91" s="75" t="n">
        <f aca="false">D91</f>
        <v>0</v>
      </c>
      <c r="F91" s="75" t="n">
        <f aca="false">E91</f>
        <v>0</v>
      </c>
      <c r="G91" s="75" t="n">
        <f aca="false">'Regional Data Children'!DB26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Children'!BT32</f>
        <v>0.99</v>
      </c>
      <c r="E117" s="71" t="n">
        <f aca="false">D117</f>
        <v>0.99</v>
      </c>
      <c r="F117" s="71" t="n">
        <f aca="false">E117</f>
        <v>0.99</v>
      </c>
      <c r="G117" s="71" t="n">
        <f aca="false">'Regional Data Children'!CX32</f>
        <v>0.994</v>
      </c>
      <c r="H117" s="71" t="n">
        <f aca="false">G117</f>
        <v>0.994</v>
      </c>
      <c r="I117" s="71" t="n">
        <f aca="false">H117</f>
        <v>0.994</v>
      </c>
      <c r="J117" s="71" t="n">
        <f aca="false">I117</f>
        <v>0.994</v>
      </c>
      <c r="K117" s="71" t="n">
        <f aca="false">J117</f>
        <v>0.994</v>
      </c>
      <c r="L117" s="71" t="n">
        <f aca="false">K117</f>
        <v>0.994</v>
      </c>
      <c r="M117" s="71" t="n">
        <f aca="false">L117</f>
        <v>0.994</v>
      </c>
    </row>
    <row r="118" customFormat="false" ht="15" hidden="false" customHeight="false" outlineLevel="0" collapsed="false">
      <c r="B118" s="0" t="s">
        <v>26</v>
      </c>
      <c r="C118" s="75" t="n">
        <v>0</v>
      </c>
      <c r="D118" s="71" t="n">
        <f aca="false">'Regional Data Children'!BT33</f>
        <v>0.92</v>
      </c>
      <c r="E118" s="71" t="n">
        <f aca="false">D118</f>
        <v>0.92</v>
      </c>
      <c r="F118" s="71" t="n">
        <f aca="false">E118</f>
        <v>0.92</v>
      </c>
      <c r="G118" s="71" t="n">
        <f aca="false">'Regional Data Children'!CX33</f>
        <v>0.93</v>
      </c>
      <c r="H118" s="71" t="n">
        <f aca="false">G118</f>
        <v>0.93</v>
      </c>
      <c r="I118" s="71" t="n">
        <f aca="false">H118</f>
        <v>0.93</v>
      </c>
      <c r="J118" s="71" t="n">
        <f aca="false">I118</f>
        <v>0.93</v>
      </c>
      <c r="K118" s="71" t="n">
        <f aca="false">J118</f>
        <v>0.93</v>
      </c>
      <c r="L118" s="71" t="n">
        <f aca="false">K118</f>
        <v>0.93</v>
      </c>
      <c r="M118" s="71" t="n">
        <f aca="false">L118</f>
        <v>0.93</v>
      </c>
    </row>
    <row r="119" customFormat="false" ht="15" hidden="false" customHeight="false" outlineLevel="0" collapsed="false">
      <c r="B119" s="0" t="s">
        <v>27</v>
      </c>
      <c r="C119" s="75" t="n">
        <v>0</v>
      </c>
      <c r="D119" s="71" t="n">
        <f aca="false">'Regional Data Children'!BT34</f>
        <v>0.964</v>
      </c>
      <c r="E119" s="71" t="n">
        <f aca="false">D119</f>
        <v>0.964</v>
      </c>
      <c r="F119" s="71" t="n">
        <f aca="false">E119</f>
        <v>0.964</v>
      </c>
      <c r="G119" s="71" t="n">
        <f aca="false">'Regional Data Children'!CX34</f>
        <v>0.98</v>
      </c>
      <c r="H119" s="71" t="n">
        <f aca="false">G119</f>
        <v>0.98</v>
      </c>
      <c r="I119" s="71" t="n">
        <f aca="false">H119</f>
        <v>0.98</v>
      </c>
      <c r="J119" s="71" t="n">
        <f aca="false">I119</f>
        <v>0.98</v>
      </c>
      <c r="K119" s="71" t="n">
        <f aca="false">J119</f>
        <v>0.98</v>
      </c>
      <c r="L119" s="71" t="n">
        <f aca="false">K119</f>
        <v>0.98</v>
      </c>
      <c r="M119" s="71" t="n">
        <f aca="false">L119</f>
        <v>0.98</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2980020.73468071</v>
      </c>
      <c r="E122" s="22" t="n">
        <f aca="false">SUM(E123:E125)</f>
        <v>3041603.93995285</v>
      </c>
      <c r="F122" s="22" t="n">
        <f aca="false">SUM(F123:F125)</f>
        <v>3100537.03948383</v>
      </c>
      <c r="G122" s="22" t="n">
        <f aca="false">SUM(G123:G125)</f>
        <v>3193843.80709143</v>
      </c>
      <c r="H122" s="22" t="n">
        <f aca="false">SUM(H123:H125)</f>
        <v>3247416.66810587</v>
      </c>
      <c r="I122" s="22" t="n">
        <f aca="false">SUM(I123:I125)</f>
        <v>3298300.76847867</v>
      </c>
      <c r="J122" s="22" t="n">
        <f aca="false">SUM(J123:J125)</f>
        <v>3346331.96875205</v>
      </c>
      <c r="K122" s="22" t="n">
        <f aca="false">SUM(K123:K125)</f>
        <v>3391986.1865073</v>
      </c>
      <c r="L122" s="22" t="n">
        <f aca="false">SUM(L123:L125)</f>
        <v>3435922.58496372</v>
      </c>
      <c r="M122" s="22" t="n">
        <f aca="false">SUM(M123:M125)</f>
        <v>3479182.45094603</v>
      </c>
    </row>
    <row r="123" customFormat="false" ht="15" hidden="false" customHeight="false" outlineLevel="0" collapsed="false">
      <c r="B123" s="0" t="s">
        <v>25</v>
      </c>
      <c r="C123" s="22" t="n">
        <f aca="false">C117*C101</f>
        <v>0</v>
      </c>
      <c r="D123" s="22" t="n">
        <f aca="false">D117*D101</f>
        <v>673432.520441192</v>
      </c>
      <c r="E123" s="22" t="n">
        <f aca="false">E117*E101</f>
        <v>687349.246811793</v>
      </c>
      <c r="F123" s="22" t="n">
        <f aca="false">F117*F101</f>
        <v>700667.095675288</v>
      </c>
      <c r="G123" s="22" t="n">
        <f aca="false">G117*G101</f>
        <v>716101.169983489</v>
      </c>
      <c r="H123" s="22" t="n">
        <f aca="false">H117*H101</f>
        <v>728112.899663763</v>
      </c>
      <c r="I123" s="22" t="n">
        <f aca="false">I117*I101</f>
        <v>739521.774365028</v>
      </c>
      <c r="J123" s="22" t="n">
        <f aca="false">J117*J101</f>
        <v>750290.991893798</v>
      </c>
      <c r="K123" s="22" t="n">
        <f aca="false">K117*K101</f>
        <v>760527.259139123</v>
      </c>
      <c r="L123" s="22" t="n">
        <f aca="false">L117*L101</f>
        <v>770378.369036747</v>
      </c>
      <c r="M123" s="22" t="n">
        <f aca="false">M117*M101</f>
        <v>780077.791586617</v>
      </c>
    </row>
    <row r="124" customFormat="false" ht="15" hidden="false" customHeight="false" outlineLevel="0" collapsed="false">
      <c r="B124" s="0" t="s">
        <v>26</v>
      </c>
      <c r="C124" s="22" t="n">
        <f aca="false">C118*C102</f>
        <v>0</v>
      </c>
      <c r="D124" s="22" t="n">
        <f aca="false">D118*D102</f>
        <v>934033.689599585</v>
      </c>
      <c r="E124" s="22" t="n">
        <f aca="false">E118*E102</f>
        <v>953335.833295533</v>
      </c>
      <c r="F124" s="22" t="n">
        <f aca="false">F118*F102</f>
        <v>971807.349199384</v>
      </c>
      <c r="G124" s="22" t="n">
        <f aca="false">G118*G102</f>
        <v>999969.539245658</v>
      </c>
      <c r="H124" s="22" t="n">
        <f aca="false">H118*H102</f>
        <v>1016742.81695753</v>
      </c>
      <c r="I124" s="22" t="n">
        <f aca="false">I118*I102</f>
        <v>1032674.26303881</v>
      </c>
      <c r="J124" s="22" t="n">
        <f aca="false">J118*J102</f>
        <v>1047712.48660508</v>
      </c>
      <c r="K124" s="22" t="n">
        <f aca="false">K118*K102</f>
        <v>1062006.49403023</v>
      </c>
      <c r="L124" s="22" t="n">
        <f aca="false">L118*L102</f>
        <v>1075762.66458029</v>
      </c>
      <c r="M124" s="22" t="n">
        <f aca="false">M118*M102</f>
        <v>1089307.01767549</v>
      </c>
    </row>
    <row r="125" customFormat="false" ht="15" hidden="false" customHeight="false" outlineLevel="0" collapsed="false">
      <c r="B125" s="0" t="s">
        <v>27</v>
      </c>
      <c r="C125" s="22" t="n">
        <f aca="false">C119*C103</f>
        <v>0</v>
      </c>
      <c r="D125" s="22" t="n">
        <f aca="false">D119*D103</f>
        <v>1372554.52463993</v>
      </c>
      <c r="E125" s="22" t="n">
        <f aca="false">E119*E103</f>
        <v>1400918.85984553</v>
      </c>
      <c r="F125" s="22" t="n">
        <f aca="false">F119*F103</f>
        <v>1428062.59460916</v>
      </c>
      <c r="G125" s="22" t="n">
        <f aca="false">G119*G103</f>
        <v>1477773.09786229</v>
      </c>
      <c r="H125" s="22" t="n">
        <f aca="false">H119*H103</f>
        <v>1502560.95148458</v>
      </c>
      <c r="I125" s="22" t="n">
        <f aca="false">I119*I103</f>
        <v>1526104.73107483</v>
      </c>
      <c r="J125" s="22" t="n">
        <f aca="false">J119*J103</f>
        <v>1548328.49025317</v>
      </c>
      <c r="K125" s="22" t="n">
        <f aca="false">K119*K103</f>
        <v>1569452.43333794</v>
      </c>
      <c r="L125" s="22" t="n">
        <f aca="false">L119*L103</f>
        <v>1589781.55134669</v>
      </c>
      <c r="M125" s="22" t="n">
        <f aca="false">M119*M103</f>
        <v>1609797.64168393</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32515146.1489625</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7306459.11859684</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10183352.1542276</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15025334.876138</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2893224.01425311</v>
      </c>
      <c r="E135" s="22" t="n">
        <f aca="false">PV($C$132,E$134,0,E122)*-1</f>
        <v>2867003.43100467</v>
      </c>
      <c r="F135" s="22" t="n">
        <f aca="false">PV($C$132,F$134,0,F122)*-1</f>
        <v>2837430.61119917</v>
      </c>
      <c r="G135" s="22" t="n">
        <f aca="false">PV($C$132,G$134,0,G122)*-1</f>
        <v>2837688.85566647</v>
      </c>
      <c r="H135" s="22" t="n">
        <f aca="false">PV($C$132,H$134,0,H122)*-1</f>
        <v>2801250.14446368</v>
      </c>
      <c r="I135" s="22" t="n">
        <f aca="false">PV($C$132,I$134,0,I122)*-1</f>
        <v>2762274.96740848</v>
      </c>
      <c r="J135" s="22" t="n">
        <f aca="false">PV($C$132,J$134,0,J122)*-1</f>
        <v>2720874.11792919</v>
      </c>
      <c r="K135" s="22" t="n">
        <f aca="false">PV($C$132,K$134,0,K122)*-1</f>
        <v>2677665.21829417</v>
      </c>
      <c r="L135" s="22" t="n">
        <f aca="false">PV($C$132,L$134,0,L122)*-1</f>
        <v>2633348.56015356</v>
      </c>
      <c r="M135" s="22" t="n">
        <f aca="false">PV($C$132,M$134,0,M122)*-1</f>
        <v>2588838.49056442</v>
      </c>
    </row>
    <row r="136" customFormat="false" ht="15" hidden="false" customHeight="false" outlineLevel="0" collapsed="false">
      <c r="A136" s="101"/>
      <c r="B136" s="101" t="s">
        <v>25</v>
      </c>
      <c r="C136" s="22" t="n">
        <f aca="false">PV($C$132,C$134,0,C123)*-1</f>
        <v>0</v>
      </c>
      <c r="D136" s="22" t="n">
        <f aca="false">PV($C$132,D$134,0,D123)*-1</f>
        <v>653817.981010866</v>
      </c>
      <c r="E136" s="22" t="n">
        <f aca="false">PV($C$132,E$134,0,E123)*-1</f>
        <v>647892.588190964</v>
      </c>
      <c r="F136" s="22" t="n">
        <f aca="false">PV($C$132,F$134,0,F123)*-1</f>
        <v>641209.648590442</v>
      </c>
      <c r="G136" s="22" t="n">
        <f aca="false">PV($C$132,G$134,0,G123)*-1</f>
        <v>636246.614527601</v>
      </c>
      <c r="H136" s="22" t="n">
        <f aca="false">PV($C$132,H$134,0,H123)*-1</f>
        <v>628076.583273388</v>
      </c>
      <c r="I136" s="22" t="n">
        <f aca="false">PV($C$132,I$134,0,I123)*-1</f>
        <v>619337.843505473</v>
      </c>
      <c r="J136" s="22" t="n">
        <f aca="false">PV($C$132,J$134,0,J123)*-1</f>
        <v>610055.236546233</v>
      </c>
      <c r="K136" s="22" t="n">
        <f aca="false">PV($C$132,K$134,0,K123)*-1</f>
        <v>600367.241311891</v>
      </c>
      <c r="L136" s="22" t="n">
        <f aca="false">PV($C$132,L$134,0,L123)*-1</f>
        <v>590430.872265356</v>
      </c>
      <c r="M136" s="22" t="n">
        <f aca="false">PV($C$132,M$134,0,M123)*-1</f>
        <v>580451.137865677</v>
      </c>
    </row>
    <row r="137" customFormat="false" ht="15" hidden="false" customHeight="false" outlineLevel="0" collapsed="false">
      <c r="A137" s="101"/>
      <c r="B137" s="101" t="s">
        <v>26</v>
      </c>
      <c r="C137" s="22" t="n">
        <f aca="false">PV($C$132,C$134,0,C124)*-1</f>
        <v>0</v>
      </c>
      <c r="D137" s="22" t="n">
        <f aca="false">PV($C$132,D$134,0,D124)*-1</f>
        <v>906828.824853966</v>
      </c>
      <c r="E137" s="22" t="n">
        <f aca="false">PV($C$132,E$134,0,E124)*-1</f>
        <v>898610.456494988</v>
      </c>
      <c r="F137" s="22" t="n">
        <f aca="false">PV($C$132,F$134,0,F124)*-1</f>
        <v>889341.39011792</v>
      </c>
      <c r="G137" s="22" t="n">
        <f aca="false">PV($C$132,G$134,0,G124)*-1</f>
        <v>888459.983929987</v>
      </c>
      <c r="H137" s="22" t="n">
        <f aca="false">PV($C$132,H$134,0,H124)*-1</f>
        <v>877051.285367063</v>
      </c>
      <c r="I137" s="22" t="n">
        <f aca="false">PV($C$132,I$134,0,I124)*-1</f>
        <v>864848.437577398</v>
      </c>
      <c r="J137" s="22" t="n">
        <f aca="false">PV($C$132,J$134,0,J124)*-1</f>
        <v>851886.129187029</v>
      </c>
      <c r="K137" s="22" t="n">
        <f aca="false">PV($C$132,K$134,0,K124)*-1</f>
        <v>838357.733288832</v>
      </c>
      <c r="L137" s="22" t="n">
        <f aca="false">PV($C$132,L$134,0,L124)*-1</f>
        <v>824482.506164895</v>
      </c>
      <c r="M137" s="22" t="n">
        <f aca="false">PV($C$132,M$134,0,M124)*-1</f>
        <v>810546.723306628</v>
      </c>
    </row>
    <row r="138" customFormat="false" ht="15" hidden="false" customHeight="false" outlineLevel="0" collapsed="false">
      <c r="A138" s="101"/>
      <c r="B138" s="101" t="s">
        <v>27</v>
      </c>
      <c r="C138" s="22" t="n">
        <f aca="false">PV($C$132,C$134,0,C125)*-1</f>
        <v>0</v>
      </c>
      <c r="D138" s="22" t="n">
        <f aca="false">PV($C$132,D$134,0,D125)*-1</f>
        <v>1332577.20838828</v>
      </c>
      <c r="E138" s="22" t="n">
        <f aca="false">PV($C$132,E$134,0,E125)*-1</f>
        <v>1320500.38631872</v>
      </c>
      <c r="F138" s="22" t="n">
        <f aca="false">PV($C$132,F$134,0,F125)*-1</f>
        <v>1306879.57249081</v>
      </c>
      <c r="G138" s="22" t="n">
        <f aca="false">PV($C$132,G$134,0,G125)*-1</f>
        <v>1312982.25720888</v>
      </c>
      <c r="H138" s="22" t="n">
        <f aca="false">PV($C$132,H$134,0,H125)*-1</f>
        <v>1296122.27582322</v>
      </c>
      <c r="I138" s="22" t="n">
        <f aca="false">PV($C$132,I$134,0,I125)*-1</f>
        <v>1278088.68632561</v>
      </c>
      <c r="J138" s="22" t="n">
        <f aca="false">PV($C$132,J$134,0,J125)*-1</f>
        <v>1258932.75219592</v>
      </c>
      <c r="K138" s="22" t="n">
        <f aca="false">PV($C$132,K$134,0,K125)*-1</f>
        <v>1238940.24369345</v>
      </c>
      <c r="L138" s="22" t="n">
        <f aca="false">PV($C$132,L$134,0,L125)*-1</f>
        <v>1218435.18172331</v>
      </c>
      <c r="M138" s="22" t="n">
        <f aca="false">PV($C$132,M$134,0,M125)*-1</f>
        <v>1197840.62939211</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27619598.4109369</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6207885.74708789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8650413.4702887</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12761299.1935603</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Children'!BV32</f>
        <v>0.124</v>
      </c>
      <c r="E146" s="75" t="n">
        <f aca="false">D146</f>
        <v>0.124</v>
      </c>
      <c r="F146" s="75" t="n">
        <f aca="false">E146</f>
        <v>0.124</v>
      </c>
      <c r="G146" s="75" t="n">
        <f aca="false">'Regional Data Children'!CZ32</f>
        <v>0.149</v>
      </c>
      <c r="H146" s="75" t="n">
        <f aca="false">G146</f>
        <v>0.149</v>
      </c>
      <c r="I146" s="75" t="n">
        <f aca="false">H146</f>
        <v>0.149</v>
      </c>
      <c r="J146" s="75" t="n">
        <f aca="false">I146</f>
        <v>0.149</v>
      </c>
      <c r="K146" s="75" t="n">
        <f aca="false">J146</f>
        <v>0.149</v>
      </c>
      <c r="L146" s="75" t="n">
        <f aca="false">K146</f>
        <v>0.149</v>
      </c>
      <c r="M146" s="75" t="n">
        <f aca="false">L146</f>
        <v>0.149</v>
      </c>
    </row>
    <row r="147" customFormat="false" ht="15" hidden="false" customHeight="false" outlineLevel="0" collapsed="false">
      <c r="B147" s="0" t="s">
        <v>26</v>
      </c>
      <c r="C147" s="75" t="n">
        <v>0</v>
      </c>
      <c r="D147" s="75" t="n">
        <f aca="false">'Regional Data Children'!BV33</f>
        <v>0.144</v>
      </c>
      <c r="E147" s="75" t="n">
        <f aca="false">D147</f>
        <v>0.144</v>
      </c>
      <c r="F147" s="75" t="n">
        <f aca="false">E147</f>
        <v>0.144</v>
      </c>
      <c r="G147" s="75" t="n">
        <f aca="false">'Regional Data Children'!CZ33</f>
        <v>0.301</v>
      </c>
      <c r="H147" s="75" t="n">
        <f aca="false">G147</f>
        <v>0.301</v>
      </c>
      <c r="I147" s="75" t="n">
        <f aca="false">H147</f>
        <v>0.301</v>
      </c>
      <c r="J147" s="75" t="n">
        <f aca="false">I147</f>
        <v>0.301</v>
      </c>
      <c r="K147" s="75" t="n">
        <f aca="false">J147</f>
        <v>0.301</v>
      </c>
      <c r="L147" s="75" t="n">
        <f aca="false">K147</f>
        <v>0.301</v>
      </c>
      <c r="M147" s="75" t="n">
        <f aca="false">L147</f>
        <v>0.301</v>
      </c>
    </row>
    <row r="148" customFormat="false" ht="15" hidden="false" customHeight="false" outlineLevel="0" collapsed="false">
      <c r="B148" s="0" t="s">
        <v>27</v>
      </c>
      <c r="C148" s="75" t="n">
        <v>0</v>
      </c>
      <c r="D148" s="75" t="n">
        <f aca="false">'Regional Data Children'!BV34</f>
        <v>0.066</v>
      </c>
      <c r="E148" s="75" t="n">
        <f aca="false">D148</f>
        <v>0.066</v>
      </c>
      <c r="F148" s="75" t="n">
        <f aca="false">E148</f>
        <v>0.066</v>
      </c>
      <c r="G148" s="75" t="n">
        <f aca="false">'Regional Data Children'!CZ34</f>
        <v>0.105</v>
      </c>
      <c r="H148" s="75" t="n">
        <f aca="false">G148</f>
        <v>0.105</v>
      </c>
      <c r="I148" s="75" t="n">
        <f aca="false">H148</f>
        <v>0.105</v>
      </c>
      <c r="J148" s="75" t="n">
        <f aca="false">I148</f>
        <v>0.105</v>
      </c>
      <c r="K148" s="75" t="n">
        <f aca="false">J148</f>
        <v>0.105</v>
      </c>
      <c r="L148" s="75" t="n">
        <f aca="false">K148</f>
        <v>0.105</v>
      </c>
      <c r="M148" s="75" t="n">
        <f aca="false">L148</f>
        <v>0.105</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324517.276613394</v>
      </c>
      <c r="E151" s="22" t="n">
        <f aca="false">SUM(E152:E154)</f>
        <v>331223.543394515</v>
      </c>
      <c r="F151" s="22" t="n">
        <f aca="false">SUM(F152:F154)</f>
        <v>337641.219868913</v>
      </c>
      <c r="G151" s="22" t="n">
        <f aca="false">SUM(G152:G154)</f>
        <v>589322.020215322</v>
      </c>
      <c r="H151" s="22" t="n">
        <f aca="false">SUM(H152:H154)</f>
        <v>599207.183231635</v>
      </c>
      <c r="I151" s="22" t="n">
        <f aca="false">SUM(I152:I154)</f>
        <v>608596.221218388</v>
      </c>
      <c r="J151" s="22" t="n">
        <f aca="false">SUM(J152:J154)</f>
        <v>617458.847473194</v>
      </c>
      <c r="K151" s="22" t="n">
        <f aca="false">SUM(K152:K154)</f>
        <v>625882.877408262</v>
      </c>
      <c r="L151" s="22" t="n">
        <f aca="false">SUM(L152:L154)</f>
        <v>633989.938574445</v>
      </c>
      <c r="M151" s="22" t="n">
        <f aca="false">SUM(M152:M154)</f>
        <v>641972.167247725</v>
      </c>
    </row>
    <row r="152" customFormat="false" ht="15" hidden="false" customHeight="false" outlineLevel="0" collapsed="false">
      <c r="B152" s="0" t="s">
        <v>25</v>
      </c>
      <c r="C152" s="22" t="n">
        <f aca="false">C146*C101</f>
        <v>0</v>
      </c>
      <c r="D152" s="22" t="n">
        <f aca="false">D146*D101</f>
        <v>84349.1237724322</v>
      </c>
      <c r="E152" s="22" t="n">
        <f aca="false">E146*E101</f>
        <v>86092.2288935983</v>
      </c>
      <c r="F152" s="22" t="n">
        <f aca="false">F146*F101</f>
        <v>87760.3230946826</v>
      </c>
      <c r="G152" s="22" t="n">
        <f aca="false">G146*G101</f>
        <v>107343.133126298</v>
      </c>
      <c r="H152" s="22" t="n">
        <f aca="false">H146*H101</f>
        <v>109143.68415483</v>
      </c>
      <c r="I152" s="22" t="n">
        <f aca="false">I146*I101</f>
        <v>110853.867585905</v>
      </c>
      <c r="J152" s="22" t="n">
        <f aca="false">J146*J101</f>
        <v>112468.166792934</v>
      </c>
      <c r="K152" s="22" t="n">
        <f aca="false">K146*K101</f>
        <v>114002.577074174</v>
      </c>
      <c r="L152" s="22" t="n">
        <f aca="false">L146*L101</f>
        <v>115479.252501484</v>
      </c>
      <c r="M152" s="22" t="n">
        <f aca="false">M146*M101</f>
        <v>116933.190086928</v>
      </c>
    </row>
    <row r="153" customFormat="false" ht="15" hidden="false" customHeight="false" outlineLevel="0" collapsed="false">
      <c r="B153" s="0" t="s">
        <v>26</v>
      </c>
      <c r="C153" s="22" t="n">
        <f aca="false">C147*C102</f>
        <v>0</v>
      </c>
      <c r="D153" s="22" t="n">
        <f aca="false">D147*D102</f>
        <v>146196.577502544</v>
      </c>
      <c r="E153" s="22" t="n">
        <f aca="false">E147*E102</f>
        <v>149217.782602779</v>
      </c>
      <c r="F153" s="22" t="n">
        <f aca="false">F147*F102</f>
        <v>152108.976396425</v>
      </c>
      <c r="G153" s="22" t="n">
        <f aca="false">G147*G102</f>
        <v>323646.055175208</v>
      </c>
      <c r="H153" s="22" t="n">
        <f aca="false">H147*H102</f>
        <v>329074.825703458</v>
      </c>
      <c r="I153" s="22" t="n">
        <f aca="false">I147*I102</f>
        <v>334231.132445894</v>
      </c>
      <c r="J153" s="22" t="n">
        <f aca="false">J147*J102</f>
        <v>339098.342438849</v>
      </c>
      <c r="K153" s="22" t="n">
        <f aca="false">K147*K102</f>
        <v>343724.682476451</v>
      </c>
      <c r="L153" s="22" t="n">
        <f aca="false">L147*L102</f>
        <v>348176.948428673</v>
      </c>
      <c r="M153" s="22" t="n">
        <f aca="false">M147*M102</f>
        <v>352560.658408947</v>
      </c>
    </row>
    <row r="154" customFormat="false" ht="15" hidden="false" customHeight="false" outlineLevel="0" collapsed="false">
      <c r="B154" s="0" t="s">
        <v>27</v>
      </c>
      <c r="C154" s="22" t="n">
        <f aca="false">C148*C103</f>
        <v>0</v>
      </c>
      <c r="D154" s="22" t="n">
        <f aca="false">D148*D103</f>
        <v>93971.5753384185</v>
      </c>
      <c r="E154" s="22" t="n">
        <f aca="false">E148*E103</f>
        <v>95913.5318981378</v>
      </c>
      <c r="F154" s="22" t="n">
        <f aca="false">F148*F103</f>
        <v>97771.9203778056</v>
      </c>
      <c r="G154" s="22" t="n">
        <f aca="false">G148*G103</f>
        <v>158332.831913816</v>
      </c>
      <c r="H154" s="22" t="n">
        <f aca="false">H148*H103</f>
        <v>160988.673373348</v>
      </c>
      <c r="I154" s="22" t="n">
        <f aca="false">I148*I103</f>
        <v>163511.221186589</v>
      </c>
      <c r="J154" s="22" t="n">
        <f aca="false">J148*J103</f>
        <v>165892.338241411</v>
      </c>
      <c r="K154" s="22" t="n">
        <f aca="false">K148*K103</f>
        <v>168155.617857637</v>
      </c>
      <c r="L154" s="22" t="n">
        <f aca="false">L148*L103</f>
        <v>170333.737644288</v>
      </c>
      <c r="M154" s="22" t="n">
        <f aca="false">M148*M103</f>
        <v>172478.31875185</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5309811.29524579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1044425.54708326</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2818035.98157923</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1447349.7665833</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315065.317100383</v>
      </c>
      <c r="E164" s="22" t="n">
        <f aca="false">PV($C$161,E$163,0,E151)*-1</f>
        <v>312209.957012457</v>
      </c>
      <c r="F164" s="22" t="n">
        <f aca="false">PV($C$161,F$163,0,F151)*-1</f>
        <v>308989.546216862</v>
      </c>
      <c r="G164" s="22" t="n">
        <f aca="false">PV($C$161,G$163,0,G151)*-1</f>
        <v>523604.982012821</v>
      </c>
      <c r="H164" s="22" t="n">
        <f aca="false">PV($C$161,H$163,0,H151)*-1</f>
        <v>516881.3799217</v>
      </c>
      <c r="I164" s="22" t="n">
        <f aca="false">PV($C$161,I$163,0,I151)*-1</f>
        <v>509689.753947562</v>
      </c>
      <c r="J164" s="22" t="n">
        <f aca="false">PV($C$161,J$163,0,J151)*-1</f>
        <v>502050.547484304</v>
      </c>
      <c r="K164" s="22" t="n">
        <f aca="false">PV($C$161,K$163,0,K151)*-1</f>
        <v>494077.723025059</v>
      </c>
      <c r="L164" s="22" t="n">
        <f aca="false">PV($C$161,L$163,0,L151)*-1</f>
        <v>485900.497060963</v>
      </c>
      <c r="M164" s="22" t="n">
        <f aca="false">PV($C$161,M$163,0,M151)*-1</f>
        <v>477687.583182095</v>
      </c>
    </row>
    <row r="165" customFormat="false" ht="15" hidden="false" customHeight="false" outlineLevel="0" collapsed="false">
      <c r="A165" s="101"/>
      <c r="B165" s="101" t="s">
        <v>25</v>
      </c>
      <c r="C165" s="22" t="n">
        <f aca="false">PV($C$161,C$163,0,C152)*-1</f>
        <v>0</v>
      </c>
      <c r="D165" s="22" t="n">
        <f aca="false">PV($C$161,D$163,0,D152)*-1</f>
        <v>81892.3531771186</v>
      </c>
      <c r="E165" s="22" t="n">
        <f aca="false">PV($C$161,E$163,0,E152)*-1</f>
        <v>81150.1827633126</v>
      </c>
      <c r="F165" s="22" t="n">
        <f aca="false">PV($C$161,F$163,0,F152)*-1</f>
        <v>80313.1277022372</v>
      </c>
      <c r="G165" s="22" t="n">
        <f aca="false">PV($C$161,G$163,0,G152)*-1</f>
        <v>95372.983465405</v>
      </c>
      <c r="H165" s="22" t="n">
        <f aca="false">PV($C$161,H$163,0,H152)*-1</f>
        <v>94148.3007120068</v>
      </c>
      <c r="I165" s="22" t="n">
        <f aca="false">PV($C$161,I$163,0,I152)*-1</f>
        <v>92838.3688956896</v>
      </c>
      <c r="J165" s="22" t="n">
        <f aca="false">PV($C$161,J$163,0,J152)*-1</f>
        <v>91446.9117156827</v>
      </c>
      <c r="K165" s="22" t="n">
        <f aca="false">PV($C$161,K$163,0,K152)*-1</f>
        <v>89994.6870779394</v>
      </c>
      <c r="L165" s="22" t="n">
        <f aca="false">PV($C$161,L$163,0,L152)*-1</f>
        <v>88505.2313556721</v>
      </c>
      <c r="M165" s="22" t="n">
        <f aca="false">PV($C$161,M$163,0,M152)*-1</f>
        <v>87009.2751931448</v>
      </c>
    </row>
    <row r="166" customFormat="false" ht="15" hidden="false" customHeight="false" outlineLevel="0" collapsed="false">
      <c r="A166" s="101"/>
      <c r="B166" s="101" t="s">
        <v>26</v>
      </c>
      <c r="C166" s="22" t="n">
        <f aca="false">PV($C$161,C$163,0,C153)*-1</f>
        <v>0</v>
      </c>
      <c r="D166" s="22" t="n">
        <f aca="false">PV($C$161,D$163,0,D153)*-1</f>
        <v>141938.424759751</v>
      </c>
      <c r="E166" s="22" t="n">
        <f aca="false">PV($C$161,E$163,0,E153)*-1</f>
        <v>140652.07145139</v>
      </c>
      <c r="F166" s="22" t="n">
        <f aca="false">PV($C$161,F$163,0,F153)*-1</f>
        <v>139201.261061935</v>
      </c>
      <c r="G166" s="22" t="n">
        <f aca="false">PV($C$161,G$163,0,G153)*-1</f>
        <v>287555.328132178</v>
      </c>
      <c r="H166" s="22" t="n">
        <f aca="false">PV($C$161,H$163,0,H153)*-1</f>
        <v>283862.83537149</v>
      </c>
      <c r="I166" s="22" t="n">
        <f aca="false">PV($C$161,I$163,0,I153)*-1</f>
        <v>279913.311516986</v>
      </c>
      <c r="J166" s="22" t="n">
        <f aca="false">PV($C$161,J$163,0,J153)*-1</f>
        <v>275717.98374763</v>
      </c>
      <c r="K166" s="22" t="n">
        <f aca="false">PV($C$161,K$163,0,K153)*-1</f>
        <v>271339.438408536</v>
      </c>
      <c r="L166" s="22" t="n">
        <f aca="false">PV($C$161,L$163,0,L153)*-1</f>
        <v>266848.639092079</v>
      </c>
      <c r="M166" s="22" t="n">
        <f aca="false">PV($C$161,M$163,0,M153)*-1</f>
        <v>262338.240554081</v>
      </c>
    </row>
    <row r="167" customFormat="false" ht="15" hidden="false" customHeight="false" outlineLevel="0" collapsed="false">
      <c r="A167" s="101"/>
      <c r="B167" s="101" t="s">
        <v>27</v>
      </c>
      <c r="C167" s="22" t="n">
        <f aca="false">PV($C$161,C$163,0,C154)*-1</f>
        <v>0</v>
      </c>
      <c r="D167" s="22" t="n">
        <f aca="false">PV($C$161,D$163,0,D154)*-1</f>
        <v>91234.5391635131</v>
      </c>
      <c r="E167" s="22" t="n">
        <f aca="false">PV($C$161,E$163,0,E154)*-1</f>
        <v>90407.7027977545</v>
      </c>
      <c r="F167" s="22" t="n">
        <f aca="false">PV($C$161,F$163,0,F154)*-1</f>
        <v>89475.15745269</v>
      </c>
      <c r="G167" s="22" t="n">
        <f aca="false">PV($C$161,G$163,0,G154)*-1</f>
        <v>140676.670415238</v>
      </c>
      <c r="H167" s="22" t="n">
        <f aca="false">PV($C$161,H$163,0,H154)*-1</f>
        <v>138870.243838203</v>
      </c>
      <c r="I167" s="22" t="n">
        <f aca="false">PV($C$161,I$163,0,I154)*-1</f>
        <v>136938.073534887</v>
      </c>
      <c r="J167" s="22" t="n">
        <f aca="false">PV($C$161,J$163,0,J154)*-1</f>
        <v>134885.652020992</v>
      </c>
      <c r="K167" s="22" t="n">
        <f aca="false">PV($C$161,K$163,0,K154)*-1</f>
        <v>132743.597538584</v>
      </c>
      <c r="L167" s="22" t="n">
        <f aca="false">PV($C$161,L$163,0,L154)*-1</f>
        <v>130546.626613212</v>
      </c>
      <c r="M167" s="22" t="n">
        <f aca="false">PV($C$161,M$163,0,M154)*-1</f>
        <v>128340.067434869</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4446157.28696421</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882671.422058209</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2349367.53409606</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1214118.33080994</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Children'!BW32</f>
        <v>0.341</v>
      </c>
      <c r="E175" s="75" t="n">
        <f aca="false">D175</f>
        <v>0.341</v>
      </c>
      <c r="F175" s="75" t="n">
        <f aca="false">E175</f>
        <v>0.341</v>
      </c>
      <c r="G175" s="75" t="n">
        <f aca="false">'Regional Data Children'!DA32</f>
        <v>0.297</v>
      </c>
      <c r="H175" s="75" t="n">
        <f aca="false">G175</f>
        <v>0.297</v>
      </c>
      <c r="I175" s="75" t="n">
        <f aca="false">H175</f>
        <v>0.297</v>
      </c>
      <c r="J175" s="75" t="n">
        <f aca="false">I175</f>
        <v>0.297</v>
      </c>
      <c r="K175" s="75" t="n">
        <f aca="false">J175</f>
        <v>0.297</v>
      </c>
      <c r="L175" s="75" t="n">
        <f aca="false">K175</f>
        <v>0.297</v>
      </c>
      <c r="M175" s="75" t="n">
        <f aca="false">L175</f>
        <v>0.297</v>
      </c>
    </row>
    <row r="176" customFormat="false" ht="15" hidden="false" customHeight="false" outlineLevel="0" collapsed="false">
      <c r="B176" s="0" t="s">
        <v>26</v>
      </c>
      <c r="C176" s="75" t="n">
        <f aca="false">'Regional Data Children'!$D33</f>
        <v>0.917</v>
      </c>
      <c r="D176" s="75" t="n">
        <f aca="false">'Regional Data Children'!BW33</f>
        <v>0.758</v>
      </c>
      <c r="E176" s="75" t="n">
        <f aca="false">D176</f>
        <v>0.758</v>
      </c>
      <c r="F176" s="75" t="n">
        <f aca="false">E176</f>
        <v>0.758</v>
      </c>
      <c r="G176" s="75" t="n">
        <f aca="false">'Regional Data Children'!DA33</f>
        <v>0.582</v>
      </c>
      <c r="H176" s="75" t="n">
        <f aca="false">G176</f>
        <v>0.582</v>
      </c>
      <c r="I176" s="75" t="n">
        <f aca="false">H176</f>
        <v>0.582</v>
      </c>
      <c r="J176" s="75" t="n">
        <f aca="false">I176</f>
        <v>0.582</v>
      </c>
      <c r="K176" s="75" t="n">
        <f aca="false">J176</f>
        <v>0.582</v>
      </c>
      <c r="L176" s="75" t="n">
        <f aca="false">K176</f>
        <v>0.582</v>
      </c>
      <c r="M176" s="75" t="n">
        <f aca="false">L176</f>
        <v>0.582</v>
      </c>
    </row>
    <row r="177" customFormat="false" ht="15" hidden="false" customHeight="false" outlineLevel="0" collapsed="false">
      <c r="B177" s="0" t="s">
        <v>27</v>
      </c>
      <c r="C177" s="75" t="n">
        <f aca="false">'Regional Data Children'!$D34</f>
        <v>0.487</v>
      </c>
      <c r="D177" s="75" t="n">
        <f aca="false">'Regional Data Children'!BW34</f>
        <v>0.363</v>
      </c>
      <c r="E177" s="75" t="n">
        <f aca="false">D177</f>
        <v>0.363</v>
      </c>
      <c r="F177" s="75" t="n">
        <f aca="false">E177</f>
        <v>0.363</v>
      </c>
      <c r="G177" s="75" t="n">
        <f aca="false">'Regional Data Children'!DA34</f>
        <v>0.29</v>
      </c>
      <c r="H177" s="75" t="n">
        <f aca="false">G177</f>
        <v>0.29</v>
      </c>
      <c r="I177" s="75" t="n">
        <f aca="false">H177</f>
        <v>0.29</v>
      </c>
      <c r="J177" s="75" t="n">
        <f aca="false">I177</f>
        <v>0.29</v>
      </c>
      <c r="K177" s="75" t="n">
        <f aca="false">J177</f>
        <v>0.29</v>
      </c>
      <c r="L177" s="75" t="n">
        <f aca="false">K177</f>
        <v>0.29</v>
      </c>
      <c r="M177" s="75" t="n">
        <f aca="false">L177</f>
        <v>0.29</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1518366.29464471</v>
      </c>
      <c r="E180" s="0" t="n">
        <f aca="false">SUM(E181:E183)</f>
        <v>1549743.88276456</v>
      </c>
      <c r="F180" s="0" t="n">
        <f aca="false">SUM(F181:F183)</f>
        <v>1579771.20134171</v>
      </c>
      <c r="G180" s="0" t="n">
        <f aca="false">SUM(G181:G183)</f>
        <v>1277053.43404529</v>
      </c>
      <c r="H180" s="0" t="n">
        <f aca="false">SUM(H181:H183)</f>
        <v>1298474.45844799</v>
      </c>
      <c r="I180" s="0" t="n">
        <f aca="false">SUM(I181:I183)</f>
        <v>1318820.3861277</v>
      </c>
      <c r="J180" s="0" t="n">
        <f aca="false">SUM(J181:J183)</f>
        <v>1338025.58617983</v>
      </c>
      <c r="K180" s="0" t="n">
        <f aca="false">SUM(K181:K183)</f>
        <v>1356280.35350237</v>
      </c>
      <c r="L180" s="0" t="n">
        <f aca="false">SUM(L181:L183)</f>
        <v>1373848.25347412</v>
      </c>
      <c r="M180" s="0" t="n">
        <f aca="false">SUM(M181:M183)</f>
        <v>1391145.6429978</v>
      </c>
    </row>
    <row r="181" customFormat="false" ht="15" hidden="false" customHeight="false" outlineLevel="0" collapsed="false">
      <c r="B181" s="0" t="s">
        <v>25</v>
      </c>
      <c r="C181" s="0" t="n">
        <f aca="false">C175*C101</f>
        <v>373311.082731694</v>
      </c>
      <c r="D181" s="0" t="n">
        <f aca="false">D175*D101</f>
        <v>231960.090374189</v>
      </c>
      <c r="E181" s="0" t="n">
        <f aca="false">E175*E101</f>
        <v>236753.629457396</v>
      </c>
      <c r="F181" s="0" t="n">
        <f aca="false">F175*F101</f>
        <v>241340.888510377</v>
      </c>
      <c r="G181" s="0" t="n">
        <f aca="false">G175*G101</f>
        <v>213965.842540338</v>
      </c>
      <c r="H181" s="0" t="n">
        <f aca="false">H175*H101</f>
        <v>217554.860362312</v>
      </c>
      <c r="I181" s="0" t="n">
        <f aca="false">I175*I101</f>
        <v>220963.749483313</v>
      </c>
      <c r="J181" s="0" t="n">
        <f aca="false">J175*J101</f>
        <v>224181.513674505</v>
      </c>
      <c r="K181" s="0" t="n">
        <f aca="false">K175*K101</f>
        <v>227240.036181408</v>
      </c>
      <c r="L181" s="0" t="n">
        <f aca="false">L175*L101</f>
        <v>230183.47646269</v>
      </c>
      <c r="M181" s="0" t="n">
        <f aca="false">M175*M101</f>
        <v>233081.593663204</v>
      </c>
    </row>
    <row r="182" customFormat="false" ht="15" hidden="false" customHeight="false" outlineLevel="0" collapsed="false">
      <c r="B182" s="0" t="s">
        <v>26</v>
      </c>
      <c r="C182" s="0" t="n">
        <f aca="false">C176*C102</f>
        <v>910737.420169237</v>
      </c>
      <c r="D182" s="0" t="n">
        <f aca="false">D176*D102</f>
        <v>769562.539909223</v>
      </c>
      <c r="E182" s="0" t="n">
        <f aca="false">E176*E102</f>
        <v>785465.827867407</v>
      </c>
      <c r="F182" s="0" t="n">
        <f aca="false">F176*F102</f>
        <v>800684.750753405</v>
      </c>
      <c r="G182" s="0" t="n">
        <f aca="false">G176*G102</f>
        <v>625787.389076315</v>
      </c>
      <c r="H182" s="0" t="n">
        <f aca="false">H176*H102</f>
        <v>636284.214483098</v>
      </c>
      <c r="I182" s="0" t="n">
        <f aca="false">I176*I102</f>
        <v>646254.216224288</v>
      </c>
      <c r="J182" s="0" t="n">
        <f aca="false">J176*J102</f>
        <v>655665.233552858</v>
      </c>
      <c r="K182" s="0" t="n">
        <f aca="false">K176*K102</f>
        <v>664610.515618919</v>
      </c>
      <c r="L182" s="0" t="n">
        <f aca="false">L176*L102</f>
        <v>673219.21589863</v>
      </c>
      <c r="M182" s="0" t="n">
        <f aca="false">M176*M102</f>
        <v>681695.359448529</v>
      </c>
    </row>
    <row r="183" customFormat="false" ht="15" hidden="false" customHeight="false" outlineLevel="0" collapsed="false">
      <c r="B183" s="0" t="s">
        <v>27</v>
      </c>
      <c r="C183" s="0" t="n">
        <f aca="false">C177*C103</f>
        <v>678313.819003453</v>
      </c>
      <c r="D183" s="0" t="n">
        <f aca="false">D177*D103</f>
        <v>516843.664361302</v>
      </c>
      <c r="E183" s="0" t="n">
        <f aca="false">E177*E103</f>
        <v>527524.425439758</v>
      </c>
      <c r="F183" s="0" t="n">
        <f aca="false">F177*F103</f>
        <v>537745.562077931</v>
      </c>
      <c r="G183" s="0" t="n">
        <f aca="false">G177*G103</f>
        <v>437300.202428636</v>
      </c>
      <c r="H183" s="0" t="n">
        <f aca="false">H177*H103</f>
        <v>444635.383602579</v>
      </c>
      <c r="I183" s="0" t="n">
        <f aca="false">I177*I103</f>
        <v>451602.420420102</v>
      </c>
      <c r="J183" s="0" t="n">
        <f aca="false">J177*J103</f>
        <v>458178.838952469</v>
      </c>
      <c r="K183" s="0" t="n">
        <f aca="false">K177*K103</f>
        <v>464429.801702044</v>
      </c>
      <c r="L183" s="0" t="n">
        <f aca="false">L177*L103</f>
        <v>470445.561112795</v>
      </c>
      <c r="M183" s="0" t="n">
        <f aca="false">M177*M103</f>
        <v>476368.689886061</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Children'!BX32</f>
        <v>0</v>
      </c>
      <c r="E186" s="75" t="n">
        <f aca="false">D186</f>
        <v>0</v>
      </c>
      <c r="F186" s="75" t="n">
        <f aca="false">E186</f>
        <v>0</v>
      </c>
      <c r="G186" s="75" t="n">
        <f aca="false">'Regional Data Children'!DB32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Children'!BX33</f>
        <v>0</v>
      </c>
      <c r="E187" s="75" t="n">
        <f aca="false">D187</f>
        <v>0</v>
      </c>
      <c r="F187" s="75" t="n">
        <f aca="false">E187</f>
        <v>0</v>
      </c>
      <c r="G187" s="75" t="n">
        <f aca="false">'Regional Data Children'!DB33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Children'!BX34</f>
        <v>0</v>
      </c>
      <c r="E188" s="75" t="n">
        <f aca="false">D188</f>
        <v>0</v>
      </c>
      <c r="F188" s="75" t="n">
        <f aca="false">E188</f>
        <v>0</v>
      </c>
      <c r="G188" s="75" t="n">
        <f aca="false">'Regional Data Children'!DB34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2980020.73468071</v>
      </c>
      <c r="E215" s="22" t="n">
        <f aca="false">E25+E122</f>
        <v>3041603.93995285</v>
      </c>
      <c r="F215" s="22" t="n">
        <f aca="false">F25+F122</f>
        <v>3100537.03948383</v>
      </c>
      <c r="G215" s="22" t="n">
        <f aca="false">G25+G122</f>
        <v>3193843.80709143</v>
      </c>
      <c r="H215" s="22" t="n">
        <f aca="false">H25+H122</f>
        <v>3247416.66810587</v>
      </c>
      <c r="I215" s="22" t="n">
        <f aca="false">I25+I122</f>
        <v>3298300.76847867</v>
      </c>
      <c r="J215" s="22" t="n">
        <f aca="false">J25+J122</f>
        <v>3346331.96875205</v>
      </c>
      <c r="K215" s="22" t="n">
        <f aca="false">K25+K122</f>
        <v>3391986.1865073</v>
      </c>
      <c r="L215" s="22" t="n">
        <f aca="false">L25+L122</f>
        <v>3435922.58496372</v>
      </c>
      <c r="M215" s="22" t="n">
        <f aca="false">M25+M122</f>
        <v>3479182.45094603</v>
      </c>
    </row>
    <row r="216" customFormat="false" ht="15" hidden="false" customHeight="false" outlineLevel="0" collapsed="false">
      <c r="B216" s="0" t="s">
        <v>25</v>
      </c>
      <c r="C216" s="22" t="n">
        <f aca="false">C26+C123</f>
        <v>0</v>
      </c>
      <c r="D216" s="22" t="n">
        <f aca="false">D26+D123</f>
        <v>673432.520441192</v>
      </c>
      <c r="E216" s="22" t="n">
        <f aca="false">E26+E123</f>
        <v>687349.246811793</v>
      </c>
      <c r="F216" s="22" t="n">
        <f aca="false">F26+F123</f>
        <v>700667.095675288</v>
      </c>
      <c r="G216" s="22" t="n">
        <f aca="false">G26+G123</f>
        <v>716101.169983489</v>
      </c>
      <c r="H216" s="22" t="n">
        <f aca="false">H26+H123</f>
        <v>728112.899663763</v>
      </c>
      <c r="I216" s="22" t="n">
        <f aca="false">I26+I123</f>
        <v>739521.774365028</v>
      </c>
      <c r="J216" s="22" t="n">
        <f aca="false">J26+J123</f>
        <v>750290.991893798</v>
      </c>
      <c r="K216" s="22" t="n">
        <f aca="false">K26+K123</f>
        <v>760527.259139123</v>
      </c>
      <c r="L216" s="22" t="n">
        <f aca="false">L26+L123</f>
        <v>770378.369036747</v>
      </c>
      <c r="M216" s="22" t="n">
        <f aca="false">M26+M123</f>
        <v>780077.791586617</v>
      </c>
    </row>
    <row r="217" customFormat="false" ht="15" hidden="false" customHeight="false" outlineLevel="0" collapsed="false">
      <c r="B217" s="0" t="s">
        <v>26</v>
      </c>
      <c r="C217" s="22" t="n">
        <f aca="false">C27+C124</f>
        <v>0</v>
      </c>
      <c r="D217" s="22" t="n">
        <f aca="false">D27+D124</f>
        <v>934033.689599585</v>
      </c>
      <c r="E217" s="22" t="n">
        <f aca="false">E27+E124</f>
        <v>953335.833295533</v>
      </c>
      <c r="F217" s="22" t="n">
        <f aca="false">F27+F124</f>
        <v>971807.349199384</v>
      </c>
      <c r="G217" s="22" t="n">
        <f aca="false">G27+G124</f>
        <v>999969.539245658</v>
      </c>
      <c r="H217" s="22" t="n">
        <f aca="false">H27+H124</f>
        <v>1016742.81695753</v>
      </c>
      <c r="I217" s="22" t="n">
        <f aca="false">I27+I124</f>
        <v>1032674.26303881</v>
      </c>
      <c r="J217" s="22" t="n">
        <f aca="false">J27+J124</f>
        <v>1047712.48660508</v>
      </c>
      <c r="K217" s="22" t="n">
        <f aca="false">K27+K124</f>
        <v>1062006.49403023</v>
      </c>
      <c r="L217" s="22" t="n">
        <f aca="false">L27+L124</f>
        <v>1075762.66458029</v>
      </c>
      <c r="M217" s="22" t="n">
        <f aca="false">M27+M124</f>
        <v>1089307.01767549</v>
      </c>
    </row>
    <row r="218" customFormat="false" ht="15" hidden="false" customHeight="false" outlineLevel="0" collapsed="false">
      <c r="B218" s="0" t="s">
        <v>27</v>
      </c>
      <c r="C218" s="22" t="n">
        <f aca="false">C28+C125</f>
        <v>0</v>
      </c>
      <c r="D218" s="22" t="n">
        <f aca="false">D28+D125</f>
        <v>1372554.52463993</v>
      </c>
      <c r="E218" s="22" t="n">
        <f aca="false">E28+E125</f>
        <v>1400918.85984553</v>
      </c>
      <c r="F218" s="22" t="n">
        <f aca="false">F28+F125</f>
        <v>1428062.59460916</v>
      </c>
      <c r="G218" s="22" t="n">
        <f aca="false">G28+G125</f>
        <v>1477773.09786229</v>
      </c>
      <c r="H218" s="22" t="n">
        <f aca="false">H28+H125</f>
        <v>1502560.95148458</v>
      </c>
      <c r="I218" s="22" t="n">
        <f aca="false">I28+I125</f>
        <v>1526104.73107483</v>
      </c>
      <c r="J218" s="22" t="n">
        <f aca="false">J28+J125</f>
        <v>1548328.49025317</v>
      </c>
      <c r="K218" s="22" t="n">
        <f aca="false">K28+K125</f>
        <v>1569452.43333794</v>
      </c>
      <c r="L218" s="22" t="n">
        <f aca="false">L28+L125</f>
        <v>1589781.55134669</v>
      </c>
      <c r="M218" s="22" t="n">
        <f aca="false">M28+M125</f>
        <v>1609797.64168393</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0.955348999956252</v>
      </c>
      <c r="E221" s="71" t="n">
        <f aca="false">E215/E197</f>
        <v>0.955348999956252</v>
      </c>
      <c r="F221" s="71" t="n">
        <f aca="false">F215/F197</f>
        <v>0.955348999956252</v>
      </c>
      <c r="G221" s="71" t="n">
        <f aca="false">G215/G197</f>
        <v>0.966779276099478</v>
      </c>
      <c r="H221" s="71" t="n">
        <f aca="false">H215/H197</f>
        <v>0.966779276099478</v>
      </c>
      <c r="I221" s="71" t="n">
        <f aca="false">I215/I197</f>
        <v>0.966779276099478</v>
      </c>
      <c r="J221" s="71" t="n">
        <f aca="false">J215/J197</f>
        <v>0.966779276099478</v>
      </c>
      <c r="K221" s="71" t="n">
        <f aca="false">K215/K197</f>
        <v>0.966779276099478</v>
      </c>
      <c r="L221" s="71" t="n">
        <f aca="false">L215/L197</f>
        <v>0.966779276099478</v>
      </c>
      <c r="M221" s="71" t="n">
        <f aca="false">M215/M197</f>
        <v>0.966779276099478</v>
      </c>
    </row>
    <row r="222" customFormat="false" ht="15" hidden="false" customHeight="false" outlineLevel="0" collapsed="false">
      <c r="B222" s="0" t="s">
        <v>25</v>
      </c>
      <c r="C222" s="71" t="n">
        <f aca="false">C216/C198</f>
        <v>0</v>
      </c>
      <c r="D222" s="71" t="n">
        <f aca="false">D216/D198</f>
        <v>0.99</v>
      </c>
      <c r="E222" s="71" t="n">
        <f aca="false">E216/E198</f>
        <v>0.99</v>
      </c>
      <c r="F222" s="71" t="n">
        <f aca="false">F216/F198</f>
        <v>0.99</v>
      </c>
      <c r="G222" s="71" t="n">
        <f aca="false">G216/G198</f>
        <v>0.994</v>
      </c>
      <c r="H222" s="71" t="n">
        <f aca="false">H216/H198</f>
        <v>0.994</v>
      </c>
      <c r="I222" s="71" t="n">
        <f aca="false">I216/I198</f>
        <v>0.994</v>
      </c>
      <c r="J222" s="71" t="n">
        <f aca="false">J216/J198</f>
        <v>0.994</v>
      </c>
      <c r="K222" s="71" t="n">
        <f aca="false">K216/K198</f>
        <v>0.994</v>
      </c>
      <c r="L222" s="71" t="n">
        <f aca="false">L216/L198</f>
        <v>0.994</v>
      </c>
      <c r="M222" s="71" t="n">
        <f aca="false">M216/M198</f>
        <v>0.994</v>
      </c>
    </row>
    <row r="223" customFormat="false" ht="15" hidden="false" customHeight="false" outlineLevel="0" collapsed="false">
      <c r="B223" s="0" t="s">
        <v>26</v>
      </c>
      <c r="C223" s="71" t="n">
        <f aca="false">C217/C199</f>
        <v>0</v>
      </c>
      <c r="D223" s="71" t="n">
        <f aca="false">D217/D199</f>
        <v>0.92</v>
      </c>
      <c r="E223" s="71" t="n">
        <f aca="false">E217/E199</f>
        <v>0.92</v>
      </c>
      <c r="F223" s="71" t="n">
        <f aca="false">F217/F199</f>
        <v>0.92</v>
      </c>
      <c r="G223" s="71" t="n">
        <f aca="false">G217/G199</f>
        <v>0.93</v>
      </c>
      <c r="H223" s="71" t="n">
        <f aca="false">H217/H199</f>
        <v>0.93</v>
      </c>
      <c r="I223" s="71" t="n">
        <f aca="false">I217/I199</f>
        <v>0.93</v>
      </c>
      <c r="J223" s="71" t="n">
        <f aca="false">J217/J199</f>
        <v>0.93</v>
      </c>
      <c r="K223" s="71" t="n">
        <f aca="false">K217/K199</f>
        <v>0.93</v>
      </c>
      <c r="L223" s="71" t="n">
        <f aca="false">L217/L199</f>
        <v>0.93</v>
      </c>
      <c r="M223" s="71" t="n">
        <f aca="false">M217/M199</f>
        <v>0.93</v>
      </c>
    </row>
    <row r="224" customFormat="false" ht="15" hidden="false" customHeight="false" outlineLevel="0" collapsed="false">
      <c r="B224" s="0" t="s">
        <v>27</v>
      </c>
      <c r="C224" s="71" t="n">
        <f aca="false">C218/C200</f>
        <v>0</v>
      </c>
      <c r="D224" s="71" t="n">
        <f aca="false">D218/D200</f>
        <v>0.964</v>
      </c>
      <c r="E224" s="71" t="n">
        <f aca="false">E218/E200</f>
        <v>0.964</v>
      </c>
      <c r="F224" s="71" t="n">
        <f aca="false">F218/F200</f>
        <v>0.964</v>
      </c>
      <c r="G224" s="71" t="n">
        <f aca="false">G218/G200</f>
        <v>0.98</v>
      </c>
      <c r="H224" s="71" t="n">
        <f aca="false">H218/H200</f>
        <v>0.98</v>
      </c>
      <c r="I224" s="71" t="n">
        <f aca="false">I218/I200</f>
        <v>0.98</v>
      </c>
      <c r="J224" s="71" t="n">
        <f aca="false">J218/J200</f>
        <v>0.98</v>
      </c>
      <c r="K224" s="71" t="n">
        <f aca="false">K218/K200</f>
        <v>0.98</v>
      </c>
      <c r="L224" s="71" t="n">
        <f aca="false">L218/L200</f>
        <v>0.98</v>
      </c>
      <c r="M224" s="71" t="n">
        <f aca="false">M218/M200</f>
        <v>0.98</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32515146.1489625</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7306459.11859684</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10183352.1542276</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15025334.876138</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2893224.01425311</v>
      </c>
      <c r="E235" s="22" t="n">
        <f aca="false">PV($C$232,E$234,0,E215)*-1</f>
        <v>2867003.43100467</v>
      </c>
      <c r="F235" s="22" t="n">
        <f aca="false">PV($C$232,F$234,0,F215)*-1</f>
        <v>2837430.61119917</v>
      </c>
      <c r="G235" s="22" t="n">
        <f aca="false">PV($C$232,G$234,0,G215)*-1</f>
        <v>2837688.85566647</v>
      </c>
      <c r="H235" s="22" t="n">
        <f aca="false">PV($C$232,H$234,0,H215)*-1</f>
        <v>2801250.14446368</v>
      </c>
      <c r="I235" s="22" t="n">
        <f aca="false">PV($C$232,I$234,0,I215)*-1</f>
        <v>2762274.96740848</v>
      </c>
      <c r="J235" s="22" t="n">
        <f aca="false">PV($C$232,J$234,0,J215)*-1</f>
        <v>2720874.11792919</v>
      </c>
      <c r="K235" s="22" t="n">
        <f aca="false">PV($C$232,K$234,0,K215)*-1</f>
        <v>2677665.21829417</v>
      </c>
      <c r="L235" s="22" t="n">
        <f aca="false">PV($C$232,L$234,0,L215)*-1</f>
        <v>2633348.56015356</v>
      </c>
      <c r="M235" s="22" t="n">
        <f aca="false">PV($C$232,M$234,0,M215)*-1</f>
        <v>2588838.49056442</v>
      </c>
    </row>
    <row r="236" customFormat="false" ht="15" hidden="false" customHeight="false" outlineLevel="0" collapsed="false">
      <c r="A236" s="101"/>
      <c r="B236" s="101" t="s">
        <v>25</v>
      </c>
      <c r="C236" s="22" t="n">
        <f aca="false">PV($C$232,C$234,0,C216)*-1</f>
        <v>0</v>
      </c>
      <c r="D236" s="22" t="n">
        <f aca="false">PV($C$232,D$234,0,D216)*-1</f>
        <v>653817.981010866</v>
      </c>
      <c r="E236" s="22" t="n">
        <f aca="false">PV($C$232,E$234,0,E216)*-1</f>
        <v>647892.588190964</v>
      </c>
      <c r="F236" s="22" t="n">
        <f aca="false">PV($C$232,F$234,0,F216)*-1</f>
        <v>641209.648590442</v>
      </c>
      <c r="G236" s="22" t="n">
        <f aca="false">PV($C$232,G$234,0,G216)*-1</f>
        <v>636246.614527601</v>
      </c>
      <c r="H236" s="22" t="n">
        <f aca="false">PV($C$232,H$234,0,H216)*-1</f>
        <v>628076.583273388</v>
      </c>
      <c r="I236" s="22" t="n">
        <f aca="false">PV($C$232,I$234,0,I216)*-1</f>
        <v>619337.843505473</v>
      </c>
      <c r="J236" s="22" t="n">
        <f aca="false">PV($C$232,J$234,0,J216)*-1</f>
        <v>610055.236546233</v>
      </c>
      <c r="K236" s="22" t="n">
        <f aca="false">PV($C$232,K$234,0,K216)*-1</f>
        <v>600367.241311891</v>
      </c>
      <c r="L236" s="22" t="n">
        <f aca="false">PV($C$232,L$234,0,L216)*-1</f>
        <v>590430.872265356</v>
      </c>
      <c r="M236" s="22" t="n">
        <f aca="false">PV($C$232,M$234,0,M216)*-1</f>
        <v>580451.137865677</v>
      </c>
    </row>
    <row r="237" customFormat="false" ht="15" hidden="false" customHeight="false" outlineLevel="0" collapsed="false">
      <c r="A237" s="101"/>
      <c r="B237" s="101" t="s">
        <v>26</v>
      </c>
      <c r="C237" s="22" t="n">
        <f aca="false">PV($C$232,C$234,0,C217)*-1</f>
        <v>0</v>
      </c>
      <c r="D237" s="22" t="n">
        <f aca="false">PV($C$232,D$234,0,D217)*-1</f>
        <v>906828.824853966</v>
      </c>
      <c r="E237" s="22" t="n">
        <f aca="false">PV($C$232,E$234,0,E217)*-1</f>
        <v>898610.456494988</v>
      </c>
      <c r="F237" s="22" t="n">
        <f aca="false">PV($C$232,F$234,0,F217)*-1</f>
        <v>889341.39011792</v>
      </c>
      <c r="G237" s="22" t="n">
        <f aca="false">PV($C$232,G$234,0,G217)*-1</f>
        <v>888459.983929987</v>
      </c>
      <c r="H237" s="22" t="n">
        <f aca="false">PV($C$232,H$234,0,H217)*-1</f>
        <v>877051.285367063</v>
      </c>
      <c r="I237" s="22" t="n">
        <f aca="false">PV($C$232,I$234,0,I217)*-1</f>
        <v>864848.437577398</v>
      </c>
      <c r="J237" s="22" t="n">
        <f aca="false">PV($C$232,J$234,0,J217)*-1</f>
        <v>851886.129187029</v>
      </c>
      <c r="K237" s="22" t="n">
        <f aca="false">PV($C$232,K$234,0,K217)*-1</f>
        <v>838357.733288832</v>
      </c>
      <c r="L237" s="22" t="n">
        <f aca="false">PV($C$232,L$234,0,L217)*-1</f>
        <v>824482.506164895</v>
      </c>
      <c r="M237" s="22" t="n">
        <f aca="false">PV($C$232,M$234,0,M217)*-1</f>
        <v>810546.723306628</v>
      </c>
    </row>
    <row r="238" customFormat="false" ht="15" hidden="false" customHeight="false" outlineLevel="0" collapsed="false">
      <c r="A238" s="101"/>
      <c r="B238" s="101" t="s">
        <v>27</v>
      </c>
      <c r="C238" s="22" t="n">
        <f aca="false">PV($C$232,C$234,0,C218)*-1</f>
        <v>0</v>
      </c>
      <c r="D238" s="22" t="n">
        <f aca="false">PV($C$232,D$234,0,D218)*-1</f>
        <v>1332577.20838828</v>
      </c>
      <c r="E238" s="22" t="n">
        <f aca="false">PV($C$232,E$234,0,E218)*-1</f>
        <v>1320500.38631872</v>
      </c>
      <c r="F238" s="22" t="n">
        <f aca="false">PV($C$232,F$234,0,F218)*-1</f>
        <v>1306879.57249081</v>
      </c>
      <c r="G238" s="22" t="n">
        <f aca="false">PV($C$232,G$234,0,G218)*-1</f>
        <v>1312982.25720888</v>
      </c>
      <c r="H238" s="22" t="n">
        <f aca="false">PV($C$232,H$234,0,H218)*-1</f>
        <v>1296122.27582322</v>
      </c>
      <c r="I238" s="22" t="n">
        <f aca="false">PV($C$232,I$234,0,I218)*-1</f>
        <v>1278088.68632561</v>
      </c>
      <c r="J238" s="22" t="n">
        <f aca="false">PV($C$232,J$234,0,J218)*-1</f>
        <v>1258932.75219592</v>
      </c>
      <c r="K238" s="22" t="n">
        <f aca="false">PV($C$232,K$234,0,K218)*-1</f>
        <v>1238940.24369345</v>
      </c>
      <c r="L238" s="22" t="n">
        <f aca="false">PV($C$232,L$234,0,L218)*-1</f>
        <v>1218435.18172331</v>
      </c>
      <c r="M238" s="22" t="n">
        <f aca="false">PV($C$232,M$234,0,M218)*-1</f>
        <v>1197840.62939211</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27619598.4109369</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6207885.74708789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8650413.4702887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12761299.1935603</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324517.276613394</v>
      </c>
      <c r="E246" s="22" t="n">
        <f aca="false">E54+E151</f>
        <v>331223.543394515</v>
      </c>
      <c r="F246" s="22" t="n">
        <f aca="false">F54+F151</f>
        <v>337641.219868913</v>
      </c>
      <c r="G246" s="22" t="n">
        <f aca="false">G54+G151</f>
        <v>589322.020215322</v>
      </c>
      <c r="H246" s="22" t="n">
        <f aca="false">H54+H151</f>
        <v>599207.183231635</v>
      </c>
      <c r="I246" s="22" t="n">
        <f aca="false">I54+I151</f>
        <v>608596.221218388</v>
      </c>
      <c r="J246" s="22" t="n">
        <f aca="false">J54+J151</f>
        <v>617458.847473194</v>
      </c>
      <c r="K246" s="22" t="n">
        <f aca="false">K54+K151</f>
        <v>625882.877408262</v>
      </c>
      <c r="L246" s="22" t="n">
        <f aca="false">L54+L151</f>
        <v>633989.938574445</v>
      </c>
      <c r="M246" s="22" t="n">
        <f aca="false">M54+M151</f>
        <v>641972.167247725</v>
      </c>
    </row>
    <row r="247" customFormat="false" ht="15" hidden="false" customHeight="false" outlineLevel="0" collapsed="false">
      <c r="B247" s="0" t="s">
        <v>25</v>
      </c>
      <c r="C247" s="22" t="n">
        <f aca="false">C55+C152</f>
        <v>0</v>
      </c>
      <c r="D247" s="22" t="n">
        <f aca="false">D55+D152</f>
        <v>84349.1237724322</v>
      </c>
      <c r="E247" s="22" t="n">
        <f aca="false">E55+E152</f>
        <v>86092.2288935983</v>
      </c>
      <c r="F247" s="22" t="n">
        <f aca="false">F55+F152</f>
        <v>87760.3230946826</v>
      </c>
      <c r="G247" s="22" t="n">
        <f aca="false">G55+G152</f>
        <v>107343.133126298</v>
      </c>
      <c r="H247" s="22" t="n">
        <f aca="false">H55+H152</f>
        <v>109143.68415483</v>
      </c>
      <c r="I247" s="22" t="n">
        <f aca="false">I55+I152</f>
        <v>110853.867585905</v>
      </c>
      <c r="J247" s="22" t="n">
        <f aca="false">J55+J152</f>
        <v>112468.166792934</v>
      </c>
      <c r="K247" s="22" t="n">
        <f aca="false">K55+K152</f>
        <v>114002.577074174</v>
      </c>
      <c r="L247" s="22" t="n">
        <f aca="false">L55+L152</f>
        <v>115479.252501484</v>
      </c>
      <c r="M247" s="22" t="n">
        <f aca="false">M55+M152</f>
        <v>116933.190086928</v>
      </c>
    </row>
    <row r="248" customFormat="false" ht="15" hidden="false" customHeight="false" outlineLevel="0" collapsed="false">
      <c r="B248" s="0" t="s">
        <v>26</v>
      </c>
      <c r="C248" s="22" t="n">
        <f aca="false">C56+C153</f>
        <v>0</v>
      </c>
      <c r="D248" s="22" t="n">
        <f aca="false">D56+D153</f>
        <v>146196.577502544</v>
      </c>
      <c r="E248" s="22" t="n">
        <f aca="false">E56+E153</f>
        <v>149217.782602779</v>
      </c>
      <c r="F248" s="22" t="n">
        <f aca="false">F56+F153</f>
        <v>152108.976396425</v>
      </c>
      <c r="G248" s="22" t="n">
        <f aca="false">G56+G153</f>
        <v>323646.055175208</v>
      </c>
      <c r="H248" s="22" t="n">
        <f aca="false">H56+H153</f>
        <v>329074.825703458</v>
      </c>
      <c r="I248" s="22" t="n">
        <f aca="false">I56+I153</f>
        <v>334231.132445894</v>
      </c>
      <c r="J248" s="22" t="n">
        <f aca="false">J56+J153</f>
        <v>339098.342438849</v>
      </c>
      <c r="K248" s="22" t="n">
        <f aca="false">K56+K153</f>
        <v>343724.682476451</v>
      </c>
      <c r="L248" s="22" t="n">
        <f aca="false">L56+L153</f>
        <v>348176.948428673</v>
      </c>
      <c r="M248" s="22" t="n">
        <f aca="false">M56+M153</f>
        <v>352560.658408947</v>
      </c>
    </row>
    <row r="249" customFormat="false" ht="15" hidden="false" customHeight="false" outlineLevel="0" collapsed="false">
      <c r="B249" s="0" t="s">
        <v>27</v>
      </c>
      <c r="C249" s="22" t="n">
        <f aca="false">C57+C154</f>
        <v>0</v>
      </c>
      <c r="D249" s="22" t="n">
        <f aca="false">D57+D154</f>
        <v>93971.5753384185</v>
      </c>
      <c r="E249" s="22" t="n">
        <f aca="false">E57+E154</f>
        <v>95913.5318981378</v>
      </c>
      <c r="F249" s="22" t="n">
        <f aca="false">F57+F154</f>
        <v>97771.9203778056</v>
      </c>
      <c r="G249" s="22" t="n">
        <f aca="false">G57+G154</f>
        <v>158332.831913816</v>
      </c>
      <c r="H249" s="22" t="n">
        <f aca="false">H57+H154</f>
        <v>160988.673373348</v>
      </c>
      <c r="I249" s="22" t="n">
        <f aca="false">I57+I154</f>
        <v>163511.221186589</v>
      </c>
      <c r="J249" s="22" t="n">
        <f aca="false">J57+J154</f>
        <v>165892.338241411</v>
      </c>
      <c r="K249" s="22" t="n">
        <f aca="false">K57+K154</f>
        <v>168155.617857637</v>
      </c>
      <c r="L249" s="22" t="n">
        <f aca="false">L57+L154</f>
        <v>170333.737644288</v>
      </c>
      <c r="M249" s="22" t="n">
        <f aca="false">M57+M154</f>
        <v>172478.31875185</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0.104035267967473</v>
      </c>
      <c r="E252" s="71" t="n">
        <f aca="false">E246/E197</f>
        <v>0.104035267967473</v>
      </c>
      <c r="F252" s="71" t="n">
        <f aca="false">F246/F197</f>
        <v>0.104035267967473</v>
      </c>
      <c r="G252" s="71" t="n">
        <f aca="false">G246/G197</f>
        <v>0.178388283994421</v>
      </c>
      <c r="H252" s="71" t="n">
        <f aca="false">H246/H197</f>
        <v>0.178388283994421</v>
      </c>
      <c r="I252" s="71" t="n">
        <f aca="false">I246/I197</f>
        <v>0.178388283994421</v>
      </c>
      <c r="J252" s="71" t="n">
        <f aca="false">J246/J197</f>
        <v>0.178388283994421</v>
      </c>
      <c r="K252" s="71" t="n">
        <f aca="false">K246/K197</f>
        <v>0.178388283994421</v>
      </c>
      <c r="L252" s="71" t="n">
        <f aca="false">L246/L197</f>
        <v>0.178388283994421</v>
      </c>
      <c r="M252" s="71" t="n">
        <f aca="false">M246/M197</f>
        <v>0.178388283994421</v>
      </c>
    </row>
    <row r="253" customFormat="false" ht="15" hidden="false" customHeight="false" outlineLevel="0" collapsed="false">
      <c r="B253" s="0" t="s">
        <v>25</v>
      </c>
      <c r="C253" s="71" t="n">
        <f aca="false">C247/C198</f>
        <v>0</v>
      </c>
      <c r="D253" s="71" t="n">
        <f aca="false">D247/D198</f>
        <v>0.124</v>
      </c>
      <c r="E253" s="71" t="n">
        <f aca="false">E247/E198</f>
        <v>0.124</v>
      </c>
      <c r="F253" s="71" t="n">
        <f aca="false">F247/F198</f>
        <v>0.124</v>
      </c>
      <c r="G253" s="71" t="n">
        <f aca="false">G247/G198</f>
        <v>0.149</v>
      </c>
      <c r="H253" s="71" t="n">
        <f aca="false">H247/H198</f>
        <v>0.149</v>
      </c>
      <c r="I253" s="71" t="n">
        <f aca="false">I247/I198</f>
        <v>0.149</v>
      </c>
      <c r="J253" s="71" t="n">
        <f aca="false">J247/J198</f>
        <v>0.149</v>
      </c>
      <c r="K253" s="71" t="n">
        <f aca="false">K247/K198</f>
        <v>0.149</v>
      </c>
      <c r="L253" s="71" t="n">
        <f aca="false">L247/L198</f>
        <v>0.149</v>
      </c>
      <c r="M253" s="71" t="n">
        <f aca="false">M247/M198</f>
        <v>0.149</v>
      </c>
    </row>
    <row r="254" customFormat="false" ht="15" hidden="false" customHeight="false" outlineLevel="0" collapsed="false">
      <c r="B254" s="0" t="s">
        <v>26</v>
      </c>
      <c r="C254" s="71" t="n">
        <f aca="false">C248/C199</f>
        <v>0</v>
      </c>
      <c r="D254" s="71" t="n">
        <f aca="false">D248/D199</f>
        <v>0.144</v>
      </c>
      <c r="E254" s="71" t="n">
        <f aca="false">E248/E199</f>
        <v>0.144</v>
      </c>
      <c r="F254" s="71" t="n">
        <f aca="false">F248/F199</f>
        <v>0.144</v>
      </c>
      <c r="G254" s="71" t="n">
        <f aca="false">G248/G199</f>
        <v>0.301</v>
      </c>
      <c r="H254" s="71" t="n">
        <f aca="false">H248/H199</f>
        <v>0.301</v>
      </c>
      <c r="I254" s="71" t="n">
        <f aca="false">I248/I199</f>
        <v>0.301</v>
      </c>
      <c r="J254" s="71" t="n">
        <f aca="false">J248/J199</f>
        <v>0.301</v>
      </c>
      <c r="K254" s="71" t="n">
        <f aca="false">K248/K199</f>
        <v>0.301</v>
      </c>
      <c r="L254" s="71" t="n">
        <f aca="false">L248/L199</f>
        <v>0.301</v>
      </c>
      <c r="M254" s="71" t="n">
        <f aca="false">M248/M199</f>
        <v>0.301</v>
      </c>
    </row>
    <row r="255" customFormat="false" ht="15" hidden="false" customHeight="false" outlineLevel="0" collapsed="false">
      <c r="B255" s="0" t="s">
        <v>27</v>
      </c>
      <c r="C255" s="71" t="n">
        <f aca="false">C249/C200</f>
        <v>0</v>
      </c>
      <c r="D255" s="71" t="n">
        <f aca="false">D249/D200</f>
        <v>0.066</v>
      </c>
      <c r="E255" s="71" t="n">
        <f aca="false">E249/E200</f>
        <v>0.066</v>
      </c>
      <c r="F255" s="71" t="n">
        <f aca="false">F249/F200</f>
        <v>0.066</v>
      </c>
      <c r="G255" s="71" t="n">
        <f aca="false">G249/G200</f>
        <v>0.105</v>
      </c>
      <c r="H255" s="71" t="n">
        <f aca="false">H249/H200</f>
        <v>0.105</v>
      </c>
      <c r="I255" s="71" t="n">
        <f aca="false">I249/I200</f>
        <v>0.105</v>
      </c>
      <c r="J255" s="71" t="n">
        <f aca="false">J249/J200</f>
        <v>0.105</v>
      </c>
      <c r="K255" s="71" t="n">
        <f aca="false">K249/K200</f>
        <v>0.105</v>
      </c>
      <c r="L255" s="71" t="n">
        <f aca="false">L249/L200</f>
        <v>0.105</v>
      </c>
      <c r="M255" s="71" t="n">
        <f aca="false">M249/M200</f>
        <v>0.105</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5309811.29524579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1044425.54708326</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2818035.98157923</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1447349.7665833</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315065.317100383</v>
      </c>
      <c r="E266" s="22" t="n">
        <f aca="false">PV($C$263,E$265,0,E246)*-1</f>
        <v>312209.957012457</v>
      </c>
      <c r="F266" s="22" t="n">
        <f aca="false">PV($C$263,F$265,0,F246)*-1</f>
        <v>308989.546216862</v>
      </c>
      <c r="G266" s="22" t="n">
        <f aca="false">PV($C$263,G$265,0,G246)*-1</f>
        <v>523604.982012821</v>
      </c>
      <c r="H266" s="22" t="n">
        <f aca="false">PV($C$263,H$265,0,H246)*-1</f>
        <v>516881.3799217</v>
      </c>
      <c r="I266" s="22" t="n">
        <f aca="false">PV($C$263,I$265,0,I246)*-1</f>
        <v>509689.753947562</v>
      </c>
      <c r="J266" s="22" t="n">
        <f aca="false">PV($C$263,J$265,0,J246)*-1</f>
        <v>502050.547484304</v>
      </c>
      <c r="K266" s="22" t="n">
        <f aca="false">PV($C$263,K$265,0,K246)*-1</f>
        <v>494077.723025059</v>
      </c>
      <c r="L266" s="22" t="n">
        <f aca="false">PV($C$263,L$265,0,L246)*-1</f>
        <v>485900.497060963</v>
      </c>
      <c r="M266" s="22" t="n">
        <f aca="false">PV($C$263,M$265,0,M246)*-1</f>
        <v>477687.583182095</v>
      </c>
    </row>
    <row r="267" customFormat="false" ht="15" hidden="false" customHeight="false" outlineLevel="0" collapsed="false">
      <c r="A267" s="101"/>
      <c r="B267" s="101" t="s">
        <v>25</v>
      </c>
      <c r="C267" s="22" t="n">
        <f aca="false">PV($C$263,C$265,0,C247)*-1</f>
        <v>0</v>
      </c>
      <c r="D267" s="22" t="n">
        <f aca="false">PV($C$263,D$265,0,D247)*-1</f>
        <v>81892.3531771186</v>
      </c>
      <c r="E267" s="22" t="n">
        <f aca="false">PV($C$263,E$265,0,E247)*-1</f>
        <v>81150.1827633126</v>
      </c>
      <c r="F267" s="22" t="n">
        <f aca="false">PV($C$263,F$265,0,F247)*-1</f>
        <v>80313.1277022372</v>
      </c>
      <c r="G267" s="22" t="n">
        <f aca="false">PV($C$263,G$265,0,G247)*-1</f>
        <v>95372.983465405</v>
      </c>
      <c r="H267" s="22" t="n">
        <f aca="false">PV($C$263,H$265,0,H247)*-1</f>
        <v>94148.3007120068</v>
      </c>
      <c r="I267" s="22" t="n">
        <f aca="false">PV($C$263,I$265,0,I247)*-1</f>
        <v>92838.3688956896</v>
      </c>
      <c r="J267" s="22" t="n">
        <f aca="false">PV($C$263,J$265,0,J247)*-1</f>
        <v>91446.9117156827</v>
      </c>
      <c r="K267" s="22" t="n">
        <f aca="false">PV($C$263,K$265,0,K247)*-1</f>
        <v>89994.6870779394</v>
      </c>
      <c r="L267" s="22" t="n">
        <f aca="false">PV($C$263,L$265,0,L247)*-1</f>
        <v>88505.2313556721</v>
      </c>
      <c r="M267" s="22" t="n">
        <f aca="false">PV($C$263,M$265,0,M247)*-1</f>
        <v>87009.2751931448</v>
      </c>
    </row>
    <row r="268" customFormat="false" ht="15" hidden="false" customHeight="false" outlineLevel="0" collapsed="false">
      <c r="A268" s="101"/>
      <c r="B268" s="101" t="s">
        <v>26</v>
      </c>
      <c r="C268" s="22" t="n">
        <f aca="false">PV($C$263,C$265,0,C248)*-1</f>
        <v>0</v>
      </c>
      <c r="D268" s="22" t="n">
        <f aca="false">PV($C$263,D$265,0,D248)*-1</f>
        <v>141938.424759751</v>
      </c>
      <c r="E268" s="22" t="n">
        <f aca="false">PV($C$263,E$265,0,E248)*-1</f>
        <v>140652.07145139</v>
      </c>
      <c r="F268" s="22" t="n">
        <f aca="false">PV($C$263,F$265,0,F248)*-1</f>
        <v>139201.261061935</v>
      </c>
      <c r="G268" s="22" t="n">
        <f aca="false">PV($C$263,G$265,0,G248)*-1</f>
        <v>287555.328132178</v>
      </c>
      <c r="H268" s="22" t="n">
        <f aca="false">PV($C$263,H$265,0,H248)*-1</f>
        <v>283862.83537149</v>
      </c>
      <c r="I268" s="22" t="n">
        <f aca="false">PV($C$263,I$265,0,I248)*-1</f>
        <v>279913.311516986</v>
      </c>
      <c r="J268" s="22" t="n">
        <f aca="false">PV($C$263,J$265,0,J248)*-1</f>
        <v>275717.98374763</v>
      </c>
      <c r="K268" s="22" t="n">
        <f aca="false">PV($C$263,K$265,0,K248)*-1</f>
        <v>271339.438408536</v>
      </c>
      <c r="L268" s="22" t="n">
        <f aca="false">PV($C$263,L$265,0,L248)*-1</f>
        <v>266848.639092079</v>
      </c>
      <c r="M268" s="22" t="n">
        <f aca="false">PV($C$263,M$265,0,M248)*-1</f>
        <v>262338.240554081</v>
      </c>
    </row>
    <row r="269" customFormat="false" ht="15" hidden="false" customHeight="false" outlineLevel="0" collapsed="false">
      <c r="A269" s="101"/>
      <c r="B269" s="101" t="s">
        <v>27</v>
      </c>
      <c r="C269" s="22" t="n">
        <f aca="false">PV($C$263,C$265,0,C249)*-1</f>
        <v>0</v>
      </c>
      <c r="D269" s="22" t="n">
        <f aca="false">PV($C$263,D$265,0,D249)*-1</f>
        <v>91234.5391635131</v>
      </c>
      <c r="E269" s="22" t="n">
        <f aca="false">PV($C$263,E$265,0,E249)*-1</f>
        <v>90407.7027977545</v>
      </c>
      <c r="F269" s="22" t="n">
        <f aca="false">PV($C$263,F$265,0,F249)*-1</f>
        <v>89475.15745269</v>
      </c>
      <c r="G269" s="22" t="n">
        <f aca="false">PV($C$263,G$265,0,G249)*-1</f>
        <v>140676.670415238</v>
      </c>
      <c r="H269" s="22" t="n">
        <f aca="false">PV($C$263,H$265,0,H249)*-1</f>
        <v>138870.243838203</v>
      </c>
      <c r="I269" s="22" t="n">
        <f aca="false">PV($C$263,I$265,0,I249)*-1</f>
        <v>136938.073534887</v>
      </c>
      <c r="J269" s="22" t="n">
        <f aca="false">PV($C$263,J$265,0,J249)*-1</f>
        <v>134885.652020992</v>
      </c>
      <c r="K269" s="22" t="n">
        <f aca="false">PV($C$263,K$265,0,K249)*-1</f>
        <v>132743.597538584</v>
      </c>
      <c r="L269" s="22" t="n">
        <f aca="false">PV($C$263,L$265,0,L249)*-1</f>
        <v>130546.626613212</v>
      </c>
      <c r="M269" s="22" t="n">
        <f aca="false">PV($C$263,M$265,0,M249)*-1</f>
        <v>128340.067434869</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4446157.28696421</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882671.422058209</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2349367.53409606</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1214118.33080994</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1518366.29464471</v>
      </c>
      <c r="E277" s="0" t="n">
        <f aca="false">SUM(E278:E280)</f>
        <v>1549743.88276456</v>
      </c>
      <c r="F277" s="0" t="n">
        <f aca="false">SUM(F278:F280)</f>
        <v>1579771.20134171</v>
      </c>
      <c r="G277" s="0" t="n">
        <f aca="false">SUM(G278:G280)</f>
        <v>1277053.43404529</v>
      </c>
      <c r="H277" s="0" t="n">
        <f aca="false">SUM(H278:H280)</f>
        <v>1298474.45844799</v>
      </c>
      <c r="I277" s="0" t="n">
        <f aca="false">SUM(I278:I280)</f>
        <v>1318820.3861277</v>
      </c>
      <c r="J277" s="0" t="n">
        <f aca="false">SUM(J278:J280)</f>
        <v>1338025.58617983</v>
      </c>
      <c r="K277" s="0" t="n">
        <f aca="false">SUM(K278:K280)</f>
        <v>1356280.35350237</v>
      </c>
      <c r="L277" s="0" t="n">
        <f aca="false">SUM(L278:L280)</f>
        <v>1373848.25347412</v>
      </c>
      <c r="M277" s="0" t="n">
        <f aca="false">SUM(M278:M280)</f>
        <v>1391145.6429978</v>
      </c>
    </row>
    <row r="278" customFormat="false" ht="15" hidden="false" customHeight="false" outlineLevel="0" collapsed="false">
      <c r="B278" s="0" t="s">
        <v>25</v>
      </c>
      <c r="C278" s="0" t="n">
        <f aca="false">C84+C181</f>
        <v>373311.082731694</v>
      </c>
      <c r="D278" s="0" t="n">
        <f aca="false">D84+D181</f>
        <v>231960.090374189</v>
      </c>
      <c r="E278" s="0" t="n">
        <f aca="false">E84+E181</f>
        <v>236753.629457396</v>
      </c>
      <c r="F278" s="0" t="n">
        <f aca="false">F84+F181</f>
        <v>241340.888510377</v>
      </c>
      <c r="G278" s="0" t="n">
        <f aca="false">G84+G181</f>
        <v>213965.842540338</v>
      </c>
      <c r="H278" s="0" t="n">
        <f aca="false">H84+H181</f>
        <v>217554.860362312</v>
      </c>
      <c r="I278" s="0" t="n">
        <f aca="false">I84+I181</f>
        <v>220963.749483313</v>
      </c>
      <c r="J278" s="0" t="n">
        <f aca="false">J84+J181</f>
        <v>224181.513674505</v>
      </c>
      <c r="K278" s="0" t="n">
        <f aca="false">K84+K181</f>
        <v>227240.036181408</v>
      </c>
      <c r="L278" s="0" t="n">
        <f aca="false">L84+L181</f>
        <v>230183.47646269</v>
      </c>
      <c r="M278" s="0" t="n">
        <f aca="false">M84+M181</f>
        <v>233081.593663204</v>
      </c>
    </row>
    <row r="279" customFormat="false" ht="15" hidden="false" customHeight="false" outlineLevel="0" collapsed="false">
      <c r="B279" s="0" t="s">
        <v>26</v>
      </c>
      <c r="C279" s="0" t="n">
        <f aca="false">C85+C182</f>
        <v>910737.420169237</v>
      </c>
      <c r="D279" s="0" t="n">
        <f aca="false">D85+D182</f>
        <v>769562.539909223</v>
      </c>
      <c r="E279" s="0" t="n">
        <f aca="false">E85+E182</f>
        <v>785465.827867407</v>
      </c>
      <c r="F279" s="0" t="n">
        <f aca="false">F85+F182</f>
        <v>800684.750753405</v>
      </c>
      <c r="G279" s="0" t="n">
        <f aca="false">G85+G182</f>
        <v>625787.389076315</v>
      </c>
      <c r="H279" s="0" t="n">
        <f aca="false">H85+H182</f>
        <v>636284.214483098</v>
      </c>
      <c r="I279" s="0" t="n">
        <f aca="false">I85+I182</f>
        <v>646254.216224288</v>
      </c>
      <c r="J279" s="0" t="n">
        <f aca="false">J85+J182</f>
        <v>655665.233552858</v>
      </c>
      <c r="K279" s="0" t="n">
        <f aca="false">K85+K182</f>
        <v>664610.515618919</v>
      </c>
      <c r="L279" s="0" t="n">
        <f aca="false">L85+L182</f>
        <v>673219.21589863</v>
      </c>
      <c r="M279" s="0" t="n">
        <f aca="false">M85+M182</f>
        <v>681695.359448529</v>
      </c>
    </row>
    <row r="280" customFormat="false" ht="15" hidden="false" customHeight="false" outlineLevel="0" collapsed="false">
      <c r="B280" s="0" t="s">
        <v>27</v>
      </c>
      <c r="C280" s="0" t="n">
        <f aca="false">C86+C183</f>
        <v>678313.819003453</v>
      </c>
      <c r="D280" s="0" t="n">
        <f aca="false">D86+D183</f>
        <v>516843.664361302</v>
      </c>
      <c r="E280" s="0" t="n">
        <f aca="false">E86+E183</f>
        <v>527524.425439758</v>
      </c>
      <c r="F280" s="0" t="n">
        <f aca="false">F86+F183</f>
        <v>537745.562077931</v>
      </c>
      <c r="G280" s="0" t="n">
        <f aca="false">G86+G183</f>
        <v>437300.202428636</v>
      </c>
      <c r="H280" s="0" t="n">
        <f aca="false">H86+H183</f>
        <v>444635.383602579</v>
      </c>
      <c r="I280" s="0" t="n">
        <f aca="false">I86+I183</f>
        <v>451602.420420102</v>
      </c>
      <c r="J280" s="0" t="n">
        <f aca="false">J86+J183</f>
        <v>458178.838952469</v>
      </c>
      <c r="K280" s="0" t="n">
        <f aca="false">K86+K183</f>
        <v>464429.801702044</v>
      </c>
      <c r="L280" s="0" t="n">
        <f aca="false">L86+L183</f>
        <v>470445.561112795</v>
      </c>
      <c r="M280" s="0" t="n">
        <f aca="false">M86+M183</f>
        <v>476368.689886061</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0.48676497591938</v>
      </c>
      <c r="E283" s="0" t="n">
        <f aca="false">E277/E197</f>
        <v>0.48676497591938</v>
      </c>
      <c r="F283" s="0" t="n">
        <f aca="false">F277/F197</f>
        <v>0.48676497591938</v>
      </c>
      <c r="G283" s="0" t="n">
        <f aca="false">G277/G197</f>
        <v>0.386565176344991</v>
      </c>
      <c r="H283" s="0" t="n">
        <f aca="false">H277/H197</f>
        <v>0.386565176344991</v>
      </c>
      <c r="I283" s="0" t="n">
        <f aca="false">I277/I197</f>
        <v>0.386565176344991</v>
      </c>
      <c r="J283" s="0" t="n">
        <f aca="false">J277/J197</f>
        <v>0.386565176344991</v>
      </c>
      <c r="K283" s="0" t="n">
        <f aca="false">K277/K197</f>
        <v>0.386565176344991</v>
      </c>
      <c r="L283" s="0" t="n">
        <f aca="false">L277/L197</f>
        <v>0.386565176344991</v>
      </c>
      <c r="M283" s="0" t="n">
        <f aca="false">M277/M197</f>
        <v>0.386565176344991</v>
      </c>
    </row>
    <row r="284" customFormat="false" ht="15" hidden="false" customHeight="false" outlineLevel="0" collapsed="false">
      <c r="B284" s="0" t="s">
        <v>25</v>
      </c>
      <c r="C284" s="0" t="n">
        <f aca="false">C278/C198</f>
        <v>0.561</v>
      </c>
      <c r="D284" s="0" t="n">
        <f aca="false">D278/D198</f>
        <v>0.341</v>
      </c>
      <c r="E284" s="0" t="n">
        <f aca="false">E278/E198</f>
        <v>0.341</v>
      </c>
      <c r="F284" s="0" t="n">
        <f aca="false">F278/F198</f>
        <v>0.341</v>
      </c>
      <c r="G284" s="0" t="n">
        <f aca="false">G278/G198</f>
        <v>0.297</v>
      </c>
      <c r="H284" s="0" t="n">
        <f aca="false">H278/H198</f>
        <v>0.297</v>
      </c>
      <c r="I284" s="0" t="n">
        <f aca="false">I278/I198</f>
        <v>0.297</v>
      </c>
      <c r="J284" s="0" t="n">
        <f aca="false">J278/J198</f>
        <v>0.297</v>
      </c>
      <c r="K284" s="0" t="n">
        <f aca="false">K278/K198</f>
        <v>0.297</v>
      </c>
      <c r="L284" s="0" t="n">
        <f aca="false">L278/L198</f>
        <v>0.297</v>
      </c>
      <c r="M284" s="0" t="n">
        <f aca="false">M278/M198</f>
        <v>0.297</v>
      </c>
    </row>
    <row r="285" customFormat="false" ht="15" hidden="false" customHeight="false" outlineLevel="0" collapsed="false">
      <c r="B285" s="0" t="s">
        <v>26</v>
      </c>
      <c r="C285" s="0" t="n">
        <f aca="false">C279/C199</f>
        <v>0.917</v>
      </c>
      <c r="D285" s="0" t="n">
        <f aca="false">D279/D199</f>
        <v>0.758</v>
      </c>
      <c r="E285" s="0" t="n">
        <f aca="false">E279/E199</f>
        <v>0.758</v>
      </c>
      <c r="F285" s="0" t="n">
        <f aca="false">F279/F199</f>
        <v>0.758</v>
      </c>
      <c r="G285" s="0" t="n">
        <f aca="false">G279/G199</f>
        <v>0.582</v>
      </c>
      <c r="H285" s="0" t="n">
        <f aca="false">H279/H199</f>
        <v>0.582</v>
      </c>
      <c r="I285" s="0" t="n">
        <f aca="false">I279/I199</f>
        <v>0.582</v>
      </c>
      <c r="J285" s="0" t="n">
        <f aca="false">J279/J199</f>
        <v>0.582</v>
      </c>
      <c r="K285" s="0" t="n">
        <f aca="false">K279/K199</f>
        <v>0.582</v>
      </c>
      <c r="L285" s="0" t="n">
        <f aca="false">L279/L199</f>
        <v>0.582</v>
      </c>
      <c r="M285" s="0" t="n">
        <f aca="false">M279/M199</f>
        <v>0.582</v>
      </c>
    </row>
    <row r="286" customFormat="false" ht="15" hidden="false" customHeight="false" outlineLevel="0" collapsed="false">
      <c r="B286" s="0" t="s">
        <v>27</v>
      </c>
      <c r="C286" s="0" t="n">
        <f aca="false">C280/C200</f>
        <v>0.487</v>
      </c>
      <c r="D286" s="0" t="n">
        <f aca="false">D280/D200</f>
        <v>0.363</v>
      </c>
      <c r="E286" s="0" t="n">
        <f aca="false">E280/E200</f>
        <v>0.363</v>
      </c>
      <c r="F286" s="0" t="n">
        <f aca="false">F280/F200</f>
        <v>0.363</v>
      </c>
      <c r="G286" s="0" t="n">
        <f aca="false">G280/G200</f>
        <v>0.29</v>
      </c>
      <c r="H286" s="0" t="n">
        <f aca="false">H280/H200</f>
        <v>0.29</v>
      </c>
      <c r="I286" s="0" t="n">
        <f aca="false">I280/I200</f>
        <v>0.29</v>
      </c>
      <c r="J286" s="0" t="n">
        <f aca="false">J280/J200</f>
        <v>0.29</v>
      </c>
      <c r="K286" s="0" t="n">
        <f aca="false">K280/K200</f>
        <v>0.29</v>
      </c>
      <c r="L286" s="0" t="n">
        <f aca="false">L280/L200</f>
        <v>0.29</v>
      </c>
      <c r="M286" s="0" t="n">
        <f aca="false">M280/M200</f>
        <v>0.29</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6" activePane="bottomRight" state="frozen"/>
      <selection pane="topLeft" activeCell="A1" activeCellId="0" sqref="A1"/>
      <selection pane="topRight" activeCell="C1" activeCellId="0" sqref="C1"/>
      <selection pane="bottomLeft" activeCell="A256" activeCellId="0" sqref="A256"/>
      <selection pane="bottomRight" activeCell="G186" activeCellId="0" sqref="G186"/>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Children'!CI24</f>
        <v>0.993</v>
      </c>
      <c r="E20" s="71" t="n">
        <f aca="false">D20</f>
        <v>0.993</v>
      </c>
      <c r="F20" s="71" t="n">
        <f aca="false">E20</f>
        <v>0.993</v>
      </c>
      <c r="G20" s="71" t="n">
        <f aca="false">'Regional Data Children'!DC24</f>
        <v>0.995</v>
      </c>
      <c r="H20" s="71" t="n">
        <f aca="false">G20</f>
        <v>0.995</v>
      </c>
      <c r="I20" s="71" t="n">
        <f aca="false">H20</f>
        <v>0.995</v>
      </c>
      <c r="J20" s="71" t="n">
        <f aca="false">I20</f>
        <v>0.995</v>
      </c>
      <c r="K20" s="71" t="n">
        <f aca="false">J20</f>
        <v>0.995</v>
      </c>
      <c r="L20" s="71" t="n">
        <f aca="false">K20</f>
        <v>0.995</v>
      </c>
      <c r="M20" s="71" t="n">
        <f aca="false">L20</f>
        <v>0.995</v>
      </c>
    </row>
    <row r="21" customFormat="false" ht="15" hidden="false" customHeight="false" outlineLevel="0" collapsed="false">
      <c r="B21" s="0" t="s">
        <v>26</v>
      </c>
      <c r="C21" s="75" t="n">
        <v>0</v>
      </c>
      <c r="D21" s="71" t="n">
        <f aca="false">'Regional Data Children'!CI25</f>
        <v>0.993</v>
      </c>
      <c r="E21" s="71" t="n">
        <f aca="false">D21</f>
        <v>0.993</v>
      </c>
      <c r="F21" s="71" t="n">
        <f aca="false">E21</f>
        <v>0.993</v>
      </c>
      <c r="G21" s="71" t="n">
        <f aca="false">'Regional Data Children'!DC25</f>
        <v>0.998</v>
      </c>
      <c r="H21" s="71" t="n">
        <f aca="false">G21</f>
        <v>0.998</v>
      </c>
      <c r="I21" s="71" t="n">
        <f aca="false">H21</f>
        <v>0.998</v>
      </c>
      <c r="J21" s="71" t="n">
        <f aca="false">I21</f>
        <v>0.998</v>
      </c>
      <c r="K21" s="71" t="n">
        <f aca="false">J21</f>
        <v>0.998</v>
      </c>
      <c r="L21" s="71" t="n">
        <f aca="false">K21</f>
        <v>0.998</v>
      </c>
      <c r="M21" s="71" t="n">
        <f aca="false">L21</f>
        <v>0.998</v>
      </c>
    </row>
    <row r="22" customFormat="false" ht="15" hidden="false" customHeight="false" outlineLevel="0" collapsed="false">
      <c r="B22" s="0" t="s">
        <v>27</v>
      </c>
      <c r="C22" s="75" t="n">
        <v>0</v>
      </c>
      <c r="D22" s="71" t="n">
        <f aca="false">'Regional Data Children'!CI26</f>
        <v>0.975</v>
      </c>
      <c r="E22" s="71" t="n">
        <f aca="false">D22</f>
        <v>0.975</v>
      </c>
      <c r="F22" s="71" t="n">
        <f aca="false">E22</f>
        <v>0.975</v>
      </c>
      <c r="G22" s="71" t="n">
        <f aca="false">'Regional Data Children'!DC26</f>
        <v>0.982</v>
      </c>
      <c r="H22" s="71" t="n">
        <f aca="false">G22</f>
        <v>0.982</v>
      </c>
      <c r="I22" s="71" t="n">
        <f aca="false">H22</f>
        <v>0.982</v>
      </c>
      <c r="J22" s="71" t="n">
        <f aca="false">I22</f>
        <v>0.982</v>
      </c>
      <c r="K22" s="71" t="n">
        <f aca="false">J22</f>
        <v>0.982</v>
      </c>
      <c r="L22" s="71" t="n">
        <f aca="false">K22</f>
        <v>0.982</v>
      </c>
      <c r="M22" s="71" t="n">
        <f aca="false">L22</f>
        <v>0.982</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Children'!CK24</f>
        <v>0.305</v>
      </c>
      <c r="E49" s="75" t="n">
        <f aca="false">D49</f>
        <v>0.305</v>
      </c>
      <c r="F49" s="75" t="n">
        <f aca="false">E49</f>
        <v>0.305</v>
      </c>
      <c r="G49" s="75" t="n">
        <f aca="false">'Regional Data Children'!DE24</f>
        <v>0.305</v>
      </c>
      <c r="H49" s="75" t="n">
        <f aca="false">G49</f>
        <v>0.305</v>
      </c>
      <c r="I49" s="75" t="n">
        <f aca="false">H49</f>
        <v>0.305</v>
      </c>
      <c r="J49" s="75" t="n">
        <f aca="false">I49</f>
        <v>0.305</v>
      </c>
      <c r="K49" s="75" t="n">
        <f aca="false">J49</f>
        <v>0.305</v>
      </c>
      <c r="L49" s="75" t="n">
        <f aca="false">K49</f>
        <v>0.305</v>
      </c>
      <c r="M49" s="75" t="n">
        <f aca="false">L49</f>
        <v>0.305</v>
      </c>
    </row>
    <row r="50" customFormat="false" ht="15" hidden="false" customHeight="false" outlineLevel="0" collapsed="false">
      <c r="B50" s="0" t="s">
        <v>26</v>
      </c>
      <c r="C50" s="75" t="n">
        <v>0</v>
      </c>
      <c r="D50" s="75" t="n">
        <f aca="false">'Regional Data Children'!CK25</f>
        <v>0.721</v>
      </c>
      <c r="E50" s="75" t="n">
        <f aca="false">D50</f>
        <v>0.721</v>
      </c>
      <c r="F50" s="75" t="n">
        <f aca="false">E50</f>
        <v>0.721</v>
      </c>
      <c r="G50" s="75" t="n">
        <f aca="false">'Regional Data Children'!DE25</f>
        <v>0.753</v>
      </c>
      <c r="H50" s="75" t="n">
        <f aca="false">G50</f>
        <v>0.753</v>
      </c>
      <c r="I50" s="75" t="n">
        <f aca="false">H50</f>
        <v>0.753</v>
      </c>
      <c r="J50" s="75" t="n">
        <f aca="false">I50</f>
        <v>0.753</v>
      </c>
      <c r="K50" s="75" t="n">
        <f aca="false">J50</f>
        <v>0.753</v>
      </c>
      <c r="L50" s="75" t="n">
        <f aca="false">K50</f>
        <v>0.753</v>
      </c>
      <c r="M50" s="75" t="n">
        <f aca="false">L50</f>
        <v>0.753</v>
      </c>
    </row>
    <row r="51" customFormat="false" ht="15" hidden="false" customHeight="false" outlineLevel="0" collapsed="false">
      <c r="B51" s="0" t="s">
        <v>27</v>
      </c>
      <c r="C51" s="75" t="n">
        <v>0</v>
      </c>
      <c r="D51" s="75" t="n">
        <f aca="false">'Regional Data Children'!CK26</f>
        <v>0.242</v>
      </c>
      <c r="E51" s="75" t="n">
        <f aca="false">D51</f>
        <v>0.242</v>
      </c>
      <c r="F51" s="75" t="n">
        <f aca="false">E51</f>
        <v>0.242</v>
      </c>
      <c r="G51" s="75" t="n">
        <f aca="false">'Regional Data Children'!DE26</f>
        <v>0.246</v>
      </c>
      <c r="H51" s="75" t="n">
        <f aca="false">G51</f>
        <v>0.246</v>
      </c>
      <c r="I51" s="75" t="n">
        <f aca="false">H51</f>
        <v>0.246</v>
      </c>
      <c r="J51" s="75" t="n">
        <f aca="false">I51</f>
        <v>0.246</v>
      </c>
      <c r="K51" s="75" t="n">
        <f aca="false">J51</f>
        <v>0.246</v>
      </c>
      <c r="L51" s="75" t="n">
        <f aca="false">K51</f>
        <v>0.246</v>
      </c>
      <c r="M51" s="75" t="n">
        <f aca="false">L51</f>
        <v>0.246</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Children'!CL24</f>
        <v>0.019</v>
      </c>
      <c r="E78" s="75" t="n">
        <f aca="false">D78</f>
        <v>0.019</v>
      </c>
      <c r="F78" s="75" t="n">
        <f aca="false">E78</f>
        <v>0.019</v>
      </c>
      <c r="G78" s="75" t="n">
        <f aca="false">'Regional Data Children'!DF24</f>
        <v>0.019</v>
      </c>
      <c r="H78" s="75" t="n">
        <f aca="false">G78</f>
        <v>0.019</v>
      </c>
      <c r="I78" s="75" t="n">
        <f aca="false">H78</f>
        <v>0.019</v>
      </c>
      <c r="J78" s="75" t="n">
        <f aca="false">I78</f>
        <v>0.019</v>
      </c>
      <c r="K78" s="75" t="n">
        <f aca="false">J78</f>
        <v>0.019</v>
      </c>
      <c r="L78" s="75" t="n">
        <f aca="false">K78</f>
        <v>0.019</v>
      </c>
      <c r="M78" s="75" t="n">
        <f aca="false">L78</f>
        <v>0.019</v>
      </c>
    </row>
    <row r="79" customFormat="false" ht="15" hidden="false" customHeight="false" outlineLevel="0" collapsed="false">
      <c r="B79" s="0" t="s">
        <v>26</v>
      </c>
      <c r="C79" s="75" t="n">
        <f aca="false">'Regional Data Children'!D25</f>
        <v>0.917</v>
      </c>
      <c r="D79" s="75" t="n">
        <f aca="false">'Regional Data Children'!CL25</f>
        <v>0.114</v>
      </c>
      <c r="E79" s="75" t="n">
        <f aca="false">D79</f>
        <v>0.114</v>
      </c>
      <c r="F79" s="75" t="n">
        <f aca="false">E79</f>
        <v>0.114</v>
      </c>
      <c r="G79" s="75" t="n">
        <f aca="false">'Regional Data Children'!DF25</f>
        <v>0.078</v>
      </c>
      <c r="H79" s="75" t="n">
        <f aca="false">G79</f>
        <v>0.078</v>
      </c>
      <c r="I79" s="75" t="n">
        <f aca="false">H79</f>
        <v>0.078</v>
      </c>
      <c r="J79" s="75" t="n">
        <f aca="false">I79</f>
        <v>0.078</v>
      </c>
      <c r="K79" s="75" t="n">
        <f aca="false">J79</f>
        <v>0.078</v>
      </c>
      <c r="L79" s="75" t="n">
        <f aca="false">K79</f>
        <v>0.078</v>
      </c>
      <c r="M79" s="75" t="n">
        <f aca="false">L79</f>
        <v>0.078</v>
      </c>
    </row>
    <row r="80" customFormat="false" ht="15" hidden="false" customHeight="false" outlineLevel="0" collapsed="false">
      <c r="B80" s="0" t="s">
        <v>27</v>
      </c>
      <c r="C80" s="75" t="n">
        <f aca="false">'Regional Data Children'!D26</f>
        <v>0.487</v>
      </c>
      <c r="D80" s="75" t="n">
        <f aca="false">'Regional Data Children'!CL26</f>
        <v>0.033</v>
      </c>
      <c r="E80" s="75" t="n">
        <f aca="false">D80</f>
        <v>0.033</v>
      </c>
      <c r="F80" s="75" t="n">
        <f aca="false">E80</f>
        <v>0.033</v>
      </c>
      <c r="G80" s="75" t="n">
        <f aca="false">'Regional Data Children'!DF26</f>
        <v>0.024</v>
      </c>
      <c r="H80" s="75" t="n">
        <f aca="false">G80</f>
        <v>0.024</v>
      </c>
      <c r="I80" s="75" t="n">
        <f aca="false">H80</f>
        <v>0.024</v>
      </c>
      <c r="J80" s="75" t="n">
        <f aca="false">I80</f>
        <v>0.024</v>
      </c>
      <c r="K80" s="75" t="n">
        <f aca="false">J80</f>
        <v>0.024</v>
      </c>
      <c r="L80" s="75" t="n">
        <f aca="false">K80</f>
        <v>0.024</v>
      </c>
      <c r="M80" s="75" t="n">
        <f aca="false">L80</f>
        <v>0.024</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Children'!CM24</f>
        <v>0</v>
      </c>
      <c r="E89" s="75" t="n">
        <f aca="false">D89</f>
        <v>0</v>
      </c>
      <c r="F89" s="75" t="n">
        <f aca="false">E89</f>
        <v>0</v>
      </c>
      <c r="G89" s="75" t="n">
        <f aca="false">'Regional Data Children'!DG24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Children'!CM25</f>
        <v>0</v>
      </c>
      <c r="E90" s="75" t="n">
        <f aca="false">D90</f>
        <v>0</v>
      </c>
      <c r="F90" s="75" t="n">
        <f aca="false">E90</f>
        <v>0</v>
      </c>
      <c r="G90" s="75" t="n">
        <f aca="false">'Regional Data Children'!DG25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Children'!CM26</f>
        <v>0</v>
      </c>
      <c r="E91" s="75" t="n">
        <f aca="false">D91</f>
        <v>0</v>
      </c>
      <c r="F91" s="75" t="n">
        <f aca="false">E91</f>
        <v>0</v>
      </c>
      <c r="G91" s="75" t="n">
        <f aca="false">'Regional Data Children'!DG26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Children'!CI32</f>
        <v>0.993</v>
      </c>
      <c r="E117" s="71" t="n">
        <f aca="false">D117</f>
        <v>0.993</v>
      </c>
      <c r="F117" s="71" t="n">
        <f aca="false">E117</f>
        <v>0.993</v>
      </c>
      <c r="G117" s="71" t="n">
        <f aca="false">'Regional Data Children'!DC32</f>
        <v>0.995</v>
      </c>
      <c r="H117" s="71" t="n">
        <f aca="false">G117</f>
        <v>0.995</v>
      </c>
      <c r="I117" s="71" t="n">
        <f aca="false">H117</f>
        <v>0.995</v>
      </c>
      <c r="J117" s="71" t="n">
        <f aca="false">I117</f>
        <v>0.995</v>
      </c>
      <c r="K117" s="71" t="n">
        <f aca="false">J117</f>
        <v>0.995</v>
      </c>
      <c r="L117" s="71" t="n">
        <f aca="false">K117</f>
        <v>0.995</v>
      </c>
      <c r="M117" s="71" t="n">
        <f aca="false">L117</f>
        <v>0.995</v>
      </c>
    </row>
    <row r="118" customFormat="false" ht="15" hidden="false" customHeight="false" outlineLevel="0" collapsed="false">
      <c r="B118" s="0" t="s">
        <v>26</v>
      </c>
      <c r="C118" s="75" t="n">
        <v>0</v>
      </c>
      <c r="D118" s="71" t="n">
        <f aca="false">'Regional Data Children'!CI33</f>
        <v>0.993</v>
      </c>
      <c r="E118" s="71" t="n">
        <f aca="false">D118</f>
        <v>0.993</v>
      </c>
      <c r="F118" s="71" t="n">
        <f aca="false">E118</f>
        <v>0.993</v>
      </c>
      <c r="G118" s="71" t="n">
        <f aca="false">'Regional Data Children'!DC33</f>
        <v>0.998</v>
      </c>
      <c r="H118" s="71" t="n">
        <f aca="false">G118</f>
        <v>0.998</v>
      </c>
      <c r="I118" s="71" t="n">
        <f aca="false">H118</f>
        <v>0.998</v>
      </c>
      <c r="J118" s="71" t="n">
        <f aca="false">I118</f>
        <v>0.998</v>
      </c>
      <c r="K118" s="71" t="n">
        <f aca="false">J118</f>
        <v>0.998</v>
      </c>
      <c r="L118" s="71" t="n">
        <f aca="false">K118</f>
        <v>0.998</v>
      </c>
      <c r="M118" s="71" t="n">
        <f aca="false">L118</f>
        <v>0.998</v>
      </c>
    </row>
    <row r="119" customFormat="false" ht="15" hidden="false" customHeight="false" outlineLevel="0" collapsed="false">
      <c r="B119" s="0" t="s">
        <v>27</v>
      </c>
      <c r="C119" s="75" t="n">
        <v>0</v>
      </c>
      <c r="D119" s="71" t="n">
        <f aca="false">'Regional Data Children'!CI34</f>
        <v>0.975</v>
      </c>
      <c r="E119" s="71" t="n">
        <f aca="false">D119</f>
        <v>0.975</v>
      </c>
      <c r="F119" s="71" t="n">
        <f aca="false">E119</f>
        <v>0.975</v>
      </c>
      <c r="G119" s="71" t="n">
        <f aca="false">'Regional Data Children'!DC34</f>
        <v>0.982</v>
      </c>
      <c r="H119" s="71" t="n">
        <f aca="false">G119</f>
        <v>0.982</v>
      </c>
      <c r="I119" s="71" t="n">
        <f aca="false">H119</f>
        <v>0.982</v>
      </c>
      <c r="J119" s="71" t="n">
        <f aca="false">I119</f>
        <v>0.982</v>
      </c>
      <c r="K119" s="71" t="n">
        <f aca="false">J119</f>
        <v>0.982</v>
      </c>
      <c r="L119" s="71" t="n">
        <f aca="false">K119</f>
        <v>0.982</v>
      </c>
      <c r="M119" s="71" t="n">
        <f aca="false">L119</f>
        <v>0.982</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3071836.91127288</v>
      </c>
      <c r="E122" s="22" t="n">
        <f aca="false">SUM(E123:E125)</f>
        <v>3135317.53101083</v>
      </c>
      <c r="F122" s="22" t="n">
        <f aca="false">SUM(F123:F125)</f>
        <v>3196066.39370436</v>
      </c>
      <c r="G122" s="22" t="n">
        <f aca="false">SUM(G123:G125)</f>
        <v>3270696.14660066</v>
      </c>
      <c r="H122" s="22" t="n">
        <f aca="false">SUM(H123:H125)</f>
        <v>3325558.11251559</v>
      </c>
      <c r="I122" s="22" t="n">
        <f aca="false">SUM(I123:I125)</f>
        <v>3377666.61908784</v>
      </c>
      <c r="J122" s="22" t="n">
        <f aca="false">SUM(J123:J125)</f>
        <v>3426853.57722961</v>
      </c>
      <c r="K122" s="22" t="n">
        <f aca="false">SUM(K123:K125)</f>
        <v>3473606.35635945</v>
      </c>
      <c r="L122" s="22" t="n">
        <f aca="false">SUM(L123:L125)</f>
        <v>3518599.98090924</v>
      </c>
      <c r="M122" s="22" t="n">
        <f aca="false">SUM(M123:M125)</f>
        <v>3562900.79382208</v>
      </c>
    </row>
    <row r="123" customFormat="false" ht="15" hidden="false" customHeight="false" outlineLevel="0" collapsed="false">
      <c r="B123" s="0" t="s">
        <v>25</v>
      </c>
      <c r="C123" s="22" t="n">
        <f aca="false">C117*C101</f>
        <v>0</v>
      </c>
      <c r="D123" s="22" t="n">
        <f aca="false">D117*D101</f>
        <v>675473.22504859</v>
      </c>
      <c r="E123" s="22" t="n">
        <f aca="false">E117*E101</f>
        <v>689432.123317284</v>
      </c>
      <c r="F123" s="22" t="n">
        <f aca="false">F117*F101</f>
        <v>702790.329298547</v>
      </c>
      <c r="G123" s="22" t="n">
        <f aca="false">G117*G101</f>
        <v>716821.593695746</v>
      </c>
      <c r="H123" s="22" t="n">
        <f aca="false">H117*H101</f>
        <v>728845.407611111</v>
      </c>
      <c r="I123" s="22" t="n">
        <f aca="false">I117*I101</f>
        <v>740265.760053524</v>
      </c>
      <c r="J123" s="22" t="n">
        <f aca="false">J117*J101</f>
        <v>751045.81180516</v>
      </c>
      <c r="K123" s="22" t="n">
        <f aca="false">K117*K101</f>
        <v>761292.377106064</v>
      </c>
      <c r="L123" s="22" t="n">
        <f aca="false">L117*L101</f>
        <v>771153.397577026</v>
      </c>
      <c r="M123" s="22" t="n">
        <f aca="false">M117*M101</f>
        <v>780862.578097267</v>
      </c>
    </row>
    <row r="124" customFormat="false" ht="15" hidden="false" customHeight="false" outlineLevel="0" collapsed="false">
      <c r="B124" s="0" t="s">
        <v>26</v>
      </c>
      <c r="C124" s="22" t="n">
        <f aca="false">C118*C102</f>
        <v>0</v>
      </c>
      <c r="D124" s="22" t="n">
        <f aca="false">D118*D102</f>
        <v>1008147.23236129</v>
      </c>
      <c r="E124" s="22" t="n">
        <f aca="false">E118*E102</f>
        <v>1028980.95919833</v>
      </c>
      <c r="F124" s="22" t="n">
        <f aca="false">F118*F102</f>
        <v>1048918.14973368</v>
      </c>
      <c r="G124" s="22" t="n">
        <f aca="false">G118*G102</f>
        <v>1073085.5915776</v>
      </c>
      <c r="H124" s="22" t="n">
        <f aca="false">H118*H102</f>
        <v>1091085.30249851</v>
      </c>
      <c r="I124" s="22" t="n">
        <f aca="false">I118*I102</f>
        <v>1108181.62850831</v>
      </c>
      <c r="J124" s="22" t="n">
        <f aca="false">J118*J102</f>
        <v>1124319.42110954</v>
      </c>
      <c r="K124" s="22" t="n">
        <f aca="false">K118*K102</f>
        <v>1139658.58176578</v>
      </c>
      <c r="L124" s="22" t="n">
        <f aca="false">L118*L102</f>
        <v>1154420.57983992</v>
      </c>
      <c r="M124" s="22" t="n">
        <f aca="false">M118*M102</f>
        <v>1168955.27273133</v>
      </c>
    </row>
    <row r="125" customFormat="false" ht="15" hidden="false" customHeight="false" outlineLevel="0" collapsed="false">
      <c r="B125" s="0" t="s">
        <v>27</v>
      </c>
      <c r="C125" s="22" t="n">
        <f aca="false">C119*C103</f>
        <v>0</v>
      </c>
      <c r="D125" s="22" t="n">
        <f aca="false">D119*D103</f>
        <v>1388216.453863</v>
      </c>
      <c r="E125" s="22" t="n">
        <f aca="false">E119*E103</f>
        <v>1416904.44849522</v>
      </c>
      <c r="F125" s="22" t="n">
        <f aca="false">F119*F103</f>
        <v>1444357.91467213</v>
      </c>
      <c r="G125" s="22" t="n">
        <f aca="false">G119*G103</f>
        <v>1480788.96132731</v>
      </c>
      <c r="H125" s="22" t="n">
        <f aca="false">H119*H103</f>
        <v>1505627.40240597</v>
      </c>
      <c r="I125" s="22" t="n">
        <f aca="false">I119*I103</f>
        <v>1529219.230526</v>
      </c>
      <c r="J125" s="22" t="n">
        <f aca="false">J119*J103</f>
        <v>1551488.34431491</v>
      </c>
      <c r="K125" s="22" t="n">
        <f aca="false">K119*K103</f>
        <v>1572655.39748761</v>
      </c>
      <c r="L125" s="22" t="n">
        <f aca="false">L119*L103</f>
        <v>1593026.00349229</v>
      </c>
      <c r="M125" s="22" t="n">
        <f aca="false">M119*M103</f>
        <v>1613082.94299349</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33359102.4225125</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7317982.60361032</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10945752.7193243</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15095367.0995779</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2982365.93327464</v>
      </c>
      <c r="E135" s="22" t="n">
        <f aca="false">PV($C$132,E$134,0,E122)*-1</f>
        <v>2955337.47856615</v>
      </c>
      <c r="F135" s="22" t="n">
        <f aca="false">PV($C$132,F$134,0,F122)*-1</f>
        <v>2924853.50293748</v>
      </c>
      <c r="G135" s="22" t="n">
        <f aca="false">PV($C$132,G$134,0,G122)*-1</f>
        <v>2905971.16392244</v>
      </c>
      <c r="H135" s="22" t="n">
        <f aca="false">PV($C$132,H$134,0,H122)*-1</f>
        <v>2868655.64083597</v>
      </c>
      <c r="I135" s="22" t="n">
        <f aca="false">PV($C$132,I$134,0,I122)*-1</f>
        <v>2828742.61781197</v>
      </c>
      <c r="J135" s="22" t="n">
        <f aca="false">PV($C$132,J$134,0,J122)*-1</f>
        <v>2786345.554262</v>
      </c>
      <c r="K135" s="22" t="n">
        <f aca="false">PV($C$132,K$134,0,K122)*-1</f>
        <v>2742096.93408173</v>
      </c>
      <c r="L135" s="22" t="n">
        <f aca="false">PV($C$132,L$134,0,L122)*-1</f>
        <v>2696713.8997928</v>
      </c>
      <c r="M135" s="22" t="n">
        <f aca="false">PV($C$132,M$134,0,M122)*-1</f>
        <v>2651132.80006372</v>
      </c>
    </row>
    <row r="136" customFormat="false" ht="15" hidden="false" customHeight="false" outlineLevel="0" collapsed="false">
      <c r="A136" s="101"/>
      <c r="B136" s="101" t="s">
        <v>25</v>
      </c>
      <c r="C136" s="22" t="n">
        <f aca="false">PV($C$132,C$134,0,C123)*-1</f>
        <v>0</v>
      </c>
      <c r="D136" s="22" t="n">
        <f aca="false">PV($C$132,D$134,0,D123)*-1</f>
        <v>655799.24761999</v>
      </c>
      <c r="E136" s="22" t="n">
        <f aca="false">PV($C$132,E$134,0,E123)*-1</f>
        <v>649855.89906427</v>
      </c>
      <c r="F136" s="22" t="n">
        <f aca="false">PV($C$132,F$134,0,F123)*-1</f>
        <v>643152.708131626</v>
      </c>
      <c r="G136" s="22" t="n">
        <f aca="false">PV($C$132,G$134,0,G123)*-1</f>
        <v>636886.701664953</v>
      </c>
      <c r="H136" s="22" t="n">
        <f aca="false">PV($C$132,H$134,0,H123)*-1</f>
        <v>628708.451063401</v>
      </c>
      <c r="I136" s="22" t="n">
        <f aca="false">PV($C$132,I$134,0,I123)*-1</f>
        <v>619960.919806786</v>
      </c>
      <c r="J136" s="22" t="n">
        <f aca="false">PV($C$132,J$134,0,J123)*-1</f>
        <v>610668.974208754</v>
      </c>
      <c r="K136" s="22" t="n">
        <f aca="false">PV($C$132,K$134,0,K123)*-1</f>
        <v>600971.232500334</v>
      </c>
      <c r="L136" s="22" t="n">
        <f aca="false">PV($C$132,L$134,0,L123)*-1</f>
        <v>591024.86710667</v>
      </c>
      <c r="M136" s="22" t="n">
        <f aca="false">PV($C$132,M$134,0,M123)*-1</f>
        <v>581035.092732745</v>
      </c>
    </row>
    <row r="137" customFormat="false" ht="15" hidden="false" customHeight="false" outlineLevel="0" collapsed="false">
      <c r="A137" s="101"/>
      <c r="B137" s="101" t="s">
        <v>26</v>
      </c>
      <c r="C137" s="22" t="n">
        <f aca="false">PV($C$132,C$134,0,C124)*-1</f>
        <v>0</v>
      </c>
      <c r="D137" s="22" t="n">
        <f aca="false">PV($C$132,D$134,0,D124)*-1</f>
        <v>978783.720739118</v>
      </c>
      <c r="E137" s="22" t="n">
        <f aca="false">PV($C$132,E$134,0,E124)*-1</f>
        <v>969913.242716874</v>
      </c>
      <c r="F137" s="22" t="n">
        <f aca="false">PV($C$132,F$134,0,F124)*-1</f>
        <v>959908.696072929</v>
      </c>
      <c r="G137" s="22" t="n">
        <f aca="false">PV($C$132,G$134,0,G124)*-1</f>
        <v>953422.649421641</v>
      </c>
      <c r="H137" s="22" t="n">
        <f aca="false">PV($C$132,H$134,0,H124)*-1</f>
        <v>941179.766447665</v>
      </c>
      <c r="I137" s="22" t="n">
        <f aca="false">PV($C$132,I$134,0,I124)*-1</f>
        <v>928084.667421767</v>
      </c>
      <c r="J137" s="22" t="n">
        <f aca="false">PV($C$132,J$134,0,J124)*-1</f>
        <v>914174.57734264</v>
      </c>
      <c r="K137" s="22" t="n">
        <f aca="false">PV($C$132,K$134,0,K124)*-1</f>
        <v>899657.008411026</v>
      </c>
      <c r="L137" s="22" t="n">
        <f aca="false">PV($C$132,L$134,0,L124)*-1</f>
        <v>884767.248551145</v>
      </c>
      <c r="M137" s="22" t="n">
        <f aca="false">PV($C$132,M$134,0,M124)*-1</f>
        <v>869812.505225822</v>
      </c>
    </row>
    <row r="138" customFormat="false" ht="15" hidden="false" customHeight="false" outlineLevel="0" collapsed="false">
      <c r="A138" s="101"/>
      <c r="B138" s="101" t="s">
        <v>27</v>
      </c>
      <c r="C138" s="22" t="n">
        <f aca="false">PV($C$132,C$134,0,C125)*-1</f>
        <v>0</v>
      </c>
      <c r="D138" s="22" t="n">
        <f aca="false">PV($C$132,D$134,0,D125)*-1</f>
        <v>1347782.96491553</v>
      </c>
      <c r="E138" s="22" t="n">
        <f aca="false">PV($C$132,E$134,0,E125)*-1</f>
        <v>1335568.33678501</v>
      </c>
      <c r="F138" s="22" t="n">
        <f aca="false">PV($C$132,F$134,0,F125)*-1</f>
        <v>1321792.09873292</v>
      </c>
      <c r="G138" s="22" t="n">
        <f aca="false">PV($C$132,G$134,0,G125)*-1</f>
        <v>1315661.81283584</v>
      </c>
      <c r="H138" s="22" t="n">
        <f aca="false">PV($C$132,H$134,0,H125)*-1</f>
        <v>1298767.4233249</v>
      </c>
      <c r="I138" s="22" t="n">
        <f aca="false">PV($C$132,I$134,0,I125)*-1</f>
        <v>1280697.03058342</v>
      </c>
      <c r="J138" s="22" t="n">
        <f aca="false">PV($C$132,J$134,0,J125)*-1</f>
        <v>1261502.00271061</v>
      </c>
      <c r="K138" s="22" t="n">
        <f aca="false">PV($C$132,K$134,0,K125)*-1</f>
        <v>1241468.69317037</v>
      </c>
      <c r="L138" s="22" t="n">
        <f aca="false">PV($C$132,L$134,0,L125)*-1</f>
        <v>1220921.78413499</v>
      </c>
      <c r="M138" s="22" t="n">
        <f aca="false">PV($C$132,M$134,0,M125)*-1</f>
        <v>1200285.20210516</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28342215.5255489</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6218064.09389953</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9299704.08235063</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12824447.3492988</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Children'!CK32</f>
        <v>0.305</v>
      </c>
      <c r="E146" s="75" t="n">
        <f aca="false">D146</f>
        <v>0.305</v>
      </c>
      <c r="F146" s="75" t="n">
        <f aca="false">E146</f>
        <v>0.305</v>
      </c>
      <c r="G146" s="75" t="n">
        <f aca="false">'Regional Data Children'!DE32</f>
        <v>0.305</v>
      </c>
      <c r="H146" s="75" t="n">
        <f aca="false">G146</f>
        <v>0.305</v>
      </c>
      <c r="I146" s="75" t="n">
        <f aca="false">H146</f>
        <v>0.305</v>
      </c>
      <c r="J146" s="75" t="n">
        <f aca="false">I146</f>
        <v>0.305</v>
      </c>
      <c r="K146" s="75" t="n">
        <f aca="false">J146</f>
        <v>0.305</v>
      </c>
      <c r="L146" s="75" t="n">
        <f aca="false">K146</f>
        <v>0.305</v>
      </c>
      <c r="M146" s="75" t="n">
        <f aca="false">L146</f>
        <v>0.305</v>
      </c>
    </row>
    <row r="147" customFormat="false" ht="15" hidden="false" customHeight="false" outlineLevel="0" collapsed="false">
      <c r="B147" s="0" t="s">
        <v>26</v>
      </c>
      <c r="C147" s="75" t="n">
        <v>0</v>
      </c>
      <c r="D147" s="75" t="n">
        <f aca="false">'Regional Data Children'!CK33</f>
        <v>0.721</v>
      </c>
      <c r="E147" s="75" t="n">
        <f aca="false">D147</f>
        <v>0.721</v>
      </c>
      <c r="F147" s="75" t="n">
        <f aca="false">E147</f>
        <v>0.721</v>
      </c>
      <c r="G147" s="75" t="n">
        <f aca="false">'Regional Data Children'!DE33</f>
        <v>0.753</v>
      </c>
      <c r="H147" s="75" t="n">
        <f aca="false">G147</f>
        <v>0.753</v>
      </c>
      <c r="I147" s="75" t="n">
        <f aca="false">H147</f>
        <v>0.753</v>
      </c>
      <c r="J147" s="75" t="n">
        <f aca="false">I147</f>
        <v>0.753</v>
      </c>
      <c r="K147" s="75" t="n">
        <f aca="false">J147</f>
        <v>0.753</v>
      </c>
      <c r="L147" s="75" t="n">
        <f aca="false">K147</f>
        <v>0.753</v>
      </c>
      <c r="M147" s="75" t="n">
        <f aca="false">L147</f>
        <v>0.753</v>
      </c>
    </row>
    <row r="148" customFormat="false" ht="15" hidden="false" customHeight="false" outlineLevel="0" collapsed="false">
      <c r="B148" s="0" t="s">
        <v>27</v>
      </c>
      <c r="C148" s="75" t="n">
        <v>0</v>
      </c>
      <c r="D148" s="75" t="n">
        <f aca="false">'Regional Data Children'!CK34</f>
        <v>0.242</v>
      </c>
      <c r="E148" s="75" t="n">
        <f aca="false">D148</f>
        <v>0.242</v>
      </c>
      <c r="F148" s="75" t="n">
        <f aca="false">E148</f>
        <v>0.242</v>
      </c>
      <c r="G148" s="75" t="n">
        <f aca="false">'Regional Data Children'!DE34</f>
        <v>0.246</v>
      </c>
      <c r="H148" s="75" t="n">
        <f aca="false">G148</f>
        <v>0.246</v>
      </c>
      <c r="I148" s="75" t="n">
        <f aca="false">H148</f>
        <v>0.246</v>
      </c>
      <c r="J148" s="75" t="n">
        <f aca="false">I148</f>
        <v>0.246</v>
      </c>
      <c r="K148" s="75" t="n">
        <f aca="false">J148</f>
        <v>0.246</v>
      </c>
      <c r="L148" s="75" t="n">
        <f aca="false">K148</f>
        <v>0.246</v>
      </c>
      <c r="M148" s="75" t="n">
        <f aca="false">L148</f>
        <v>0.246</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1284032.21951611</v>
      </c>
      <c r="E151" s="22" t="n">
        <f aca="false">SUM(E152:E154)</f>
        <v>1310567.20929999</v>
      </c>
      <c r="F151" s="22" t="n">
        <f aca="false">SUM(F152:F154)</f>
        <v>1335960.32073478</v>
      </c>
      <c r="G151" s="22" t="n">
        <f aca="false">SUM(G152:G154)</f>
        <v>1400333.19440635</v>
      </c>
      <c r="H151" s="22" t="n">
        <f aca="false">SUM(H152:H154)</f>
        <v>1423822.08745468</v>
      </c>
      <c r="I151" s="22" t="n">
        <f aca="false">SUM(I152:I154)</f>
        <v>1446132.099817</v>
      </c>
      <c r="J151" s="22" t="n">
        <f aca="false">SUM(J152:J154)</f>
        <v>1467191.26493981</v>
      </c>
      <c r="K151" s="22" t="n">
        <f aca="false">SUM(K152:K154)</f>
        <v>1487208.24775073</v>
      </c>
      <c r="L151" s="22" t="n">
        <f aca="false">SUM(L152:L154)</f>
        <v>1506472.05679004</v>
      </c>
      <c r="M151" s="22" t="n">
        <f aca="false">SUM(M152:M154)</f>
        <v>1525439.24178077</v>
      </c>
    </row>
    <row r="152" customFormat="false" ht="15" hidden="false" customHeight="false" outlineLevel="0" collapsed="false">
      <c r="B152" s="0" t="s">
        <v>25</v>
      </c>
      <c r="C152" s="22" t="n">
        <f aca="false">C146*C101</f>
        <v>0</v>
      </c>
      <c r="D152" s="22" t="n">
        <f aca="false">D146*D101</f>
        <v>207471.635085418</v>
      </c>
      <c r="E152" s="22" t="n">
        <f aca="false">E146*E101</f>
        <v>211759.111391512</v>
      </c>
      <c r="F152" s="22" t="n">
        <f aca="false">F146*F101</f>
        <v>215862.085031276</v>
      </c>
      <c r="G152" s="22" t="n">
        <f aca="false">G146*G101</f>
        <v>219729.232238395</v>
      </c>
      <c r="H152" s="22" t="n">
        <f aca="false">H146*H101</f>
        <v>223414.923941094</v>
      </c>
      <c r="I152" s="22" t="n">
        <f aca="false">I146*I101</f>
        <v>226915.634991281</v>
      </c>
      <c r="J152" s="22" t="n">
        <f aca="false">J146*J101</f>
        <v>230220.072965401</v>
      </c>
      <c r="K152" s="22" t="n">
        <f aca="false">K146*K101</f>
        <v>233360.979916934</v>
      </c>
      <c r="L152" s="22" t="n">
        <f aca="false">L146*L101</f>
        <v>236383.704784917</v>
      </c>
      <c r="M152" s="22" t="n">
        <f aca="false">M146*M101</f>
        <v>239359.885748409</v>
      </c>
    </row>
    <row r="153" customFormat="false" ht="15" hidden="false" customHeight="false" outlineLevel="0" collapsed="false">
      <c r="B153" s="0" t="s">
        <v>26</v>
      </c>
      <c r="C153" s="22" t="n">
        <f aca="false">C147*C102</f>
        <v>0</v>
      </c>
      <c r="D153" s="22" t="n">
        <f aca="false">D147*D102</f>
        <v>731998.141523153</v>
      </c>
      <c r="E153" s="22" t="n">
        <f aca="false">E147*E102</f>
        <v>747125.147615304</v>
      </c>
      <c r="F153" s="22" t="n">
        <f aca="false">F147*F102</f>
        <v>761601.194318213</v>
      </c>
      <c r="G153" s="22" t="n">
        <f aca="false">G147*G102</f>
        <v>809652.755969872</v>
      </c>
      <c r="H153" s="22" t="n">
        <f aca="false">H147*H102</f>
        <v>823233.70018174</v>
      </c>
      <c r="I153" s="22" t="n">
        <f aca="false">I147*I102</f>
        <v>836133.032331423</v>
      </c>
      <c r="J153" s="22" t="n">
        <f aca="false">J147*J102</f>
        <v>848309.142380244</v>
      </c>
      <c r="K153" s="22" t="n">
        <f aca="false">K147*K102</f>
        <v>859882.677424478</v>
      </c>
      <c r="L153" s="22" t="n">
        <f aca="false">L147*L102</f>
        <v>871020.73809565</v>
      </c>
      <c r="M153" s="22" t="n">
        <f aca="false">M147*M102</f>
        <v>881987.294956602</v>
      </c>
    </row>
    <row r="154" customFormat="false" ht="15" hidden="false" customHeight="false" outlineLevel="0" collapsed="false">
      <c r="B154" s="0" t="s">
        <v>27</v>
      </c>
      <c r="C154" s="22" t="n">
        <f aca="false">C148*C103</f>
        <v>0</v>
      </c>
      <c r="D154" s="22" t="n">
        <f aca="false">D148*D103</f>
        <v>344562.442907534</v>
      </c>
      <c r="E154" s="22" t="n">
        <f aca="false">E148*E103</f>
        <v>351682.950293172</v>
      </c>
      <c r="F154" s="22" t="n">
        <f aca="false">F148*F103</f>
        <v>358497.041385287</v>
      </c>
      <c r="G154" s="22" t="n">
        <f aca="false">G148*G103</f>
        <v>370951.206198084</v>
      </c>
      <c r="H154" s="22" t="n">
        <f aca="false">H148*H103</f>
        <v>377173.463331843</v>
      </c>
      <c r="I154" s="22" t="n">
        <f aca="false">I148*I103</f>
        <v>383083.432494293</v>
      </c>
      <c r="J154" s="22" t="n">
        <f aca="false">J148*J103</f>
        <v>388662.049594163</v>
      </c>
      <c r="K154" s="22" t="n">
        <f aca="false">K148*K103</f>
        <v>393964.59040932</v>
      </c>
      <c r="L154" s="22" t="n">
        <f aca="false">L148*L103</f>
        <v>399067.613909474</v>
      </c>
      <c r="M154" s="22" t="n">
        <f aca="false">M148*M103</f>
        <v>404092.061075762</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14187157.9424903</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2244477.26609464</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8170943.82479668</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3771736.85159893</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1246633.22283117</v>
      </c>
      <c r="E164" s="22" t="n">
        <f aca="false">PV($C$161,E$163,0,E151)*-1</f>
        <v>1235335.29013101</v>
      </c>
      <c r="F164" s="22" t="n">
        <f aca="false">PV($C$161,F$163,0,F151)*-1</f>
        <v>1222592.9447472</v>
      </c>
      <c r="G164" s="22" t="n">
        <f aca="false">PV($C$161,G$163,0,G151)*-1</f>
        <v>1244177.90599644</v>
      </c>
      <c r="H164" s="22" t="n">
        <f aca="false">PV($C$161,H$163,0,H151)*-1</f>
        <v>1228201.4400386</v>
      </c>
      <c r="I164" s="22" t="n">
        <f aca="false">PV($C$161,I$163,0,I151)*-1</f>
        <v>1211112.86668161</v>
      </c>
      <c r="J164" s="22" t="n">
        <f aca="false">PV($C$161,J$163,0,J151)*-1</f>
        <v>1192960.76303968</v>
      </c>
      <c r="K164" s="22" t="n">
        <f aca="false">PV($C$161,K$163,0,K151)*-1</f>
        <v>1174015.92412228</v>
      </c>
      <c r="L164" s="22" t="n">
        <f aca="false">PV($C$161,L$163,0,L151)*-1</f>
        <v>1154585.39113201</v>
      </c>
      <c r="M164" s="22" t="n">
        <f aca="false">PV($C$161,M$163,0,M151)*-1</f>
        <v>1135070.05735375</v>
      </c>
    </row>
    <row r="165" customFormat="false" ht="15" hidden="false" customHeight="false" outlineLevel="0" collapsed="false">
      <c r="A165" s="101"/>
      <c r="B165" s="101" t="s">
        <v>25</v>
      </c>
      <c r="C165" s="22" t="n">
        <f aca="false">PV($C$161,C$163,0,C152)*-1</f>
        <v>0</v>
      </c>
      <c r="D165" s="22" t="n">
        <f aca="false">PV($C$161,D$163,0,D152)*-1</f>
        <v>201428.77192759</v>
      </c>
      <c r="E165" s="22" t="n">
        <f aca="false">PV($C$161,E$163,0,E152)*-1</f>
        <v>199603.272119438</v>
      </c>
      <c r="F165" s="22" t="n">
        <f aca="false">PV($C$161,F$163,0,F152)*-1</f>
        <v>197544.386686954</v>
      </c>
      <c r="G165" s="22" t="n">
        <f aca="false">PV($C$161,G$163,0,G152)*-1</f>
        <v>195226.576892272</v>
      </c>
      <c r="H165" s="22" t="n">
        <f aca="false">PV($C$161,H$163,0,H152)*-1</f>
        <v>192719.675954108</v>
      </c>
      <c r="I165" s="22" t="n">
        <f aca="false">PV($C$161,I$163,0,I152)*-1</f>
        <v>190038.271900573</v>
      </c>
      <c r="J165" s="22" t="n">
        <f aca="false">PV($C$161,J$163,0,J152)*-1</f>
        <v>187189.987069015</v>
      </c>
      <c r="K165" s="22" t="n">
        <f aca="false">PV($C$161,K$163,0,K152)*-1</f>
        <v>184217.312474977</v>
      </c>
      <c r="L165" s="22" t="n">
        <f aca="false">PV($C$161,L$163,0,L152)*-1</f>
        <v>181168.426600537</v>
      </c>
      <c r="M165" s="22" t="n">
        <f aca="false">PV($C$161,M$163,0,M152)*-1</f>
        <v>178106.234455766</v>
      </c>
    </row>
    <row r="166" customFormat="false" ht="15" hidden="false" customHeight="false" outlineLevel="0" collapsed="false">
      <c r="A166" s="101"/>
      <c r="B166" s="101" t="s">
        <v>26</v>
      </c>
      <c r="C166" s="22" t="n">
        <f aca="false">PV($C$161,C$163,0,C153)*-1</f>
        <v>0</v>
      </c>
      <c r="D166" s="22" t="n">
        <f aca="false">PV($C$161,D$163,0,D153)*-1</f>
        <v>710677.807304032</v>
      </c>
      <c r="E166" s="22" t="n">
        <f aca="false">PV($C$161,E$163,0,E153)*-1</f>
        <v>704237.107753137</v>
      </c>
      <c r="F166" s="22" t="n">
        <f aca="false">PV($C$161,F$163,0,F153)*-1</f>
        <v>696972.980733717</v>
      </c>
      <c r="G166" s="22" t="n">
        <f aca="false">PV($C$161,G$163,0,G153)*-1</f>
        <v>719365.986988473</v>
      </c>
      <c r="H166" s="22" t="n">
        <f aca="false">PV($C$161,H$163,0,H153)*-1</f>
        <v>710128.621377848</v>
      </c>
      <c r="I166" s="22" t="n">
        <f aca="false">PV($C$161,I$163,0,I153)*-1</f>
        <v>700248.251070732</v>
      </c>
      <c r="J166" s="22" t="n">
        <f aca="false">PV($C$161,J$163,0,J153)*-1</f>
        <v>689752.962664336</v>
      </c>
      <c r="K166" s="22" t="n">
        <f aca="false">PV($C$161,K$163,0,K153)*-1</f>
        <v>678799.325985474</v>
      </c>
      <c r="L166" s="22" t="n">
        <f aca="false">PV($C$161,L$163,0,L153)*-1</f>
        <v>667564.867894802</v>
      </c>
      <c r="M166" s="22" t="n">
        <f aca="false">PV($C$161,M$163,0,M153)*-1</f>
        <v>656281.379193431</v>
      </c>
    </row>
    <row r="167" customFormat="false" ht="15" hidden="false" customHeight="false" outlineLevel="0" collapsed="false">
      <c r="A167" s="101"/>
      <c r="B167" s="101" t="s">
        <v>27</v>
      </c>
      <c r="C167" s="22" t="n">
        <f aca="false">PV($C$161,C$163,0,C154)*-1</f>
        <v>0</v>
      </c>
      <c r="D167" s="22" t="n">
        <f aca="false">PV($C$161,D$163,0,D154)*-1</f>
        <v>334526.643599548</v>
      </c>
      <c r="E167" s="22" t="n">
        <f aca="false">PV($C$161,E$163,0,E154)*-1</f>
        <v>331494.910258433</v>
      </c>
      <c r="F167" s="22" t="n">
        <f aca="false">PV($C$161,F$163,0,F154)*-1</f>
        <v>328075.57732653</v>
      </c>
      <c r="G167" s="22" t="n">
        <f aca="false">PV($C$161,G$163,0,G154)*-1</f>
        <v>329585.342115699</v>
      </c>
      <c r="H167" s="22" t="n">
        <f aca="false">PV($C$161,H$163,0,H154)*-1</f>
        <v>325353.142706646</v>
      </c>
      <c r="I167" s="22" t="n">
        <f aca="false">PV($C$161,I$163,0,I154)*-1</f>
        <v>320826.343710306</v>
      </c>
      <c r="J167" s="22" t="n">
        <f aca="false">PV($C$161,J$163,0,J154)*-1</f>
        <v>316017.813306324</v>
      </c>
      <c r="K167" s="22" t="n">
        <f aca="false">PV($C$161,K$163,0,K154)*-1</f>
        <v>310999.285661825</v>
      </c>
      <c r="L167" s="22" t="n">
        <f aca="false">PV($C$161,L$163,0,L154)*-1</f>
        <v>305852.096636667</v>
      </c>
      <c r="M167" s="22" t="n">
        <f aca="false">PV($C$161,M$163,0,M154)*-1</f>
        <v>300682.44370455</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12044685.8060737</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1907242.91608123</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6934029.29096598</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3203413.59902653</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Children'!CL32</f>
        <v>0.019</v>
      </c>
      <c r="E175" s="75" t="n">
        <f aca="false">D175</f>
        <v>0.019</v>
      </c>
      <c r="F175" s="75" t="n">
        <f aca="false">E175</f>
        <v>0.019</v>
      </c>
      <c r="G175" s="75" t="n">
        <f aca="false">'Regional Data Children'!DF32</f>
        <v>0.019</v>
      </c>
      <c r="H175" s="75" t="n">
        <f aca="false">G175</f>
        <v>0.019</v>
      </c>
      <c r="I175" s="75" t="n">
        <f aca="false">H175</f>
        <v>0.019</v>
      </c>
      <c r="J175" s="75" t="n">
        <f aca="false">I175</f>
        <v>0.019</v>
      </c>
      <c r="K175" s="75" t="n">
        <f aca="false">J175</f>
        <v>0.019</v>
      </c>
      <c r="L175" s="75" t="n">
        <f aca="false">K175</f>
        <v>0.019</v>
      </c>
      <c r="M175" s="75" t="n">
        <f aca="false">L175</f>
        <v>0.019</v>
      </c>
    </row>
    <row r="176" customFormat="false" ht="15" hidden="false" customHeight="false" outlineLevel="0" collapsed="false">
      <c r="B176" s="0" t="s">
        <v>26</v>
      </c>
      <c r="C176" s="75" t="n">
        <f aca="false">'Regional Data Children'!D33</f>
        <v>0.917</v>
      </c>
      <c r="D176" s="75" t="n">
        <f aca="false">'Regional Data Children'!CL33</f>
        <v>0.114</v>
      </c>
      <c r="E176" s="75" t="n">
        <f aca="false">D176</f>
        <v>0.114</v>
      </c>
      <c r="F176" s="75" t="n">
        <f aca="false">E176</f>
        <v>0.114</v>
      </c>
      <c r="G176" s="75" t="n">
        <f aca="false">'Regional Data Children'!DF33</f>
        <v>0.078</v>
      </c>
      <c r="H176" s="75" t="n">
        <f aca="false">G176</f>
        <v>0.078</v>
      </c>
      <c r="I176" s="75" t="n">
        <f aca="false">H176</f>
        <v>0.078</v>
      </c>
      <c r="J176" s="75" t="n">
        <f aca="false">I176</f>
        <v>0.078</v>
      </c>
      <c r="K176" s="75" t="n">
        <f aca="false">J176</f>
        <v>0.078</v>
      </c>
      <c r="L176" s="75" t="n">
        <f aca="false">K176</f>
        <v>0.078</v>
      </c>
      <c r="M176" s="75" t="n">
        <f aca="false">L176</f>
        <v>0.078</v>
      </c>
    </row>
    <row r="177" customFormat="false" ht="15" hidden="false" customHeight="false" outlineLevel="0" collapsed="false">
      <c r="B177" s="0" t="s">
        <v>27</v>
      </c>
      <c r="C177" s="75" t="n">
        <f aca="false">'Regional Data Children'!D34</f>
        <v>0.487</v>
      </c>
      <c r="D177" s="75" t="n">
        <f aca="false">'Regional Data Children'!CL34</f>
        <v>0.033</v>
      </c>
      <c r="E177" s="75" t="n">
        <f aca="false">D177</f>
        <v>0.033</v>
      </c>
      <c r="F177" s="75" t="n">
        <f aca="false">E177</f>
        <v>0.033</v>
      </c>
      <c r="G177" s="75" t="n">
        <f aca="false">'Regional Data Children'!DF34</f>
        <v>0.024</v>
      </c>
      <c r="H177" s="75" t="n">
        <f aca="false">G177</f>
        <v>0.024</v>
      </c>
      <c r="I177" s="75" t="n">
        <f aca="false">H177</f>
        <v>0.024</v>
      </c>
      <c r="J177" s="75" t="n">
        <f aca="false">I177</f>
        <v>0.024</v>
      </c>
      <c r="K177" s="75" t="n">
        <f aca="false">J177</f>
        <v>0.024</v>
      </c>
      <c r="L177" s="75" t="n">
        <f aca="false">K177</f>
        <v>0.024</v>
      </c>
      <c r="M177" s="75" t="n">
        <f aca="false">L177</f>
        <v>0.024</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175649.207372241</v>
      </c>
      <c r="E180" s="0" t="n">
        <f aca="false">SUM(E181:E183)</f>
        <v>179279.061711041</v>
      </c>
      <c r="F180" s="0" t="n">
        <f aca="false">SUM(F181:F183)</f>
        <v>182752.712783376</v>
      </c>
      <c r="G180" s="0" t="n">
        <f aca="false">SUM(G181:G183)</f>
        <v>133746.825082175</v>
      </c>
      <c r="H180" s="0" t="n">
        <f aca="false">SUM(H181:H183)</f>
        <v>135990.266059264</v>
      </c>
      <c r="I180" s="0" t="n">
        <f aca="false">SUM(I181:I183)</f>
        <v>138121.111298757</v>
      </c>
      <c r="J180" s="0" t="n">
        <f aca="false">SUM(J181:J183)</f>
        <v>140132.487223649</v>
      </c>
      <c r="K180" s="0" t="n">
        <f aca="false">SUM(K181:K183)</f>
        <v>142044.323570441</v>
      </c>
      <c r="L180" s="0" t="n">
        <f aca="false">SUM(L181:L183)</f>
        <v>143884.223751547</v>
      </c>
      <c r="M180" s="0" t="n">
        <f aca="false">SUM(M181:M183)</f>
        <v>145695.793157593</v>
      </c>
    </row>
    <row r="181" customFormat="false" ht="15" hidden="false" customHeight="false" outlineLevel="0" collapsed="false">
      <c r="B181" s="0" t="s">
        <v>25</v>
      </c>
      <c r="C181" s="0" t="n">
        <f aca="false">C175*C101</f>
        <v>373311.082731694</v>
      </c>
      <c r="D181" s="0" t="n">
        <f aca="false">D175*D101</f>
        <v>12924.4625135178</v>
      </c>
      <c r="E181" s="0" t="n">
        <f aca="false">E175*E101</f>
        <v>13191.5512014385</v>
      </c>
      <c r="F181" s="0" t="n">
        <f aca="false">F175*F101</f>
        <v>13447.1462806368</v>
      </c>
      <c r="G181" s="0" t="n">
        <f aca="false">G175*G101</f>
        <v>13688.0505328836</v>
      </c>
      <c r="H181" s="0" t="n">
        <f aca="false">H175*H101</f>
        <v>13917.6509996092</v>
      </c>
      <c r="I181" s="0" t="n">
        <f aca="false">I175*I101</f>
        <v>14135.7280814241</v>
      </c>
      <c r="J181" s="0" t="n">
        <f aca="false">J175*J101</f>
        <v>14341.5783158774</v>
      </c>
      <c r="K181" s="0" t="n">
        <f aca="false">K175*K101</f>
        <v>14537.2413718746</v>
      </c>
      <c r="L181" s="0" t="n">
        <f aca="false">L175*L101</f>
        <v>14725.5422652899</v>
      </c>
      <c r="M181" s="0" t="n">
        <f aca="false">M175*M101</f>
        <v>14910.9437023599</v>
      </c>
    </row>
    <row r="182" customFormat="false" ht="15" hidden="false" customHeight="false" outlineLevel="0" collapsed="false">
      <c r="B182" s="0" t="s">
        <v>26</v>
      </c>
      <c r="C182" s="0" t="n">
        <f aca="false">C176*C102</f>
        <v>910737.420169237</v>
      </c>
      <c r="D182" s="0" t="n">
        <f aca="false">D176*D102</f>
        <v>115738.957189514</v>
      </c>
      <c r="E182" s="0" t="n">
        <f aca="false">E176*E102</f>
        <v>118130.744560533</v>
      </c>
      <c r="F182" s="0" t="n">
        <f aca="false">F176*F102</f>
        <v>120419.606313837</v>
      </c>
      <c r="G182" s="0" t="n">
        <f aca="false">G176*G102</f>
        <v>83868.4129689907</v>
      </c>
      <c r="H182" s="0" t="n">
        <f aca="false">H176*H102</f>
        <v>85275.2040028894</v>
      </c>
      <c r="I182" s="0" t="n">
        <f aca="false">I176*I102</f>
        <v>86611.389803255</v>
      </c>
      <c r="J182" s="0" t="n">
        <f aca="false">J176*J102</f>
        <v>87872.6601668778</v>
      </c>
      <c r="K182" s="0" t="n">
        <f aca="false">K176*K102</f>
        <v>89071.5124025355</v>
      </c>
      <c r="L182" s="0" t="n">
        <f aca="false">L176*L102</f>
        <v>90225.2557389916</v>
      </c>
      <c r="M182" s="0" t="n">
        <f aca="false">M176*M102</f>
        <v>91361.2337405245</v>
      </c>
    </row>
    <row r="183" customFormat="false" ht="15" hidden="false" customHeight="false" outlineLevel="0" collapsed="false">
      <c r="B183" s="0" t="s">
        <v>27</v>
      </c>
      <c r="C183" s="0" t="n">
        <f aca="false">C177*C103</f>
        <v>678313.819003453</v>
      </c>
      <c r="D183" s="0" t="n">
        <f aca="false">D177*D103</f>
        <v>46985.7876692092</v>
      </c>
      <c r="E183" s="0" t="n">
        <f aca="false">E177*E103</f>
        <v>47956.7659490689</v>
      </c>
      <c r="F183" s="0" t="n">
        <f aca="false">F177*F103</f>
        <v>48885.9601889028</v>
      </c>
      <c r="G183" s="0" t="n">
        <f aca="false">G177*G103</f>
        <v>36190.3615803009</v>
      </c>
      <c r="H183" s="0" t="n">
        <f aca="false">H177*H103</f>
        <v>36797.4110567652</v>
      </c>
      <c r="I183" s="0" t="n">
        <f aca="false">I177*I103</f>
        <v>37373.9934140774</v>
      </c>
      <c r="J183" s="0" t="n">
        <f aca="false">J177*J103</f>
        <v>37918.248740894</v>
      </c>
      <c r="K183" s="0" t="n">
        <f aca="false">K177*K103</f>
        <v>38435.5697960312</v>
      </c>
      <c r="L183" s="0" t="n">
        <f aca="false">L177*L103</f>
        <v>38933.4257472658</v>
      </c>
      <c r="M183" s="0" t="n">
        <f aca="false">M177*M103</f>
        <v>39423.6157147085</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Children'!CM32</f>
        <v>0</v>
      </c>
      <c r="E186" s="75" t="n">
        <f aca="false">D186</f>
        <v>0</v>
      </c>
      <c r="F186" s="75" t="n">
        <f aca="false">E186</f>
        <v>0</v>
      </c>
      <c r="G186" s="75" t="n">
        <f aca="false">'Regional Data Children'!DG32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Children'!CM33</f>
        <v>0</v>
      </c>
      <c r="E187" s="75" t="n">
        <f aca="false">D187</f>
        <v>0</v>
      </c>
      <c r="F187" s="75" t="n">
        <f aca="false">E187</f>
        <v>0</v>
      </c>
      <c r="G187" s="75" t="n">
        <f aca="false">'Regional Data Children'!DG33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Children'!CM34</f>
        <v>0</v>
      </c>
      <c r="E188" s="75" t="n">
        <f aca="false">D188</f>
        <v>0</v>
      </c>
      <c r="F188" s="75" t="n">
        <f aca="false">E188</f>
        <v>0</v>
      </c>
      <c r="G188" s="75" t="n">
        <f aca="false">'Regional Data Children'!DG34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3071836.91127288</v>
      </c>
      <c r="E215" s="22" t="n">
        <f aca="false">E25+E122</f>
        <v>3135317.53101083</v>
      </c>
      <c r="F215" s="22" t="n">
        <f aca="false">F25+F122</f>
        <v>3196066.39370436</v>
      </c>
      <c r="G215" s="22" t="n">
        <f aca="false">G25+G122</f>
        <v>3270696.14660066</v>
      </c>
      <c r="H215" s="22" t="n">
        <f aca="false">H25+H122</f>
        <v>3325558.11251559</v>
      </c>
      <c r="I215" s="22" t="n">
        <f aca="false">I25+I122</f>
        <v>3377666.61908784</v>
      </c>
      <c r="J215" s="22" t="n">
        <f aca="false">J25+J122</f>
        <v>3426853.57722961</v>
      </c>
      <c r="K215" s="22" t="n">
        <f aca="false">K25+K122</f>
        <v>3473606.35635945</v>
      </c>
      <c r="L215" s="22" t="n">
        <f aca="false">L25+L122</f>
        <v>3518599.98090924</v>
      </c>
      <c r="M215" s="22" t="n">
        <f aca="false">M25+M122</f>
        <v>3562900.79382208</v>
      </c>
    </row>
    <row r="216" customFormat="false" ht="15" hidden="false" customHeight="false" outlineLevel="0" collapsed="false">
      <c r="B216" s="0" t="s">
        <v>25</v>
      </c>
      <c r="C216" s="22" t="n">
        <f aca="false">C26+C123</f>
        <v>0</v>
      </c>
      <c r="D216" s="22" t="n">
        <f aca="false">D26+D123</f>
        <v>675473.22504859</v>
      </c>
      <c r="E216" s="22" t="n">
        <f aca="false">E26+E123</f>
        <v>689432.123317284</v>
      </c>
      <c r="F216" s="22" t="n">
        <f aca="false">F26+F123</f>
        <v>702790.329298547</v>
      </c>
      <c r="G216" s="22" t="n">
        <f aca="false">G26+G123</f>
        <v>716821.593695746</v>
      </c>
      <c r="H216" s="22" t="n">
        <f aca="false">H26+H123</f>
        <v>728845.407611111</v>
      </c>
      <c r="I216" s="22" t="n">
        <f aca="false">I26+I123</f>
        <v>740265.760053524</v>
      </c>
      <c r="J216" s="22" t="n">
        <f aca="false">J26+J123</f>
        <v>751045.81180516</v>
      </c>
      <c r="K216" s="22" t="n">
        <f aca="false">K26+K123</f>
        <v>761292.377106064</v>
      </c>
      <c r="L216" s="22" t="n">
        <f aca="false">L26+L123</f>
        <v>771153.397577026</v>
      </c>
      <c r="M216" s="22" t="n">
        <f aca="false">M26+M123</f>
        <v>780862.578097267</v>
      </c>
    </row>
    <row r="217" customFormat="false" ht="15" hidden="false" customHeight="false" outlineLevel="0" collapsed="false">
      <c r="B217" s="0" t="s">
        <v>26</v>
      </c>
      <c r="C217" s="22" t="n">
        <f aca="false">C27+C124</f>
        <v>0</v>
      </c>
      <c r="D217" s="22" t="n">
        <f aca="false">D27+D124</f>
        <v>1008147.23236129</v>
      </c>
      <c r="E217" s="22" t="n">
        <f aca="false">E27+E124</f>
        <v>1028980.95919833</v>
      </c>
      <c r="F217" s="22" t="n">
        <f aca="false">F27+F124</f>
        <v>1048918.14973368</v>
      </c>
      <c r="G217" s="22" t="n">
        <f aca="false">G27+G124</f>
        <v>1073085.5915776</v>
      </c>
      <c r="H217" s="22" t="n">
        <f aca="false">H27+H124</f>
        <v>1091085.30249851</v>
      </c>
      <c r="I217" s="22" t="n">
        <f aca="false">I27+I124</f>
        <v>1108181.62850831</v>
      </c>
      <c r="J217" s="22" t="n">
        <f aca="false">J27+J124</f>
        <v>1124319.42110954</v>
      </c>
      <c r="K217" s="22" t="n">
        <f aca="false">K27+K124</f>
        <v>1139658.58176578</v>
      </c>
      <c r="L217" s="22" t="n">
        <f aca="false">L27+L124</f>
        <v>1154420.57983992</v>
      </c>
      <c r="M217" s="22" t="n">
        <f aca="false">M27+M124</f>
        <v>1168955.27273133</v>
      </c>
    </row>
    <row r="218" customFormat="false" ht="15" hidden="false" customHeight="false" outlineLevel="0" collapsed="false">
      <c r="B218" s="0" t="s">
        <v>27</v>
      </c>
      <c r="C218" s="22" t="n">
        <f aca="false">C28+C125</f>
        <v>0</v>
      </c>
      <c r="D218" s="22" t="n">
        <f aca="false">D28+D125</f>
        <v>1388216.453863</v>
      </c>
      <c r="E218" s="22" t="n">
        <f aca="false">E28+E125</f>
        <v>1416904.44849522</v>
      </c>
      <c r="F218" s="22" t="n">
        <f aca="false">F28+F125</f>
        <v>1444357.91467213</v>
      </c>
      <c r="G218" s="22" t="n">
        <f aca="false">G28+G125</f>
        <v>1480788.96132731</v>
      </c>
      <c r="H218" s="22" t="n">
        <f aca="false">H28+H125</f>
        <v>1505627.40240597</v>
      </c>
      <c r="I218" s="22" t="n">
        <f aca="false">I28+I125</f>
        <v>1529219.230526</v>
      </c>
      <c r="J218" s="22" t="n">
        <f aca="false">J28+J125</f>
        <v>1551488.34431491</v>
      </c>
      <c r="K218" s="22" t="n">
        <f aca="false">K28+K125</f>
        <v>1572655.39748761</v>
      </c>
      <c r="L218" s="22" t="n">
        <f aca="false">L28+L125</f>
        <v>1593026.00349229</v>
      </c>
      <c r="M218" s="22" t="n">
        <f aca="false">M28+M125</f>
        <v>1613082.94299349</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0.984783859743071</v>
      </c>
      <c r="E221" s="71" t="n">
        <f aca="false">E215/E197</f>
        <v>0.984783859743071</v>
      </c>
      <c r="F221" s="71" t="n">
        <f aca="false">F215/F197</f>
        <v>0.984783859743072</v>
      </c>
      <c r="G221" s="71" t="n">
        <f aca="false">G215/G197</f>
        <v>0.990042545578188</v>
      </c>
      <c r="H221" s="71" t="n">
        <f aca="false">H215/H197</f>
        <v>0.990042545578188</v>
      </c>
      <c r="I221" s="71" t="n">
        <f aca="false">I215/I197</f>
        <v>0.990042545578188</v>
      </c>
      <c r="J221" s="71" t="n">
        <f aca="false">J215/J197</f>
        <v>0.990042545578188</v>
      </c>
      <c r="K221" s="71" t="n">
        <f aca="false">K215/K197</f>
        <v>0.990042545578188</v>
      </c>
      <c r="L221" s="71" t="n">
        <f aca="false">L215/L197</f>
        <v>0.990042545578188</v>
      </c>
      <c r="M221" s="71" t="n">
        <f aca="false">M215/M197</f>
        <v>0.990042545578188</v>
      </c>
    </row>
    <row r="222" customFormat="false" ht="15" hidden="false" customHeight="false" outlineLevel="0" collapsed="false">
      <c r="B222" s="0" t="s">
        <v>25</v>
      </c>
      <c r="C222" s="71" t="n">
        <f aca="false">C216/C198</f>
        <v>0</v>
      </c>
      <c r="D222" s="71" t="n">
        <f aca="false">D216/D198</f>
        <v>0.993</v>
      </c>
      <c r="E222" s="71" t="n">
        <f aca="false">E216/E198</f>
        <v>0.993</v>
      </c>
      <c r="F222" s="71" t="n">
        <f aca="false">F216/F198</f>
        <v>0.993</v>
      </c>
      <c r="G222" s="71" t="n">
        <f aca="false">G216/G198</f>
        <v>0.995</v>
      </c>
      <c r="H222" s="71" t="n">
        <f aca="false">H216/H198</f>
        <v>0.995</v>
      </c>
      <c r="I222" s="71" t="n">
        <f aca="false">I216/I198</f>
        <v>0.995</v>
      </c>
      <c r="J222" s="71" t="n">
        <f aca="false">J216/J198</f>
        <v>0.995</v>
      </c>
      <c r="K222" s="71" t="n">
        <f aca="false">K216/K198</f>
        <v>0.995</v>
      </c>
      <c r="L222" s="71" t="n">
        <f aca="false">L216/L198</f>
        <v>0.995</v>
      </c>
      <c r="M222" s="71" t="n">
        <f aca="false">M216/M198</f>
        <v>0.995</v>
      </c>
    </row>
    <row r="223" customFormat="false" ht="15" hidden="false" customHeight="false" outlineLevel="0" collapsed="false">
      <c r="B223" s="0" t="s">
        <v>26</v>
      </c>
      <c r="C223" s="71" t="n">
        <f aca="false">C217/C199</f>
        <v>0</v>
      </c>
      <c r="D223" s="71" t="n">
        <f aca="false">D217/D199</f>
        <v>0.993</v>
      </c>
      <c r="E223" s="71" t="n">
        <f aca="false">E217/E199</f>
        <v>0.993</v>
      </c>
      <c r="F223" s="71" t="n">
        <f aca="false">F217/F199</f>
        <v>0.993</v>
      </c>
      <c r="G223" s="71" t="n">
        <f aca="false">G217/G199</f>
        <v>0.998</v>
      </c>
      <c r="H223" s="71" t="n">
        <f aca="false">H217/H199</f>
        <v>0.998</v>
      </c>
      <c r="I223" s="71" t="n">
        <f aca="false">I217/I199</f>
        <v>0.998</v>
      </c>
      <c r="J223" s="71" t="n">
        <f aca="false">J217/J199</f>
        <v>0.998</v>
      </c>
      <c r="K223" s="71" t="n">
        <f aca="false">K217/K199</f>
        <v>0.998</v>
      </c>
      <c r="L223" s="71" t="n">
        <f aca="false">L217/L199</f>
        <v>0.998</v>
      </c>
      <c r="M223" s="71" t="n">
        <f aca="false">M217/M199</f>
        <v>0.998</v>
      </c>
    </row>
    <row r="224" customFormat="false" ht="15" hidden="false" customHeight="false" outlineLevel="0" collapsed="false">
      <c r="B224" s="0" t="s">
        <v>27</v>
      </c>
      <c r="C224" s="71" t="n">
        <f aca="false">C218/C200</f>
        <v>0</v>
      </c>
      <c r="D224" s="71" t="n">
        <f aca="false">D218/D200</f>
        <v>0.975</v>
      </c>
      <c r="E224" s="71" t="n">
        <f aca="false">E218/E200</f>
        <v>0.975</v>
      </c>
      <c r="F224" s="71" t="n">
        <f aca="false">F218/F200</f>
        <v>0.975</v>
      </c>
      <c r="G224" s="71" t="n">
        <f aca="false">G218/G200</f>
        <v>0.982</v>
      </c>
      <c r="H224" s="71" t="n">
        <f aca="false">H218/H200</f>
        <v>0.982</v>
      </c>
      <c r="I224" s="71" t="n">
        <f aca="false">I218/I200</f>
        <v>0.982</v>
      </c>
      <c r="J224" s="71" t="n">
        <f aca="false">J218/J200</f>
        <v>0.982</v>
      </c>
      <c r="K224" s="71" t="n">
        <f aca="false">K218/K200</f>
        <v>0.982</v>
      </c>
      <c r="L224" s="71" t="n">
        <f aca="false">L218/L200</f>
        <v>0.982</v>
      </c>
      <c r="M224" s="71" t="n">
        <f aca="false">M218/M200</f>
        <v>0.982</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33359102.4225125</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7317982.60361032</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10945752.7193243</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15095367.0995779</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2982365.93327464</v>
      </c>
      <c r="E235" s="22" t="n">
        <f aca="false">PV($C$232,E$234,0,E215)*-1</f>
        <v>2955337.47856615</v>
      </c>
      <c r="F235" s="22" t="n">
        <f aca="false">PV($C$232,F$234,0,F215)*-1</f>
        <v>2924853.50293748</v>
      </c>
      <c r="G235" s="22" t="n">
        <f aca="false">PV($C$232,G$234,0,G215)*-1</f>
        <v>2905971.16392244</v>
      </c>
      <c r="H235" s="22" t="n">
        <f aca="false">PV($C$232,H$234,0,H215)*-1</f>
        <v>2868655.64083597</v>
      </c>
      <c r="I235" s="22" t="n">
        <f aca="false">PV($C$232,I$234,0,I215)*-1</f>
        <v>2828742.61781197</v>
      </c>
      <c r="J235" s="22" t="n">
        <f aca="false">PV($C$232,J$234,0,J215)*-1</f>
        <v>2786345.554262</v>
      </c>
      <c r="K235" s="22" t="n">
        <f aca="false">PV($C$232,K$234,0,K215)*-1</f>
        <v>2742096.93408173</v>
      </c>
      <c r="L235" s="22" t="n">
        <f aca="false">PV($C$232,L$234,0,L215)*-1</f>
        <v>2696713.8997928</v>
      </c>
      <c r="M235" s="22" t="n">
        <f aca="false">PV($C$232,M$234,0,M215)*-1</f>
        <v>2651132.80006372</v>
      </c>
    </row>
    <row r="236" customFormat="false" ht="15" hidden="false" customHeight="false" outlineLevel="0" collapsed="false">
      <c r="A236" s="101"/>
      <c r="B236" s="101" t="s">
        <v>25</v>
      </c>
      <c r="C236" s="22" t="n">
        <f aca="false">PV($C$232,C$234,0,C216)*-1</f>
        <v>0</v>
      </c>
      <c r="D236" s="22" t="n">
        <f aca="false">PV($C$232,D$234,0,D216)*-1</f>
        <v>655799.24761999</v>
      </c>
      <c r="E236" s="22" t="n">
        <f aca="false">PV($C$232,E$234,0,E216)*-1</f>
        <v>649855.89906427</v>
      </c>
      <c r="F236" s="22" t="n">
        <f aca="false">PV($C$232,F$234,0,F216)*-1</f>
        <v>643152.708131626</v>
      </c>
      <c r="G236" s="22" t="n">
        <f aca="false">PV($C$232,G$234,0,G216)*-1</f>
        <v>636886.701664953</v>
      </c>
      <c r="H236" s="22" t="n">
        <f aca="false">PV($C$232,H$234,0,H216)*-1</f>
        <v>628708.451063401</v>
      </c>
      <c r="I236" s="22" t="n">
        <f aca="false">PV($C$232,I$234,0,I216)*-1</f>
        <v>619960.919806786</v>
      </c>
      <c r="J236" s="22" t="n">
        <f aca="false">PV($C$232,J$234,0,J216)*-1</f>
        <v>610668.974208754</v>
      </c>
      <c r="K236" s="22" t="n">
        <f aca="false">PV($C$232,K$234,0,K216)*-1</f>
        <v>600971.232500334</v>
      </c>
      <c r="L236" s="22" t="n">
        <f aca="false">PV($C$232,L$234,0,L216)*-1</f>
        <v>591024.86710667</v>
      </c>
      <c r="M236" s="22" t="n">
        <f aca="false">PV($C$232,M$234,0,M216)*-1</f>
        <v>581035.092732745</v>
      </c>
    </row>
    <row r="237" customFormat="false" ht="15" hidden="false" customHeight="false" outlineLevel="0" collapsed="false">
      <c r="A237" s="101"/>
      <c r="B237" s="101" t="s">
        <v>26</v>
      </c>
      <c r="C237" s="22" t="n">
        <f aca="false">PV($C$232,C$234,0,C217)*-1</f>
        <v>0</v>
      </c>
      <c r="D237" s="22" t="n">
        <f aca="false">PV($C$232,D$234,0,D217)*-1</f>
        <v>978783.720739118</v>
      </c>
      <c r="E237" s="22" t="n">
        <f aca="false">PV($C$232,E$234,0,E217)*-1</f>
        <v>969913.242716874</v>
      </c>
      <c r="F237" s="22" t="n">
        <f aca="false">PV($C$232,F$234,0,F217)*-1</f>
        <v>959908.696072929</v>
      </c>
      <c r="G237" s="22" t="n">
        <f aca="false">PV($C$232,G$234,0,G217)*-1</f>
        <v>953422.649421641</v>
      </c>
      <c r="H237" s="22" t="n">
        <f aca="false">PV($C$232,H$234,0,H217)*-1</f>
        <v>941179.766447665</v>
      </c>
      <c r="I237" s="22" t="n">
        <f aca="false">PV($C$232,I$234,0,I217)*-1</f>
        <v>928084.667421767</v>
      </c>
      <c r="J237" s="22" t="n">
        <f aca="false">PV($C$232,J$234,0,J217)*-1</f>
        <v>914174.57734264</v>
      </c>
      <c r="K237" s="22" t="n">
        <f aca="false">PV($C$232,K$234,0,K217)*-1</f>
        <v>899657.008411026</v>
      </c>
      <c r="L237" s="22" t="n">
        <f aca="false">PV($C$232,L$234,0,L217)*-1</f>
        <v>884767.248551145</v>
      </c>
      <c r="M237" s="22" t="n">
        <f aca="false">PV($C$232,M$234,0,M217)*-1</f>
        <v>869812.505225822</v>
      </c>
    </row>
    <row r="238" customFormat="false" ht="15" hidden="false" customHeight="false" outlineLevel="0" collapsed="false">
      <c r="A238" s="101"/>
      <c r="B238" s="101" t="s">
        <v>27</v>
      </c>
      <c r="C238" s="22" t="n">
        <f aca="false">PV($C$232,C$234,0,C218)*-1</f>
        <v>0</v>
      </c>
      <c r="D238" s="22" t="n">
        <f aca="false">PV($C$232,D$234,0,D218)*-1</f>
        <v>1347782.96491553</v>
      </c>
      <c r="E238" s="22" t="n">
        <f aca="false">PV($C$232,E$234,0,E218)*-1</f>
        <v>1335568.33678501</v>
      </c>
      <c r="F238" s="22" t="n">
        <f aca="false">PV($C$232,F$234,0,F218)*-1</f>
        <v>1321792.09873292</v>
      </c>
      <c r="G238" s="22" t="n">
        <f aca="false">PV($C$232,G$234,0,G218)*-1</f>
        <v>1315661.81283584</v>
      </c>
      <c r="H238" s="22" t="n">
        <f aca="false">PV($C$232,H$234,0,H218)*-1</f>
        <v>1298767.4233249</v>
      </c>
      <c r="I238" s="22" t="n">
        <f aca="false">PV($C$232,I$234,0,I218)*-1</f>
        <v>1280697.03058342</v>
      </c>
      <c r="J238" s="22" t="n">
        <f aca="false">PV($C$232,J$234,0,J218)*-1</f>
        <v>1261502.00271061</v>
      </c>
      <c r="K238" s="22" t="n">
        <f aca="false">PV($C$232,K$234,0,K218)*-1</f>
        <v>1241468.69317037</v>
      </c>
      <c r="L238" s="22" t="n">
        <f aca="false">PV($C$232,L$234,0,L218)*-1</f>
        <v>1220921.78413499</v>
      </c>
      <c r="M238" s="22" t="n">
        <f aca="false">PV($C$232,M$234,0,M218)*-1</f>
        <v>1200285.20210516</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28342215.5255489</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6218064.09389953</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9299704.08235063</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12824447.3492988</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1284032.21951611</v>
      </c>
      <c r="E246" s="22" t="n">
        <f aca="false">E54+E151</f>
        <v>1310567.20929999</v>
      </c>
      <c r="F246" s="22" t="n">
        <f aca="false">F54+F151</f>
        <v>1335960.32073478</v>
      </c>
      <c r="G246" s="22" t="n">
        <f aca="false">G54+G151</f>
        <v>1400333.19440635</v>
      </c>
      <c r="H246" s="22" t="n">
        <f aca="false">H54+H151</f>
        <v>1423822.08745468</v>
      </c>
      <c r="I246" s="22" t="n">
        <f aca="false">I54+I151</f>
        <v>1446132.099817</v>
      </c>
      <c r="J246" s="22" t="n">
        <f aca="false">J54+J151</f>
        <v>1467191.26493981</v>
      </c>
      <c r="K246" s="22" t="n">
        <f aca="false">K54+K151</f>
        <v>1487208.24775073</v>
      </c>
      <c r="L246" s="22" t="n">
        <f aca="false">L54+L151</f>
        <v>1506472.05679004</v>
      </c>
      <c r="M246" s="22" t="n">
        <f aca="false">M54+M151</f>
        <v>1525439.24178077</v>
      </c>
    </row>
    <row r="247" customFormat="false" ht="15" hidden="false" customHeight="false" outlineLevel="0" collapsed="false">
      <c r="B247" s="0" t="s">
        <v>25</v>
      </c>
      <c r="C247" s="22" t="n">
        <f aca="false">C55+C152</f>
        <v>0</v>
      </c>
      <c r="D247" s="22" t="n">
        <f aca="false">D55+D152</f>
        <v>207471.635085418</v>
      </c>
      <c r="E247" s="22" t="n">
        <f aca="false">E55+E152</f>
        <v>211759.111391512</v>
      </c>
      <c r="F247" s="22" t="n">
        <f aca="false">F55+F152</f>
        <v>215862.085031276</v>
      </c>
      <c r="G247" s="22" t="n">
        <f aca="false">G55+G152</f>
        <v>219729.232238395</v>
      </c>
      <c r="H247" s="22" t="n">
        <f aca="false">H55+H152</f>
        <v>223414.923941094</v>
      </c>
      <c r="I247" s="22" t="n">
        <f aca="false">I55+I152</f>
        <v>226915.634991281</v>
      </c>
      <c r="J247" s="22" t="n">
        <f aca="false">J55+J152</f>
        <v>230220.072965401</v>
      </c>
      <c r="K247" s="22" t="n">
        <f aca="false">K55+K152</f>
        <v>233360.979916934</v>
      </c>
      <c r="L247" s="22" t="n">
        <f aca="false">L55+L152</f>
        <v>236383.704784917</v>
      </c>
      <c r="M247" s="22" t="n">
        <f aca="false">M55+M152</f>
        <v>239359.885748409</v>
      </c>
    </row>
    <row r="248" customFormat="false" ht="15" hidden="false" customHeight="false" outlineLevel="0" collapsed="false">
      <c r="B248" s="0" t="s">
        <v>26</v>
      </c>
      <c r="C248" s="22" t="n">
        <f aca="false">C56+C153</f>
        <v>0</v>
      </c>
      <c r="D248" s="22" t="n">
        <f aca="false">D56+D153</f>
        <v>731998.141523153</v>
      </c>
      <c r="E248" s="22" t="n">
        <f aca="false">E56+E153</f>
        <v>747125.147615304</v>
      </c>
      <c r="F248" s="22" t="n">
        <f aca="false">F56+F153</f>
        <v>761601.194318213</v>
      </c>
      <c r="G248" s="22" t="n">
        <f aca="false">G56+G153</f>
        <v>809652.755969872</v>
      </c>
      <c r="H248" s="22" t="n">
        <f aca="false">H56+H153</f>
        <v>823233.70018174</v>
      </c>
      <c r="I248" s="22" t="n">
        <f aca="false">I56+I153</f>
        <v>836133.032331423</v>
      </c>
      <c r="J248" s="22" t="n">
        <f aca="false">J56+J153</f>
        <v>848309.142380244</v>
      </c>
      <c r="K248" s="22" t="n">
        <f aca="false">K56+K153</f>
        <v>859882.677424478</v>
      </c>
      <c r="L248" s="22" t="n">
        <f aca="false">L56+L153</f>
        <v>871020.73809565</v>
      </c>
      <c r="M248" s="22" t="n">
        <f aca="false">M56+M153</f>
        <v>881987.294956602</v>
      </c>
    </row>
    <row r="249" customFormat="false" ht="15" hidden="false" customHeight="false" outlineLevel="0" collapsed="false">
      <c r="B249" s="0" t="s">
        <v>27</v>
      </c>
      <c r="C249" s="22" t="n">
        <f aca="false">C57+C154</f>
        <v>0</v>
      </c>
      <c r="D249" s="22" t="n">
        <f aca="false">D57+D154</f>
        <v>344562.442907534</v>
      </c>
      <c r="E249" s="22" t="n">
        <f aca="false">E57+E154</f>
        <v>351682.950293172</v>
      </c>
      <c r="F249" s="22" t="n">
        <f aca="false">F57+F154</f>
        <v>358497.041385287</v>
      </c>
      <c r="G249" s="22" t="n">
        <f aca="false">G57+G154</f>
        <v>370951.206198084</v>
      </c>
      <c r="H249" s="22" t="n">
        <f aca="false">H57+H154</f>
        <v>377173.463331843</v>
      </c>
      <c r="I249" s="22" t="n">
        <f aca="false">I57+I154</f>
        <v>383083.432494293</v>
      </c>
      <c r="J249" s="22" t="n">
        <f aca="false">J57+J154</f>
        <v>388662.049594163</v>
      </c>
      <c r="K249" s="22" t="n">
        <f aca="false">K57+K154</f>
        <v>393964.59040932</v>
      </c>
      <c r="L249" s="22" t="n">
        <f aca="false">L57+L154</f>
        <v>399067.613909474</v>
      </c>
      <c r="M249" s="22" t="n">
        <f aca="false">M57+M154</f>
        <v>404092.061075762</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0.411641060933005</v>
      </c>
      <c r="E252" s="71" t="n">
        <f aca="false">E246/E197</f>
        <v>0.411641060933005</v>
      </c>
      <c r="F252" s="71" t="n">
        <f aca="false">F246/F197</f>
        <v>0.411641060933005</v>
      </c>
      <c r="G252" s="71" t="n">
        <f aca="false">G246/G197</f>
        <v>0.423882066173778</v>
      </c>
      <c r="H252" s="71" t="n">
        <f aca="false">H246/H197</f>
        <v>0.423882066173778</v>
      </c>
      <c r="I252" s="71" t="n">
        <f aca="false">I246/I197</f>
        <v>0.423882066173778</v>
      </c>
      <c r="J252" s="71" t="n">
        <f aca="false">J246/J197</f>
        <v>0.423882066173778</v>
      </c>
      <c r="K252" s="71" t="n">
        <f aca="false">K246/K197</f>
        <v>0.423882066173778</v>
      </c>
      <c r="L252" s="71" t="n">
        <f aca="false">L246/L197</f>
        <v>0.423882066173778</v>
      </c>
      <c r="M252" s="71" t="n">
        <f aca="false">M246/M197</f>
        <v>0.423882066173778</v>
      </c>
    </row>
    <row r="253" customFormat="false" ht="15" hidden="false" customHeight="false" outlineLevel="0" collapsed="false">
      <c r="B253" s="0" t="s">
        <v>25</v>
      </c>
      <c r="C253" s="71" t="n">
        <f aca="false">C247/C198</f>
        <v>0</v>
      </c>
      <c r="D253" s="71" t="n">
        <f aca="false">D247/D198</f>
        <v>0.305</v>
      </c>
      <c r="E253" s="71" t="n">
        <f aca="false">E247/E198</f>
        <v>0.305</v>
      </c>
      <c r="F253" s="71" t="n">
        <f aca="false">F247/F198</f>
        <v>0.305</v>
      </c>
      <c r="G253" s="71" t="n">
        <f aca="false">G247/G198</f>
        <v>0.305</v>
      </c>
      <c r="H253" s="71" t="n">
        <f aca="false">H247/H198</f>
        <v>0.305</v>
      </c>
      <c r="I253" s="71" t="n">
        <f aca="false">I247/I198</f>
        <v>0.305</v>
      </c>
      <c r="J253" s="71" t="n">
        <f aca="false">J247/J198</f>
        <v>0.305</v>
      </c>
      <c r="K253" s="71" t="n">
        <f aca="false">K247/K198</f>
        <v>0.305</v>
      </c>
      <c r="L253" s="71" t="n">
        <f aca="false">L247/L198</f>
        <v>0.305</v>
      </c>
      <c r="M253" s="71" t="n">
        <f aca="false">M247/M198</f>
        <v>0.305</v>
      </c>
    </row>
    <row r="254" customFormat="false" ht="15" hidden="false" customHeight="false" outlineLevel="0" collapsed="false">
      <c r="B254" s="0" t="s">
        <v>26</v>
      </c>
      <c r="C254" s="71" t="n">
        <f aca="false">C248/C199</f>
        <v>0</v>
      </c>
      <c r="D254" s="71" t="n">
        <f aca="false">D248/D199</f>
        <v>0.721</v>
      </c>
      <c r="E254" s="71" t="n">
        <f aca="false">E248/E199</f>
        <v>0.721</v>
      </c>
      <c r="F254" s="71" t="n">
        <f aca="false">F248/F199</f>
        <v>0.721</v>
      </c>
      <c r="G254" s="71" t="n">
        <f aca="false">G248/G199</f>
        <v>0.753</v>
      </c>
      <c r="H254" s="71" t="n">
        <f aca="false">H248/H199</f>
        <v>0.753</v>
      </c>
      <c r="I254" s="71" t="n">
        <f aca="false">I248/I199</f>
        <v>0.753</v>
      </c>
      <c r="J254" s="71" t="n">
        <f aca="false">J248/J199</f>
        <v>0.753</v>
      </c>
      <c r="K254" s="71" t="n">
        <f aca="false">K248/K199</f>
        <v>0.753</v>
      </c>
      <c r="L254" s="71" t="n">
        <f aca="false">L248/L199</f>
        <v>0.753</v>
      </c>
      <c r="M254" s="71" t="n">
        <f aca="false">M248/M199</f>
        <v>0.753</v>
      </c>
    </row>
    <row r="255" customFormat="false" ht="15" hidden="false" customHeight="false" outlineLevel="0" collapsed="false">
      <c r="B255" s="0" t="s">
        <v>27</v>
      </c>
      <c r="C255" s="71" t="n">
        <f aca="false">C249/C200</f>
        <v>0</v>
      </c>
      <c r="D255" s="71" t="n">
        <f aca="false">D249/D200</f>
        <v>0.242</v>
      </c>
      <c r="E255" s="71" t="n">
        <f aca="false">E249/E200</f>
        <v>0.242</v>
      </c>
      <c r="F255" s="71" t="n">
        <f aca="false">F249/F200</f>
        <v>0.242</v>
      </c>
      <c r="G255" s="71" t="n">
        <f aca="false">G249/G200</f>
        <v>0.246</v>
      </c>
      <c r="H255" s="71" t="n">
        <f aca="false">H249/H200</f>
        <v>0.246</v>
      </c>
      <c r="I255" s="71" t="n">
        <f aca="false">I249/I200</f>
        <v>0.246</v>
      </c>
      <c r="J255" s="71" t="n">
        <f aca="false">J249/J200</f>
        <v>0.246</v>
      </c>
      <c r="K255" s="71" t="n">
        <f aca="false">K249/K200</f>
        <v>0.246</v>
      </c>
      <c r="L255" s="71" t="n">
        <f aca="false">L249/L200</f>
        <v>0.246</v>
      </c>
      <c r="M255" s="71" t="n">
        <f aca="false">M249/M200</f>
        <v>0.246</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14187157.9424903</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2244477.26609464</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8170943.82479668</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3771736.85159893</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1246633.22283117</v>
      </c>
      <c r="E266" s="22" t="n">
        <f aca="false">PV($C$263,E$265,0,E246)*-1</f>
        <v>1235335.29013101</v>
      </c>
      <c r="F266" s="22" t="n">
        <f aca="false">PV($C$263,F$265,0,F246)*-1</f>
        <v>1222592.9447472</v>
      </c>
      <c r="G266" s="22" t="n">
        <f aca="false">PV($C$263,G$265,0,G246)*-1</f>
        <v>1244177.90599644</v>
      </c>
      <c r="H266" s="22" t="n">
        <f aca="false">PV($C$263,H$265,0,H246)*-1</f>
        <v>1228201.4400386</v>
      </c>
      <c r="I266" s="22" t="n">
        <f aca="false">PV($C$263,I$265,0,I246)*-1</f>
        <v>1211112.86668161</v>
      </c>
      <c r="J266" s="22" t="n">
        <f aca="false">PV($C$263,J$265,0,J246)*-1</f>
        <v>1192960.76303968</v>
      </c>
      <c r="K266" s="22" t="n">
        <f aca="false">PV($C$263,K$265,0,K246)*-1</f>
        <v>1174015.92412228</v>
      </c>
      <c r="L266" s="22" t="n">
        <f aca="false">PV($C$263,L$265,0,L246)*-1</f>
        <v>1154585.39113201</v>
      </c>
      <c r="M266" s="22" t="n">
        <f aca="false">PV($C$263,M$265,0,M246)*-1</f>
        <v>1135070.05735375</v>
      </c>
    </row>
    <row r="267" customFormat="false" ht="15" hidden="false" customHeight="false" outlineLevel="0" collapsed="false">
      <c r="A267" s="101"/>
      <c r="B267" s="101" t="s">
        <v>25</v>
      </c>
      <c r="C267" s="22" t="n">
        <f aca="false">PV($C$263,C$265,0,C247)*-1</f>
        <v>0</v>
      </c>
      <c r="D267" s="22" t="n">
        <f aca="false">PV($C$263,D$265,0,D247)*-1</f>
        <v>201428.77192759</v>
      </c>
      <c r="E267" s="22" t="n">
        <f aca="false">PV($C$263,E$265,0,E247)*-1</f>
        <v>199603.272119438</v>
      </c>
      <c r="F267" s="22" t="n">
        <f aca="false">PV($C$263,F$265,0,F247)*-1</f>
        <v>197544.386686954</v>
      </c>
      <c r="G267" s="22" t="n">
        <f aca="false">PV($C$263,G$265,0,G247)*-1</f>
        <v>195226.576892272</v>
      </c>
      <c r="H267" s="22" t="n">
        <f aca="false">PV($C$263,H$265,0,H247)*-1</f>
        <v>192719.675954108</v>
      </c>
      <c r="I267" s="22" t="n">
        <f aca="false">PV($C$263,I$265,0,I247)*-1</f>
        <v>190038.271900573</v>
      </c>
      <c r="J267" s="22" t="n">
        <f aca="false">PV($C$263,J$265,0,J247)*-1</f>
        <v>187189.987069015</v>
      </c>
      <c r="K267" s="22" t="n">
        <f aca="false">PV($C$263,K$265,0,K247)*-1</f>
        <v>184217.312474977</v>
      </c>
      <c r="L267" s="22" t="n">
        <f aca="false">PV($C$263,L$265,0,L247)*-1</f>
        <v>181168.426600537</v>
      </c>
      <c r="M267" s="22" t="n">
        <f aca="false">PV($C$263,M$265,0,M247)*-1</f>
        <v>178106.234455766</v>
      </c>
    </row>
    <row r="268" customFormat="false" ht="15" hidden="false" customHeight="false" outlineLevel="0" collapsed="false">
      <c r="A268" s="101"/>
      <c r="B268" s="101" t="s">
        <v>26</v>
      </c>
      <c r="C268" s="22" t="n">
        <f aca="false">PV($C$263,C$265,0,C248)*-1</f>
        <v>0</v>
      </c>
      <c r="D268" s="22" t="n">
        <f aca="false">PV($C$263,D$265,0,D248)*-1</f>
        <v>710677.807304032</v>
      </c>
      <c r="E268" s="22" t="n">
        <f aca="false">PV($C$263,E$265,0,E248)*-1</f>
        <v>704237.107753137</v>
      </c>
      <c r="F268" s="22" t="n">
        <f aca="false">PV($C$263,F$265,0,F248)*-1</f>
        <v>696972.980733717</v>
      </c>
      <c r="G268" s="22" t="n">
        <f aca="false">PV($C$263,G$265,0,G248)*-1</f>
        <v>719365.986988473</v>
      </c>
      <c r="H268" s="22" t="n">
        <f aca="false">PV($C$263,H$265,0,H248)*-1</f>
        <v>710128.621377848</v>
      </c>
      <c r="I268" s="22" t="n">
        <f aca="false">PV($C$263,I$265,0,I248)*-1</f>
        <v>700248.251070732</v>
      </c>
      <c r="J268" s="22" t="n">
        <f aca="false">PV($C$263,J$265,0,J248)*-1</f>
        <v>689752.962664336</v>
      </c>
      <c r="K268" s="22" t="n">
        <f aca="false">PV($C$263,K$265,0,K248)*-1</f>
        <v>678799.325985474</v>
      </c>
      <c r="L268" s="22" t="n">
        <f aca="false">PV($C$263,L$265,0,L248)*-1</f>
        <v>667564.867894802</v>
      </c>
      <c r="M268" s="22" t="n">
        <f aca="false">PV($C$263,M$265,0,M248)*-1</f>
        <v>656281.379193431</v>
      </c>
    </row>
    <row r="269" customFormat="false" ht="15" hidden="false" customHeight="false" outlineLevel="0" collapsed="false">
      <c r="A269" s="101"/>
      <c r="B269" s="101" t="s">
        <v>27</v>
      </c>
      <c r="C269" s="22" t="n">
        <f aca="false">PV($C$263,C$265,0,C249)*-1</f>
        <v>0</v>
      </c>
      <c r="D269" s="22" t="n">
        <f aca="false">PV($C$263,D$265,0,D249)*-1</f>
        <v>334526.643599548</v>
      </c>
      <c r="E269" s="22" t="n">
        <f aca="false">PV($C$263,E$265,0,E249)*-1</f>
        <v>331494.910258433</v>
      </c>
      <c r="F269" s="22" t="n">
        <f aca="false">PV($C$263,F$265,0,F249)*-1</f>
        <v>328075.57732653</v>
      </c>
      <c r="G269" s="22" t="n">
        <f aca="false">PV($C$263,G$265,0,G249)*-1</f>
        <v>329585.342115699</v>
      </c>
      <c r="H269" s="22" t="n">
        <f aca="false">PV($C$263,H$265,0,H249)*-1</f>
        <v>325353.142706646</v>
      </c>
      <c r="I269" s="22" t="n">
        <f aca="false">PV($C$263,I$265,0,I249)*-1</f>
        <v>320826.343710306</v>
      </c>
      <c r="J269" s="22" t="n">
        <f aca="false">PV($C$263,J$265,0,J249)*-1</f>
        <v>316017.813306324</v>
      </c>
      <c r="K269" s="22" t="n">
        <f aca="false">PV($C$263,K$265,0,K249)*-1</f>
        <v>310999.285661825</v>
      </c>
      <c r="L269" s="22" t="n">
        <f aca="false">PV($C$263,L$265,0,L249)*-1</f>
        <v>305852.096636667</v>
      </c>
      <c r="M269" s="22" t="n">
        <f aca="false">PV($C$263,M$265,0,M249)*-1</f>
        <v>300682.44370455</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12044685.8060737</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1907242.91608123</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6934029.29096598</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3203413.59902653</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175649.207372241</v>
      </c>
      <c r="E277" s="0" t="n">
        <f aca="false">SUM(E278:E280)</f>
        <v>179279.061711041</v>
      </c>
      <c r="F277" s="0" t="n">
        <f aca="false">SUM(F278:F280)</f>
        <v>182752.712783376</v>
      </c>
      <c r="G277" s="0" t="n">
        <f aca="false">SUM(G278:G280)</f>
        <v>133746.825082175</v>
      </c>
      <c r="H277" s="0" t="n">
        <f aca="false">SUM(H278:H280)</f>
        <v>135990.266059264</v>
      </c>
      <c r="I277" s="0" t="n">
        <f aca="false">SUM(I278:I280)</f>
        <v>138121.111298757</v>
      </c>
      <c r="J277" s="0" t="n">
        <f aca="false">SUM(J278:J280)</f>
        <v>140132.487223649</v>
      </c>
      <c r="K277" s="0" t="n">
        <f aca="false">SUM(K278:K280)</f>
        <v>142044.323570441</v>
      </c>
      <c r="L277" s="0" t="n">
        <f aca="false">SUM(L278:L280)</f>
        <v>143884.223751547</v>
      </c>
      <c r="M277" s="0" t="n">
        <f aca="false">SUM(M278:M280)</f>
        <v>145695.793157593</v>
      </c>
    </row>
    <row r="278" customFormat="false" ht="15" hidden="false" customHeight="false" outlineLevel="0" collapsed="false">
      <c r="B278" s="0" t="s">
        <v>25</v>
      </c>
      <c r="C278" s="0" t="n">
        <f aca="false">C84+C181</f>
        <v>373311.082731694</v>
      </c>
      <c r="D278" s="0" t="n">
        <f aca="false">D84+D181</f>
        <v>12924.4625135178</v>
      </c>
      <c r="E278" s="0" t="n">
        <f aca="false">E84+E181</f>
        <v>13191.5512014385</v>
      </c>
      <c r="F278" s="0" t="n">
        <f aca="false">F84+F181</f>
        <v>13447.1462806368</v>
      </c>
      <c r="G278" s="0" t="n">
        <f aca="false">G84+G181</f>
        <v>13688.0505328836</v>
      </c>
      <c r="H278" s="0" t="n">
        <f aca="false">H84+H181</f>
        <v>13917.6509996092</v>
      </c>
      <c r="I278" s="0" t="n">
        <f aca="false">I84+I181</f>
        <v>14135.7280814241</v>
      </c>
      <c r="J278" s="0" t="n">
        <f aca="false">J84+J181</f>
        <v>14341.5783158774</v>
      </c>
      <c r="K278" s="0" t="n">
        <f aca="false">K84+K181</f>
        <v>14537.2413718746</v>
      </c>
      <c r="L278" s="0" t="n">
        <f aca="false">L84+L181</f>
        <v>14725.5422652899</v>
      </c>
      <c r="M278" s="0" t="n">
        <f aca="false">M84+M181</f>
        <v>14910.9437023599</v>
      </c>
    </row>
    <row r="279" customFormat="false" ht="15" hidden="false" customHeight="false" outlineLevel="0" collapsed="false">
      <c r="B279" s="0" t="s">
        <v>26</v>
      </c>
      <c r="C279" s="0" t="n">
        <f aca="false">C85+C182</f>
        <v>910737.420169237</v>
      </c>
      <c r="D279" s="0" t="n">
        <f aca="false">D85+D182</f>
        <v>115738.957189514</v>
      </c>
      <c r="E279" s="0" t="n">
        <f aca="false">E85+E182</f>
        <v>118130.744560533</v>
      </c>
      <c r="F279" s="0" t="n">
        <f aca="false">F85+F182</f>
        <v>120419.606313837</v>
      </c>
      <c r="G279" s="0" t="n">
        <f aca="false">G85+G182</f>
        <v>83868.4129689907</v>
      </c>
      <c r="H279" s="0" t="n">
        <f aca="false">H85+H182</f>
        <v>85275.2040028894</v>
      </c>
      <c r="I279" s="0" t="n">
        <f aca="false">I85+I182</f>
        <v>86611.389803255</v>
      </c>
      <c r="J279" s="0" t="n">
        <f aca="false">J85+J182</f>
        <v>87872.6601668778</v>
      </c>
      <c r="K279" s="0" t="n">
        <f aca="false">K85+K182</f>
        <v>89071.5124025355</v>
      </c>
      <c r="L279" s="0" t="n">
        <f aca="false">L85+L182</f>
        <v>90225.2557389916</v>
      </c>
      <c r="M279" s="0" t="n">
        <f aca="false">M85+M182</f>
        <v>91361.2337405245</v>
      </c>
    </row>
    <row r="280" customFormat="false" ht="15" hidden="false" customHeight="false" outlineLevel="0" collapsed="false">
      <c r="B280" s="0" t="s">
        <v>27</v>
      </c>
      <c r="C280" s="0" t="n">
        <f aca="false">C86+C183</f>
        <v>678313.819003453</v>
      </c>
      <c r="D280" s="0" t="n">
        <f aca="false">D86+D183</f>
        <v>46985.7876692092</v>
      </c>
      <c r="E280" s="0" t="n">
        <f aca="false">E86+E183</f>
        <v>47956.7659490689</v>
      </c>
      <c r="F280" s="0" t="n">
        <f aca="false">F86+F183</f>
        <v>48885.9601889028</v>
      </c>
      <c r="G280" s="0" t="n">
        <f aca="false">G86+G183</f>
        <v>36190.3615803009</v>
      </c>
      <c r="H280" s="0" t="n">
        <f aca="false">H86+H183</f>
        <v>36797.4110567652</v>
      </c>
      <c r="I280" s="0" t="n">
        <f aca="false">I86+I183</f>
        <v>37373.9934140774</v>
      </c>
      <c r="J280" s="0" t="n">
        <f aca="false">J86+J183</f>
        <v>37918.248740894</v>
      </c>
      <c r="K280" s="0" t="n">
        <f aca="false">K86+K183</f>
        <v>38435.5697960312</v>
      </c>
      <c r="L280" s="0" t="n">
        <f aca="false">L86+L183</f>
        <v>38933.4257472658</v>
      </c>
      <c r="M280" s="0" t="n">
        <f aca="false">M86+M183</f>
        <v>39423.6157147085</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0.0563104453110989</v>
      </c>
      <c r="E283" s="0" t="n">
        <f aca="false">E277/E197</f>
        <v>0.0563104453110989</v>
      </c>
      <c r="F283" s="0" t="n">
        <f aca="false">F277/F197</f>
        <v>0.0563104453110989</v>
      </c>
      <c r="G283" s="0" t="n">
        <f aca="false">G277/G197</f>
        <v>0.0404852793509971</v>
      </c>
      <c r="H283" s="0" t="n">
        <f aca="false">H277/H197</f>
        <v>0.0404852793509971</v>
      </c>
      <c r="I283" s="0" t="n">
        <f aca="false">I277/I197</f>
        <v>0.0404852793509971</v>
      </c>
      <c r="J283" s="0" t="n">
        <f aca="false">J277/J197</f>
        <v>0.0404852793509971</v>
      </c>
      <c r="K283" s="0" t="n">
        <f aca="false">K277/K197</f>
        <v>0.0404852793509971</v>
      </c>
      <c r="L283" s="0" t="n">
        <f aca="false">L277/L197</f>
        <v>0.0404852793509971</v>
      </c>
      <c r="M283" s="0" t="n">
        <f aca="false">M277/M197</f>
        <v>0.0404852793509971</v>
      </c>
    </row>
    <row r="284" customFormat="false" ht="15" hidden="false" customHeight="false" outlineLevel="0" collapsed="false">
      <c r="B284" s="0" t="s">
        <v>25</v>
      </c>
      <c r="C284" s="0" t="n">
        <f aca="false">C278/C198</f>
        <v>0.561</v>
      </c>
      <c r="D284" s="0" t="n">
        <f aca="false">D278/D198</f>
        <v>0.019</v>
      </c>
      <c r="E284" s="0" t="n">
        <f aca="false">E278/E198</f>
        <v>0.019</v>
      </c>
      <c r="F284" s="0" t="n">
        <f aca="false">F278/F198</f>
        <v>0.019</v>
      </c>
      <c r="G284" s="0" t="n">
        <f aca="false">G278/G198</f>
        <v>0.019</v>
      </c>
      <c r="H284" s="0" t="n">
        <f aca="false">H278/H198</f>
        <v>0.019</v>
      </c>
      <c r="I284" s="0" t="n">
        <f aca="false">I278/I198</f>
        <v>0.019</v>
      </c>
      <c r="J284" s="0" t="n">
        <f aca="false">J278/J198</f>
        <v>0.019</v>
      </c>
      <c r="K284" s="0" t="n">
        <f aca="false">K278/K198</f>
        <v>0.019</v>
      </c>
      <c r="L284" s="0" t="n">
        <f aca="false">L278/L198</f>
        <v>0.019</v>
      </c>
      <c r="M284" s="0" t="n">
        <f aca="false">M278/M198</f>
        <v>0.019</v>
      </c>
    </row>
    <row r="285" customFormat="false" ht="15" hidden="false" customHeight="false" outlineLevel="0" collapsed="false">
      <c r="B285" s="0" t="s">
        <v>26</v>
      </c>
      <c r="C285" s="0" t="n">
        <f aca="false">C279/C199</f>
        <v>0.917</v>
      </c>
      <c r="D285" s="0" t="n">
        <f aca="false">D279/D199</f>
        <v>0.114</v>
      </c>
      <c r="E285" s="0" t="n">
        <f aca="false">E279/E199</f>
        <v>0.114</v>
      </c>
      <c r="F285" s="0" t="n">
        <f aca="false">F279/F199</f>
        <v>0.114</v>
      </c>
      <c r="G285" s="0" t="n">
        <f aca="false">G279/G199</f>
        <v>0.078</v>
      </c>
      <c r="H285" s="0" t="n">
        <f aca="false">H279/H199</f>
        <v>0.078</v>
      </c>
      <c r="I285" s="0" t="n">
        <f aca="false">I279/I199</f>
        <v>0.078</v>
      </c>
      <c r="J285" s="0" t="n">
        <f aca="false">J279/J199</f>
        <v>0.078</v>
      </c>
      <c r="K285" s="0" t="n">
        <f aca="false">K279/K199</f>
        <v>0.078</v>
      </c>
      <c r="L285" s="0" t="n">
        <f aca="false">L279/L199</f>
        <v>0.078</v>
      </c>
      <c r="M285" s="0" t="n">
        <f aca="false">M279/M199</f>
        <v>0.078</v>
      </c>
    </row>
    <row r="286" customFormat="false" ht="15" hidden="false" customHeight="false" outlineLevel="0" collapsed="false">
      <c r="B286" s="0" t="s">
        <v>27</v>
      </c>
      <c r="C286" s="0" t="n">
        <f aca="false">C280/C200</f>
        <v>0.487</v>
      </c>
      <c r="D286" s="0" t="n">
        <f aca="false">D280/D200</f>
        <v>0.033</v>
      </c>
      <c r="E286" s="0" t="n">
        <f aca="false">E280/E200</f>
        <v>0.033</v>
      </c>
      <c r="F286" s="0" t="n">
        <f aca="false">F280/F200</f>
        <v>0.033</v>
      </c>
      <c r="G286" s="0" t="n">
        <f aca="false">G280/G200</f>
        <v>0.024</v>
      </c>
      <c r="H286" s="0" t="n">
        <f aca="false">H280/H200</f>
        <v>0.024</v>
      </c>
      <c r="I286" s="0" t="n">
        <f aca="false">I280/I200</f>
        <v>0.024</v>
      </c>
      <c r="J286" s="0" t="n">
        <f aca="false">J280/J200</f>
        <v>0.024</v>
      </c>
      <c r="K286" s="0" t="n">
        <f aca="false">K280/K200</f>
        <v>0.024</v>
      </c>
      <c r="L286" s="0" t="n">
        <f aca="false">L280/L200</f>
        <v>0.024</v>
      </c>
      <c r="M286" s="0" t="n">
        <f aca="false">M280/M200</f>
        <v>0.024</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J192" activeCellId="0" sqref="J192"/>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Children'!BT24</f>
        <v>0.99</v>
      </c>
      <c r="E20" s="71" t="n">
        <f aca="false">'Regional Data Children'!DM24</f>
        <v>0.99</v>
      </c>
      <c r="F20" s="71" t="n">
        <f aca="false">'Regional Data Children'!DH24</f>
        <v>0.99</v>
      </c>
      <c r="G20" s="71" t="n">
        <f aca="false">F20</f>
        <v>0.99</v>
      </c>
      <c r="H20" s="71" t="n">
        <f aca="false">G20</f>
        <v>0.99</v>
      </c>
      <c r="I20" s="71" t="n">
        <f aca="false">H20</f>
        <v>0.99</v>
      </c>
      <c r="J20" s="71" t="n">
        <f aca="false">I20</f>
        <v>0.99</v>
      </c>
      <c r="K20" s="71" t="n">
        <f aca="false">J20</f>
        <v>0.99</v>
      </c>
      <c r="L20" s="71" t="n">
        <f aca="false">K20</f>
        <v>0.99</v>
      </c>
      <c r="M20" s="71" t="n">
        <f aca="false">L20</f>
        <v>0.99</v>
      </c>
    </row>
    <row r="21" customFormat="false" ht="15" hidden="false" customHeight="false" outlineLevel="0" collapsed="false">
      <c r="B21" s="0" t="s">
        <v>26</v>
      </c>
      <c r="C21" s="75" t="n">
        <v>0</v>
      </c>
      <c r="D21" s="71" t="n">
        <f aca="false">'Regional Data Children'!BT25</f>
        <v>0.92</v>
      </c>
      <c r="E21" s="71" t="n">
        <f aca="false">'Regional Data Children'!DM25</f>
        <v>0.92</v>
      </c>
      <c r="F21" s="71" t="n">
        <f aca="false">'Regional Data Children'!DH25</f>
        <v>0.92</v>
      </c>
      <c r="G21" s="71" t="n">
        <f aca="false">F21</f>
        <v>0.92</v>
      </c>
      <c r="H21" s="71" t="n">
        <f aca="false">G21</f>
        <v>0.92</v>
      </c>
      <c r="I21" s="71" t="n">
        <f aca="false">H21</f>
        <v>0.92</v>
      </c>
      <c r="J21" s="71" t="n">
        <f aca="false">I21</f>
        <v>0.92</v>
      </c>
      <c r="K21" s="71" t="n">
        <f aca="false">J21</f>
        <v>0.92</v>
      </c>
      <c r="L21" s="71" t="n">
        <f aca="false">K21</f>
        <v>0.92</v>
      </c>
      <c r="M21" s="71" t="n">
        <f aca="false">L21</f>
        <v>0.92</v>
      </c>
    </row>
    <row r="22" customFormat="false" ht="15" hidden="false" customHeight="false" outlineLevel="0" collapsed="false">
      <c r="B22" s="0" t="s">
        <v>27</v>
      </c>
      <c r="C22" s="75" t="n">
        <v>0</v>
      </c>
      <c r="D22" s="71" t="n">
        <f aca="false">'Regional Data Children'!BT26</f>
        <v>0.964</v>
      </c>
      <c r="E22" s="71" t="n">
        <f aca="false">'Regional Data Children'!DM26</f>
        <v>0.964</v>
      </c>
      <c r="F22" s="71" t="n">
        <f aca="false">'Regional Data Children'!DH26</f>
        <v>0.964</v>
      </c>
      <c r="G22" s="71" t="n">
        <f aca="false">F22</f>
        <v>0.964</v>
      </c>
      <c r="H22" s="71" t="n">
        <f aca="false">G22</f>
        <v>0.964</v>
      </c>
      <c r="I22" s="71" t="n">
        <f aca="false">H22</f>
        <v>0.964</v>
      </c>
      <c r="J22" s="71" t="n">
        <f aca="false">I22</f>
        <v>0.964</v>
      </c>
      <c r="K22" s="71" t="n">
        <f aca="false">J22</f>
        <v>0.964</v>
      </c>
      <c r="L22" s="71" t="n">
        <f aca="false">K22</f>
        <v>0.964</v>
      </c>
      <c r="M22" s="71" t="n">
        <f aca="false">L22</f>
        <v>0.964</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Children'!BV24</f>
        <v>0.124</v>
      </c>
      <c r="E49" s="75" t="n">
        <f aca="false">'Regional Data Children'!DO24</f>
        <v>0.15</v>
      </c>
      <c r="F49" s="75" t="n">
        <f aca="false">'Regional Data Children'!DJ24</f>
        <v>0.174</v>
      </c>
      <c r="G49" s="75" t="n">
        <f aca="false">F49</f>
        <v>0.174</v>
      </c>
      <c r="H49" s="75" t="n">
        <f aca="false">G49</f>
        <v>0.174</v>
      </c>
      <c r="I49" s="75" t="n">
        <f aca="false">H49</f>
        <v>0.174</v>
      </c>
      <c r="J49" s="75" t="n">
        <f aca="false">I49</f>
        <v>0.174</v>
      </c>
      <c r="K49" s="75" t="n">
        <f aca="false">J49</f>
        <v>0.174</v>
      </c>
      <c r="L49" s="75" t="n">
        <f aca="false">K49</f>
        <v>0.174</v>
      </c>
      <c r="M49" s="75" t="n">
        <f aca="false">L49</f>
        <v>0.174</v>
      </c>
    </row>
    <row r="50" customFormat="false" ht="15" hidden="false" customHeight="false" outlineLevel="0" collapsed="false">
      <c r="B50" s="0" t="s">
        <v>26</v>
      </c>
      <c r="C50" s="75" t="n">
        <v>0</v>
      </c>
      <c r="D50" s="75" t="n">
        <f aca="false">'Regional Data Children'!BV25</f>
        <v>0.144</v>
      </c>
      <c r="E50" s="75" t="n">
        <f aca="false">'Regional Data Children'!DO25</f>
        <v>0.187</v>
      </c>
      <c r="F50" s="75" t="n">
        <f aca="false">'Regional Data Children'!DJ25</f>
        <v>0.224</v>
      </c>
      <c r="G50" s="75" t="n">
        <f aca="false">F50</f>
        <v>0.224</v>
      </c>
      <c r="H50" s="75" t="n">
        <f aca="false">G50</f>
        <v>0.224</v>
      </c>
      <c r="I50" s="75" t="n">
        <f aca="false">H50</f>
        <v>0.224</v>
      </c>
      <c r="J50" s="75" t="n">
        <f aca="false">I50</f>
        <v>0.224</v>
      </c>
      <c r="K50" s="75" t="n">
        <f aca="false">J50</f>
        <v>0.224</v>
      </c>
      <c r="L50" s="75" t="n">
        <f aca="false">K50</f>
        <v>0.224</v>
      </c>
      <c r="M50" s="75" t="n">
        <f aca="false">L50</f>
        <v>0.224</v>
      </c>
    </row>
    <row r="51" customFormat="false" ht="15" hidden="false" customHeight="false" outlineLevel="0" collapsed="false">
      <c r="B51" s="0" t="s">
        <v>27</v>
      </c>
      <c r="C51" s="75" t="n">
        <v>0</v>
      </c>
      <c r="D51" s="75" t="n">
        <f aca="false">'Regional Data Children'!BV26</f>
        <v>0.066</v>
      </c>
      <c r="E51" s="75" t="n">
        <f aca="false">'Regional Data Children'!DO26</f>
        <v>0.076</v>
      </c>
      <c r="F51" s="75" t="n">
        <f aca="false">'Regional Data Children'!DJ26</f>
        <v>0.084</v>
      </c>
      <c r="G51" s="75" t="n">
        <f aca="false">F51</f>
        <v>0.084</v>
      </c>
      <c r="H51" s="75" t="n">
        <f aca="false">G51</f>
        <v>0.084</v>
      </c>
      <c r="I51" s="75" t="n">
        <f aca="false">H51</f>
        <v>0.084</v>
      </c>
      <c r="J51" s="75" t="n">
        <f aca="false">I51</f>
        <v>0.084</v>
      </c>
      <c r="K51" s="75" t="n">
        <f aca="false">J51</f>
        <v>0.084</v>
      </c>
      <c r="L51" s="75" t="n">
        <f aca="false">K51</f>
        <v>0.084</v>
      </c>
      <c r="M51" s="75" t="n">
        <f aca="false">L51</f>
        <v>0.084</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Children'!BW24</f>
        <v>0.341</v>
      </c>
      <c r="E78" s="75" t="n">
        <f aca="false">'Regional Data Children'!DP24</f>
        <v>0.295</v>
      </c>
      <c r="F78" s="75" t="n">
        <f aca="false">'Regional Data Children'!DK24</f>
        <v>0.252</v>
      </c>
      <c r="G78" s="75" t="n">
        <f aca="false">F78</f>
        <v>0.252</v>
      </c>
      <c r="H78" s="75" t="n">
        <f aca="false">G78</f>
        <v>0.252</v>
      </c>
      <c r="I78" s="75" t="n">
        <f aca="false">H78</f>
        <v>0.252</v>
      </c>
      <c r="J78" s="75" t="n">
        <f aca="false">I78</f>
        <v>0.252</v>
      </c>
      <c r="K78" s="75" t="n">
        <f aca="false">J78</f>
        <v>0.252</v>
      </c>
      <c r="L78" s="75" t="n">
        <f aca="false">K78</f>
        <v>0.252</v>
      </c>
      <c r="M78" s="75" t="n">
        <f aca="false">L78</f>
        <v>0.252</v>
      </c>
    </row>
    <row r="79" customFormat="false" ht="15" hidden="false" customHeight="false" outlineLevel="0" collapsed="false">
      <c r="B79" s="0" t="s">
        <v>26</v>
      </c>
      <c r="C79" s="75" t="n">
        <f aca="false">'Regional Data Children'!D25</f>
        <v>0.917</v>
      </c>
      <c r="D79" s="75" t="n">
        <f aca="false">'Regional Data Children'!BW25</f>
        <v>0.758</v>
      </c>
      <c r="E79" s="75" t="n">
        <f aca="false">'Regional Data Children'!DP25</f>
        <v>0.71</v>
      </c>
      <c r="F79" s="75" t="n">
        <f aca="false">'Regional Data Children'!DK25</f>
        <v>0.668</v>
      </c>
      <c r="G79" s="75" t="n">
        <f aca="false">F79</f>
        <v>0.668</v>
      </c>
      <c r="H79" s="75" t="n">
        <f aca="false">G79</f>
        <v>0.668</v>
      </c>
      <c r="I79" s="75" t="n">
        <f aca="false">H79</f>
        <v>0.668</v>
      </c>
      <c r="J79" s="75" t="n">
        <f aca="false">I79</f>
        <v>0.668</v>
      </c>
      <c r="K79" s="75" t="n">
        <f aca="false">J79</f>
        <v>0.668</v>
      </c>
      <c r="L79" s="75" t="n">
        <f aca="false">K79</f>
        <v>0.668</v>
      </c>
      <c r="M79" s="75" t="n">
        <f aca="false">L79</f>
        <v>0.668</v>
      </c>
    </row>
    <row r="80" customFormat="false" ht="15" hidden="false" customHeight="false" outlineLevel="0" collapsed="false">
      <c r="B80" s="0" t="s">
        <v>27</v>
      </c>
      <c r="C80" s="75" t="n">
        <f aca="false">'Regional Data Children'!D26</f>
        <v>0.487</v>
      </c>
      <c r="D80" s="75" t="n">
        <f aca="false">'Regional Data Children'!BW26</f>
        <v>0.363</v>
      </c>
      <c r="E80" s="75" t="n">
        <f aca="false">'Regional Data Children'!DP26</f>
        <v>0.344</v>
      </c>
      <c r="F80" s="75" t="n">
        <f aca="false">'Regional Data Children'!DK26</f>
        <v>0.33</v>
      </c>
      <c r="G80" s="75" t="n">
        <f aca="false">F80</f>
        <v>0.33</v>
      </c>
      <c r="H80" s="75" t="n">
        <f aca="false">G80</f>
        <v>0.33</v>
      </c>
      <c r="I80" s="75" t="n">
        <f aca="false">H80</f>
        <v>0.33</v>
      </c>
      <c r="J80" s="75" t="n">
        <f aca="false">I80</f>
        <v>0.33</v>
      </c>
      <c r="K80" s="75" t="n">
        <f aca="false">J80</f>
        <v>0.33</v>
      </c>
      <c r="L80" s="75" t="n">
        <f aca="false">K80</f>
        <v>0.33</v>
      </c>
      <c r="M80" s="75" t="n">
        <f aca="false">L80</f>
        <v>0.33</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Children'!BX24</f>
        <v>0</v>
      </c>
      <c r="E89" s="75" t="n">
        <f aca="false">'Regional Data Children'!DQ24</f>
        <v>0</v>
      </c>
      <c r="F89" s="75" t="n">
        <f aca="false">'Regional Data Children'!DL24</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Children'!BX25</f>
        <v>0</v>
      </c>
      <c r="E90" s="75" t="n">
        <f aca="false">'Regional Data Children'!DQ25</f>
        <v>0</v>
      </c>
      <c r="F90" s="75" t="n">
        <f aca="false">'Regional Data Children'!DL25</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Children'!BX26</f>
        <v>0</v>
      </c>
      <c r="E91" s="75" t="n">
        <f aca="false">'Regional Data Children'!DQ26</f>
        <v>0</v>
      </c>
      <c r="F91" s="75" t="n">
        <f aca="false">'Regional Data Children'!DL26</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Children'!BT32</f>
        <v>0.99</v>
      </c>
      <c r="E117" s="71" t="n">
        <f aca="false">'Regional Data Children'!DM24</f>
        <v>0.99</v>
      </c>
      <c r="F117" s="71" t="n">
        <f aca="false">'Regional Data Children'!DH24</f>
        <v>0.99</v>
      </c>
      <c r="G117" s="71" t="n">
        <f aca="false">F117</f>
        <v>0.99</v>
      </c>
      <c r="H117" s="71" t="n">
        <f aca="false">G117</f>
        <v>0.99</v>
      </c>
      <c r="I117" s="71" t="n">
        <f aca="false">H117</f>
        <v>0.99</v>
      </c>
      <c r="J117" s="71" t="n">
        <f aca="false">I117</f>
        <v>0.99</v>
      </c>
      <c r="K117" s="71" t="n">
        <f aca="false">J117</f>
        <v>0.99</v>
      </c>
      <c r="L117" s="71" t="n">
        <f aca="false">K117</f>
        <v>0.99</v>
      </c>
      <c r="M117" s="71" t="n">
        <f aca="false">L117</f>
        <v>0.99</v>
      </c>
    </row>
    <row r="118" customFormat="false" ht="15" hidden="false" customHeight="false" outlineLevel="0" collapsed="false">
      <c r="B118" s="0" t="s">
        <v>26</v>
      </c>
      <c r="C118" s="75" t="n">
        <v>0</v>
      </c>
      <c r="D118" s="71" t="n">
        <f aca="false">'Regional Data Children'!BT33</f>
        <v>0.92</v>
      </c>
      <c r="E118" s="71" t="n">
        <f aca="false">'Regional Data Children'!DM25</f>
        <v>0.92</v>
      </c>
      <c r="F118" s="71" t="n">
        <f aca="false">'Regional Data Children'!DH25</f>
        <v>0.92</v>
      </c>
      <c r="G118" s="71" t="n">
        <f aca="false">F118</f>
        <v>0.92</v>
      </c>
      <c r="H118" s="71" t="n">
        <f aca="false">G118</f>
        <v>0.92</v>
      </c>
      <c r="I118" s="71" t="n">
        <f aca="false">H118</f>
        <v>0.92</v>
      </c>
      <c r="J118" s="71" t="n">
        <f aca="false">I118</f>
        <v>0.92</v>
      </c>
      <c r="K118" s="71" t="n">
        <f aca="false">J118</f>
        <v>0.92</v>
      </c>
      <c r="L118" s="71" t="n">
        <f aca="false">K118</f>
        <v>0.92</v>
      </c>
      <c r="M118" s="71" t="n">
        <f aca="false">L118</f>
        <v>0.92</v>
      </c>
    </row>
    <row r="119" customFormat="false" ht="15" hidden="false" customHeight="false" outlineLevel="0" collapsed="false">
      <c r="B119" s="0" t="s">
        <v>27</v>
      </c>
      <c r="C119" s="75" t="n">
        <v>0</v>
      </c>
      <c r="D119" s="71" t="n">
        <f aca="false">'Regional Data Children'!BT34</f>
        <v>0.964</v>
      </c>
      <c r="E119" s="71" t="n">
        <f aca="false">'Regional Data Children'!DM26</f>
        <v>0.964</v>
      </c>
      <c r="F119" s="71" t="n">
        <f aca="false">'Regional Data Children'!DH26</f>
        <v>0.964</v>
      </c>
      <c r="G119" s="71" t="n">
        <f aca="false">F119</f>
        <v>0.964</v>
      </c>
      <c r="H119" s="71" t="n">
        <f aca="false">G119</f>
        <v>0.964</v>
      </c>
      <c r="I119" s="71" t="n">
        <f aca="false">H119</f>
        <v>0.964</v>
      </c>
      <c r="J119" s="71" t="n">
        <f aca="false">I119</f>
        <v>0.964</v>
      </c>
      <c r="K119" s="71" t="n">
        <f aca="false">J119</f>
        <v>0.964</v>
      </c>
      <c r="L119" s="71" t="n">
        <f aca="false">K119</f>
        <v>0.964</v>
      </c>
      <c r="M119" s="71" t="n">
        <f aca="false">L119</f>
        <v>0.964</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2980020.73468071</v>
      </c>
      <c r="E122" s="22" t="n">
        <f aca="false">SUM(E123:E125)</f>
        <v>3041603.93995285</v>
      </c>
      <c r="F122" s="22" t="n">
        <f aca="false">SUM(F123:F125)</f>
        <v>3100537.03948383</v>
      </c>
      <c r="G122" s="22" t="n">
        <f aca="false">SUM(G123:G125)</f>
        <v>3156082.84388515</v>
      </c>
      <c r="H122" s="22" t="n">
        <f aca="false">SUM(H123:H125)</f>
        <v>3209022.31048339</v>
      </c>
      <c r="I122" s="22" t="n">
        <f aca="false">SUM(I123:I125)</f>
        <v>3259304.80578155</v>
      </c>
      <c r="J122" s="22" t="n">
        <f aca="false">SUM(J123:J125)</f>
        <v>3306768.13095025</v>
      </c>
      <c r="K122" s="22" t="n">
        <f aca="false">SUM(K123:K125)</f>
        <v>3351882.57677519</v>
      </c>
      <c r="L122" s="22" t="n">
        <f aca="false">SUM(L123:L125)</f>
        <v>3395299.5131584</v>
      </c>
      <c r="M122" s="22" t="n">
        <f aca="false">SUM(M123:M125)</f>
        <v>3438047.91574228</v>
      </c>
    </row>
    <row r="123" customFormat="false" ht="15" hidden="false" customHeight="false" outlineLevel="0" collapsed="false">
      <c r="B123" s="0" t="s">
        <v>25</v>
      </c>
      <c r="C123" s="22" t="n">
        <f aca="false">C117*C101</f>
        <v>0</v>
      </c>
      <c r="D123" s="22" t="n">
        <f aca="false">D117*D101</f>
        <v>673432.520441192</v>
      </c>
      <c r="E123" s="22" t="n">
        <f aca="false">E117*E101</f>
        <v>687349.246811793</v>
      </c>
      <c r="F123" s="22" t="n">
        <f aca="false">F117*F101</f>
        <v>700667.095675288</v>
      </c>
      <c r="G123" s="22" t="n">
        <f aca="false">G117*G101</f>
        <v>713219.475134461</v>
      </c>
      <c r="H123" s="22" t="n">
        <f aca="false">H117*H101</f>
        <v>725182.867874372</v>
      </c>
      <c r="I123" s="22" t="n">
        <f aca="false">I117*I101</f>
        <v>736545.831611044</v>
      </c>
      <c r="J123" s="22" t="n">
        <f aca="false">J117*J101</f>
        <v>747271.71224835</v>
      </c>
      <c r="K123" s="22" t="n">
        <f aca="false">K117*K101</f>
        <v>757466.78727136</v>
      </c>
      <c r="L123" s="22" t="n">
        <f aca="false">L117*L101</f>
        <v>767278.254875633</v>
      </c>
      <c r="M123" s="22" t="n">
        <f aca="false">M117*M101</f>
        <v>776938.645544015</v>
      </c>
    </row>
    <row r="124" customFormat="false" ht="15" hidden="false" customHeight="false" outlineLevel="0" collapsed="false">
      <c r="B124" s="0" t="s">
        <v>26</v>
      </c>
      <c r="C124" s="22" t="n">
        <f aca="false">C118*C102</f>
        <v>0</v>
      </c>
      <c r="D124" s="22" t="n">
        <f aca="false">D118*D102</f>
        <v>934033.689599585</v>
      </c>
      <c r="E124" s="22" t="n">
        <f aca="false">E118*E102</f>
        <v>953335.833295533</v>
      </c>
      <c r="F124" s="22" t="n">
        <f aca="false">F118*F102</f>
        <v>971807.349199384</v>
      </c>
      <c r="G124" s="22" t="n">
        <f aca="false">G118*G102</f>
        <v>989217.178608608</v>
      </c>
      <c r="H124" s="22" t="n">
        <f aca="false">H118*H102</f>
        <v>1005810.09849562</v>
      </c>
      <c r="I124" s="22" t="n">
        <f aca="false">I118*I102</f>
        <v>1021570.23870506</v>
      </c>
      <c r="J124" s="22" t="n">
        <f aca="false">J118*J102</f>
        <v>1036446.76094266</v>
      </c>
      <c r="K124" s="22" t="n">
        <f aca="false">K118*K102</f>
        <v>1050587.06936324</v>
      </c>
      <c r="L124" s="22" t="n">
        <f aca="false">L118*L102</f>
        <v>1064195.32410093</v>
      </c>
      <c r="M124" s="22" t="n">
        <f aca="false">M118*M102</f>
        <v>1077594.0389908</v>
      </c>
    </row>
    <row r="125" customFormat="false" ht="15" hidden="false" customHeight="false" outlineLevel="0" collapsed="false">
      <c r="B125" s="0" t="s">
        <v>27</v>
      </c>
      <c r="C125" s="22" t="n">
        <f aca="false">C119*C103</f>
        <v>0</v>
      </c>
      <c r="D125" s="22" t="n">
        <f aca="false">D119*D103</f>
        <v>1372554.52463993</v>
      </c>
      <c r="E125" s="22" t="n">
        <f aca="false">E119*E103</f>
        <v>1400918.85984553</v>
      </c>
      <c r="F125" s="22" t="n">
        <f aca="false">F119*F103</f>
        <v>1428062.59460916</v>
      </c>
      <c r="G125" s="22" t="n">
        <f aca="false">G119*G103</f>
        <v>1453646.19014208</v>
      </c>
      <c r="H125" s="22" t="n">
        <f aca="false">H119*H103</f>
        <v>1478029.3441134</v>
      </c>
      <c r="I125" s="22" t="n">
        <f aca="false">I119*I103</f>
        <v>1501188.73546544</v>
      </c>
      <c r="J125" s="22" t="n">
        <f aca="false">J119*J103</f>
        <v>1523049.65775924</v>
      </c>
      <c r="K125" s="22" t="n">
        <f aca="false">K119*K103</f>
        <v>1543828.72014059</v>
      </c>
      <c r="L125" s="22" t="n">
        <f aca="false">L119*L103</f>
        <v>1563825.93418184</v>
      </c>
      <c r="M125" s="22" t="n">
        <f aca="false">M119*M103</f>
        <v>1583515.23120746</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32238569.8108936</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7285352.43748751</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10104597.5813014</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14848619.7921047</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2893224.01425311</v>
      </c>
      <c r="E135" s="22" t="n">
        <f aca="false">PV($C$132,E$134,0,E122)*-1</f>
        <v>2867003.43100467</v>
      </c>
      <c r="F135" s="22" t="n">
        <f aca="false">PV($C$132,F$134,0,F122)*-1</f>
        <v>2837430.61119917</v>
      </c>
      <c r="G135" s="22" t="n">
        <f aca="false">PV($C$132,G$134,0,G122)*-1</f>
        <v>2804138.72894087</v>
      </c>
      <c r="H135" s="22" t="n">
        <f aca="false">PV($C$132,H$134,0,H122)*-1</f>
        <v>2768130.83430774</v>
      </c>
      <c r="I135" s="22" t="n">
        <f aca="false">PV($C$132,I$134,0,I122)*-1</f>
        <v>2729616.46257542</v>
      </c>
      <c r="J135" s="22" t="n">
        <f aca="false">PV($C$132,J$134,0,J122)*-1</f>
        <v>2688705.09725638</v>
      </c>
      <c r="K135" s="22" t="n">
        <f aca="false">PV($C$132,K$134,0,K122)*-1</f>
        <v>2646007.05844232</v>
      </c>
      <c r="L135" s="22" t="n">
        <f aca="false">PV($C$132,L$134,0,L122)*-1</f>
        <v>2602214.35820277</v>
      </c>
      <c r="M135" s="22" t="n">
        <f aca="false">PV($C$132,M$134,0,M122)*-1</f>
        <v>2558230.5332272</v>
      </c>
    </row>
    <row r="136" customFormat="false" ht="15" hidden="false" customHeight="false" outlineLevel="0" collapsed="false">
      <c r="A136" s="101"/>
      <c r="B136" s="101" t="s">
        <v>25</v>
      </c>
      <c r="C136" s="22" t="n">
        <f aca="false">PV($C$132,C$134,0,C123)*-1</f>
        <v>0</v>
      </c>
      <c r="D136" s="22" t="n">
        <f aca="false">PV($C$132,D$134,0,D123)*-1</f>
        <v>653817.981010866</v>
      </c>
      <c r="E136" s="22" t="n">
        <f aca="false">PV($C$132,E$134,0,E123)*-1</f>
        <v>647892.588190964</v>
      </c>
      <c r="F136" s="22" t="n">
        <f aca="false">PV($C$132,F$134,0,F123)*-1</f>
        <v>641209.648590442</v>
      </c>
      <c r="G136" s="22" t="n">
        <f aca="false">PV($C$132,G$134,0,G123)*-1</f>
        <v>633686.265978194</v>
      </c>
      <c r="H136" s="22" t="n">
        <f aca="false">PV($C$132,H$134,0,H123)*-1</f>
        <v>625549.112113334</v>
      </c>
      <c r="I136" s="22" t="n">
        <f aca="false">PV($C$132,I$134,0,I123)*-1</f>
        <v>616845.538300219</v>
      </c>
      <c r="J136" s="22" t="n">
        <f aca="false">PV($C$132,J$134,0,J123)*-1</f>
        <v>607600.285896147</v>
      </c>
      <c r="K136" s="22" t="n">
        <f aca="false">PV($C$132,K$134,0,K123)*-1</f>
        <v>597951.276558121</v>
      </c>
      <c r="L136" s="22" t="n">
        <f aca="false">PV($C$132,L$134,0,L123)*-1</f>
        <v>588054.892900103</v>
      </c>
      <c r="M136" s="22" t="n">
        <f aca="false">PV($C$132,M$134,0,M123)*-1</f>
        <v>578115.318397405</v>
      </c>
    </row>
    <row r="137" customFormat="false" ht="15" hidden="false" customHeight="false" outlineLevel="0" collapsed="false">
      <c r="A137" s="101"/>
      <c r="B137" s="101" t="s">
        <v>26</v>
      </c>
      <c r="C137" s="22" t="n">
        <f aca="false">PV($C$132,C$134,0,C124)*-1</f>
        <v>0</v>
      </c>
      <c r="D137" s="22" t="n">
        <f aca="false">PV($C$132,D$134,0,D124)*-1</f>
        <v>906828.824853966</v>
      </c>
      <c r="E137" s="22" t="n">
        <f aca="false">PV($C$132,E$134,0,E124)*-1</f>
        <v>898610.456494988</v>
      </c>
      <c r="F137" s="22" t="n">
        <f aca="false">PV($C$132,F$134,0,F124)*-1</f>
        <v>889341.39011792</v>
      </c>
      <c r="G137" s="22" t="n">
        <f aca="false">PV($C$132,G$134,0,G124)*-1</f>
        <v>878906.650769449</v>
      </c>
      <c r="H137" s="22" t="n">
        <f aca="false">PV($C$132,H$134,0,H124)*-1</f>
        <v>867620.626384621</v>
      </c>
      <c r="I137" s="22" t="n">
        <f aca="false">PV($C$132,I$134,0,I124)*-1</f>
        <v>855548.99201205</v>
      </c>
      <c r="J137" s="22" t="n">
        <f aca="false">PV($C$132,J$134,0,J124)*-1</f>
        <v>842726.063281792</v>
      </c>
      <c r="K137" s="22" t="n">
        <f aca="false">PV($C$132,K$134,0,K124)*-1</f>
        <v>829343.134006157</v>
      </c>
      <c r="L137" s="22" t="n">
        <f aca="false">PV($C$132,L$134,0,L124)*-1</f>
        <v>815617.102872799</v>
      </c>
      <c r="M137" s="22" t="n">
        <f aca="false">PV($C$132,M$134,0,M124)*-1</f>
        <v>801831.16714204</v>
      </c>
    </row>
    <row r="138" customFormat="false" ht="15" hidden="false" customHeight="false" outlineLevel="0" collapsed="false">
      <c r="A138" s="101"/>
      <c r="B138" s="101" t="s">
        <v>27</v>
      </c>
      <c r="C138" s="22" t="n">
        <f aca="false">PV($C$132,C$134,0,C125)*-1</f>
        <v>0</v>
      </c>
      <c r="D138" s="22" t="n">
        <f aca="false">PV($C$132,D$134,0,D125)*-1</f>
        <v>1332577.20838828</v>
      </c>
      <c r="E138" s="22" t="n">
        <f aca="false">PV($C$132,E$134,0,E125)*-1</f>
        <v>1320500.38631872</v>
      </c>
      <c r="F138" s="22" t="n">
        <f aca="false">PV($C$132,F$134,0,F125)*-1</f>
        <v>1306879.57249081</v>
      </c>
      <c r="G138" s="22" t="n">
        <f aca="false">PV($C$132,G$134,0,G125)*-1</f>
        <v>1291545.81219323</v>
      </c>
      <c r="H138" s="22" t="n">
        <f aca="false">PV($C$132,H$134,0,H125)*-1</f>
        <v>1274961.09580978</v>
      </c>
      <c r="I138" s="22" t="n">
        <f aca="false">PV($C$132,I$134,0,I125)*-1</f>
        <v>1257221.93226315</v>
      </c>
      <c r="J138" s="22" t="n">
        <f aca="false">PV($C$132,J$134,0,J125)*-1</f>
        <v>1238378.74807844</v>
      </c>
      <c r="K138" s="22" t="n">
        <f aca="false">PV($C$132,K$134,0,K125)*-1</f>
        <v>1218712.64787805</v>
      </c>
      <c r="L138" s="22" t="n">
        <f aca="false">PV($C$132,L$134,0,L125)*-1</f>
        <v>1198542.36242987</v>
      </c>
      <c r="M138" s="22" t="n">
        <f aca="false">PV($C$132,M$134,0,M125)*-1</f>
        <v>1178284.04768775</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27394701.1294096</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6190722.90793579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8586374.40793578</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12617603.8135381</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Children'!BV32</f>
        <v>0.124</v>
      </c>
      <c r="E146" s="75" t="n">
        <f aca="false">'Regional Data Children'!DO24</f>
        <v>0.15</v>
      </c>
      <c r="F146" s="75" t="n">
        <f aca="false">'Regional Data Children'!DJ24</f>
        <v>0.174</v>
      </c>
      <c r="G146" s="75" t="n">
        <f aca="false">F146</f>
        <v>0.174</v>
      </c>
      <c r="H146" s="75" t="n">
        <f aca="false">G146</f>
        <v>0.174</v>
      </c>
      <c r="I146" s="75" t="n">
        <f aca="false">H146</f>
        <v>0.174</v>
      </c>
      <c r="J146" s="75" t="n">
        <f aca="false">I146</f>
        <v>0.174</v>
      </c>
      <c r="K146" s="75" t="n">
        <f aca="false">J146</f>
        <v>0.174</v>
      </c>
      <c r="L146" s="75" t="n">
        <f aca="false">K146</f>
        <v>0.174</v>
      </c>
      <c r="M146" s="75" t="n">
        <f aca="false">L146</f>
        <v>0.174</v>
      </c>
    </row>
    <row r="147" customFormat="false" ht="15" hidden="false" customHeight="false" outlineLevel="0" collapsed="false">
      <c r="B147" s="0" t="s">
        <v>26</v>
      </c>
      <c r="C147" s="75" t="n">
        <v>0</v>
      </c>
      <c r="D147" s="75" t="n">
        <f aca="false">'Regional Data Children'!BV33</f>
        <v>0.144</v>
      </c>
      <c r="E147" s="75" t="n">
        <f aca="false">'Regional Data Children'!DO25</f>
        <v>0.187</v>
      </c>
      <c r="F147" s="75" t="n">
        <f aca="false">'Regional Data Children'!DJ25</f>
        <v>0.224</v>
      </c>
      <c r="G147" s="75" t="n">
        <f aca="false">F147</f>
        <v>0.224</v>
      </c>
      <c r="H147" s="75" t="n">
        <f aca="false">G147</f>
        <v>0.224</v>
      </c>
      <c r="I147" s="75" t="n">
        <f aca="false">H147</f>
        <v>0.224</v>
      </c>
      <c r="J147" s="75" t="n">
        <f aca="false">I147</f>
        <v>0.224</v>
      </c>
      <c r="K147" s="75" t="n">
        <f aca="false">J147</f>
        <v>0.224</v>
      </c>
      <c r="L147" s="75" t="n">
        <f aca="false">K147</f>
        <v>0.224</v>
      </c>
      <c r="M147" s="75" t="n">
        <f aca="false">L147</f>
        <v>0.224</v>
      </c>
    </row>
    <row r="148" customFormat="false" ht="15" hidden="false" customHeight="false" outlineLevel="0" collapsed="false">
      <c r="B148" s="0" t="s">
        <v>27</v>
      </c>
      <c r="C148" s="75" t="n">
        <v>0</v>
      </c>
      <c r="D148" s="75" t="n">
        <f aca="false">'Regional Data Children'!BV34</f>
        <v>0.066</v>
      </c>
      <c r="E148" s="75" t="n">
        <f aca="false">'Regional Data Children'!DO26</f>
        <v>0.076</v>
      </c>
      <c r="F148" s="75" t="n">
        <f aca="false">'Regional Data Children'!DJ26</f>
        <v>0.084</v>
      </c>
      <c r="G148" s="75" t="n">
        <f aca="false">F148</f>
        <v>0.084</v>
      </c>
      <c r="H148" s="75" t="n">
        <f aca="false">G148</f>
        <v>0.084</v>
      </c>
      <c r="I148" s="75" t="n">
        <f aca="false">H148</f>
        <v>0.084</v>
      </c>
      <c r="J148" s="75" t="n">
        <f aca="false">I148</f>
        <v>0.084</v>
      </c>
      <c r="K148" s="75" t="n">
        <f aca="false">J148</f>
        <v>0.084</v>
      </c>
      <c r="L148" s="75" t="n">
        <f aca="false">K148</f>
        <v>0.084</v>
      </c>
      <c r="M148" s="75" t="n">
        <f aca="false">L148</f>
        <v>0.084</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324517.276613394</v>
      </c>
      <c r="E151" s="22" t="n">
        <f aca="false">SUM(E152:E154)</f>
        <v>408365.580953883</v>
      </c>
      <c r="F151" s="22" t="n">
        <f aca="false">SUM(F152:F154)</f>
        <v>484198.503004071</v>
      </c>
      <c r="G151" s="22" t="n">
        <f aca="false">SUM(G152:G154)</f>
        <v>492872.869733699</v>
      </c>
      <c r="H151" s="22" t="n">
        <f aca="false">SUM(H152:H154)</f>
        <v>501140.215083963</v>
      </c>
      <c r="I151" s="22" t="n">
        <f aca="false">SUM(I152:I154)</f>
        <v>508992.63182359</v>
      </c>
      <c r="J151" s="22" t="n">
        <f aca="false">SUM(J152:J154)</f>
        <v>516404.790008325</v>
      </c>
      <c r="K151" s="22" t="n">
        <f aca="false">SUM(K152:K154)</f>
        <v>523450.133074418</v>
      </c>
      <c r="L151" s="22" t="n">
        <f aca="false">SUM(L152:L154)</f>
        <v>530230.382861492</v>
      </c>
      <c r="M151" s="22" t="n">
        <f aca="false">SUM(M152:M154)</f>
        <v>536906.230391561</v>
      </c>
    </row>
    <row r="152" customFormat="false" ht="15" hidden="false" customHeight="false" outlineLevel="0" collapsed="false">
      <c r="B152" s="0" t="s">
        <v>25</v>
      </c>
      <c r="C152" s="22" t="n">
        <f aca="false">C146*C101</f>
        <v>0</v>
      </c>
      <c r="D152" s="22" t="n">
        <f aca="false">D146*D101</f>
        <v>84349.1237724322</v>
      </c>
      <c r="E152" s="22" t="n">
        <f aca="false">E146*E101</f>
        <v>104143.825274514</v>
      </c>
      <c r="F152" s="22" t="n">
        <f aca="false">F146*F101</f>
        <v>123147.55014899</v>
      </c>
      <c r="G152" s="22" t="n">
        <f aca="false">G146*G101</f>
        <v>125353.725932723</v>
      </c>
      <c r="H152" s="22" t="n">
        <f aca="false">H146*H101</f>
        <v>127456.382838526</v>
      </c>
      <c r="I152" s="22" t="n">
        <f aca="false">I146*I101</f>
        <v>129453.509798305</v>
      </c>
      <c r="J152" s="22" t="n">
        <f aca="false">J146*J101</f>
        <v>131338.664576983</v>
      </c>
      <c r="K152" s="22" t="n">
        <f aca="false">K146*K101</f>
        <v>133130.526247694</v>
      </c>
      <c r="L152" s="22" t="n">
        <f aca="false">L146*L101</f>
        <v>134854.966008445</v>
      </c>
      <c r="M152" s="22" t="n">
        <f aca="false">M146*M101</f>
        <v>136552.852853191</v>
      </c>
    </row>
    <row r="153" customFormat="false" ht="15" hidden="false" customHeight="false" outlineLevel="0" collapsed="false">
      <c r="B153" s="0" t="s">
        <v>26</v>
      </c>
      <c r="C153" s="22" t="n">
        <f aca="false">C147*C102</f>
        <v>0</v>
      </c>
      <c r="D153" s="22" t="n">
        <f aca="false">D147*D102</f>
        <v>146196.577502544</v>
      </c>
      <c r="E153" s="22" t="n">
        <f aca="false">E147*E102</f>
        <v>193775.870463331</v>
      </c>
      <c r="F153" s="22" t="n">
        <f aca="false">F147*F102</f>
        <v>236613.963283328</v>
      </c>
      <c r="G153" s="22" t="n">
        <f aca="false">G147*G102</f>
        <v>240852.878269922</v>
      </c>
      <c r="H153" s="22" t="n">
        <f aca="false">H147*H102</f>
        <v>244892.893546759</v>
      </c>
      <c r="I153" s="22" t="n">
        <f aca="false">I147*I102</f>
        <v>248730.145076014</v>
      </c>
      <c r="J153" s="22" t="n">
        <f aca="false">J147*J102</f>
        <v>252352.254838213</v>
      </c>
      <c r="K153" s="22" t="n">
        <f aca="false">K147*K102</f>
        <v>255795.112540615</v>
      </c>
      <c r="L153" s="22" t="n">
        <f aca="false">L147*L102</f>
        <v>259108.426737617</v>
      </c>
      <c r="M153" s="22" t="n">
        <f aca="false">M147*M102</f>
        <v>262370.722536891</v>
      </c>
    </row>
    <row r="154" customFormat="false" ht="15" hidden="false" customHeight="false" outlineLevel="0" collapsed="false">
      <c r="B154" s="0" t="s">
        <v>27</v>
      </c>
      <c r="C154" s="22" t="n">
        <f aca="false">C148*C103</f>
        <v>0</v>
      </c>
      <c r="D154" s="22" t="n">
        <f aca="false">D148*D103</f>
        <v>93971.5753384185</v>
      </c>
      <c r="E154" s="22" t="n">
        <f aca="false">E148*E103</f>
        <v>110445.885216037</v>
      </c>
      <c r="F154" s="22" t="n">
        <f aca="false">F148*F103</f>
        <v>124436.989571753</v>
      </c>
      <c r="G154" s="22" t="n">
        <f aca="false">G148*G103</f>
        <v>126666.265531053</v>
      </c>
      <c r="H154" s="22" t="n">
        <f aca="false">H148*H103</f>
        <v>128790.938698678</v>
      </c>
      <c r="I154" s="22" t="n">
        <f aca="false">I148*I103</f>
        <v>130808.976949271</v>
      </c>
      <c r="J154" s="22" t="n">
        <f aca="false">J148*J103</f>
        <v>132713.870593129</v>
      </c>
      <c r="K154" s="22" t="n">
        <f aca="false">K148*K103</f>
        <v>134524.494286109</v>
      </c>
      <c r="L154" s="22" t="n">
        <f aca="false">L148*L103</f>
        <v>136266.99011543</v>
      </c>
      <c r="M154" s="22" t="n">
        <f aca="false">M148*M103</f>
        <v>137982.65500148</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4827078.6135484</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1229781.1274518</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2340688.84479523</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1256608.64130136</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315065.317100383</v>
      </c>
      <c r="E164" s="22" t="n">
        <f aca="false">PV($C$161,E$163,0,E151)*-1</f>
        <v>384923.726038159</v>
      </c>
      <c r="F164" s="22" t="n">
        <f aca="false">PV($C$161,F$163,0,F151)*-1</f>
        <v>443110.221495461</v>
      </c>
      <c r="G164" s="22" t="n">
        <f aca="false">PV($C$161,G$163,0,G151)*-1</f>
        <v>437911.161027428</v>
      </c>
      <c r="H164" s="22" t="n">
        <f aca="false">PV($C$161,H$163,0,H151)*-1</f>
        <v>432287.951739596</v>
      </c>
      <c r="I164" s="22" t="n">
        <f aca="false">PV($C$161,I$163,0,I151)*-1</f>
        <v>426273.315920236</v>
      </c>
      <c r="J164" s="22" t="n">
        <f aca="false">PV($C$161,J$163,0,J151)*-1</f>
        <v>419884.351172816</v>
      </c>
      <c r="K164" s="22" t="n">
        <f aca="false">PV($C$161,K$163,0,K151)*-1</f>
        <v>413216.368751804</v>
      </c>
      <c r="L164" s="22" t="n">
        <f aca="false">PV($C$161,L$163,0,L151)*-1</f>
        <v>406377.437422015</v>
      </c>
      <c r="M164" s="22" t="n">
        <f aca="false">PV($C$161,M$163,0,M151)*-1</f>
        <v>399508.6589045</v>
      </c>
    </row>
    <row r="165" customFormat="false" ht="15" hidden="false" customHeight="false" outlineLevel="0" collapsed="false">
      <c r="A165" s="101"/>
      <c r="B165" s="101" t="s">
        <v>25</v>
      </c>
      <c r="C165" s="22" t="n">
        <f aca="false">PV($C$161,C$163,0,C152)*-1</f>
        <v>0</v>
      </c>
      <c r="D165" s="22" t="n">
        <f aca="false">PV($C$161,D$163,0,D152)*-1</f>
        <v>81892.3531771186</v>
      </c>
      <c r="E165" s="22" t="n">
        <f aca="false">PV($C$161,E$163,0,E152)*-1</f>
        <v>98165.5436652975</v>
      </c>
      <c r="F165" s="22" t="n">
        <f aca="false">PV($C$161,F$163,0,F152)*-1</f>
        <v>112697.453388623</v>
      </c>
      <c r="G165" s="22" t="n">
        <f aca="false">PV($C$161,G$163,0,G152)*-1</f>
        <v>111375.161899198</v>
      </c>
      <c r="H165" s="22" t="n">
        <f aca="false">PV($C$161,H$163,0,H152)*-1</f>
        <v>109944.995462343</v>
      </c>
      <c r="I165" s="22" t="n">
        <f aca="false">PV($C$161,I$163,0,I152)*-1</f>
        <v>108415.276428523</v>
      </c>
      <c r="J165" s="22" t="n">
        <f aca="false">PV($C$161,J$163,0,J152)*-1</f>
        <v>106790.353278717</v>
      </c>
      <c r="K165" s="22" t="n">
        <f aca="false">PV($C$161,K$163,0,K152)*-1</f>
        <v>105094.466789003</v>
      </c>
      <c r="L165" s="22" t="n">
        <f aca="false">PV($C$161,L$163,0,L152)*-1</f>
        <v>103355.102388503</v>
      </c>
      <c r="M165" s="22" t="n">
        <f aca="false">PV($C$161,M$163,0,M152)*-1</f>
        <v>101608.146869847</v>
      </c>
    </row>
    <row r="166" customFormat="false" ht="15" hidden="false" customHeight="false" outlineLevel="0" collapsed="false">
      <c r="A166" s="101"/>
      <c r="B166" s="101" t="s">
        <v>26</v>
      </c>
      <c r="C166" s="22" t="n">
        <f aca="false">PV($C$161,C$163,0,C153)*-1</f>
        <v>0</v>
      </c>
      <c r="D166" s="22" t="n">
        <f aca="false">PV($C$161,D$163,0,D153)*-1</f>
        <v>141938.424759751</v>
      </c>
      <c r="E166" s="22" t="n">
        <f aca="false">PV($C$161,E$163,0,E153)*-1</f>
        <v>182652.342787568</v>
      </c>
      <c r="F166" s="22" t="n">
        <f aca="false">PV($C$161,F$163,0,F153)*-1</f>
        <v>216535.294985233</v>
      </c>
      <c r="G166" s="22" t="n">
        <f aca="false">PV($C$161,G$163,0,G153)*-1</f>
        <v>213994.66279604</v>
      </c>
      <c r="H166" s="22" t="n">
        <f aca="false">PV($C$161,H$163,0,H153)*-1</f>
        <v>211246.76120669</v>
      </c>
      <c r="I166" s="22" t="n">
        <f aca="false">PV($C$161,I$163,0,I153)*-1</f>
        <v>208307.580663803</v>
      </c>
      <c r="J166" s="22" t="n">
        <f aca="false">PV($C$161,J$163,0,J153)*-1</f>
        <v>205185.476277306</v>
      </c>
      <c r="K166" s="22" t="n">
        <f aca="false">PV($C$161,K$163,0,K153)*-1</f>
        <v>201927.023931934</v>
      </c>
      <c r="L166" s="22" t="n">
        <f aca="false">PV($C$161,L$163,0,L153)*-1</f>
        <v>198585.033742942</v>
      </c>
      <c r="M166" s="22" t="n">
        <f aca="false">PV($C$161,M$163,0,M153)*-1</f>
        <v>195228.458086758</v>
      </c>
    </row>
    <row r="167" customFormat="false" ht="15" hidden="false" customHeight="false" outlineLevel="0" collapsed="false">
      <c r="A167" s="101"/>
      <c r="B167" s="101" t="s">
        <v>27</v>
      </c>
      <c r="C167" s="22" t="n">
        <f aca="false">PV($C$161,C$163,0,C154)*-1</f>
        <v>0</v>
      </c>
      <c r="D167" s="22" t="n">
        <f aca="false">PV($C$161,D$163,0,D154)*-1</f>
        <v>91234.5391635131</v>
      </c>
      <c r="E167" s="22" t="n">
        <f aca="false">PV($C$161,E$163,0,E154)*-1</f>
        <v>104105.839585293</v>
      </c>
      <c r="F167" s="22" t="n">
        <f aca="false">PV($C$161,F$163,0,F154)*-1</f>
        <v>113877.473121606</v>
      </c>
      <c r="G167" s="22" t="n">
        <f aca="false">PV($C$161,G$163,0,G154)*-1</f>
        <v>112541.33633219</v>
      </c>
      <c r="H167" s="22" t="n">
        <f aca="false">PV($C$161,H$163,0,H154)*-1</f>
        <v>111096.195070562</v>
      </c>
      <c r="I167" s="22" t="n">
        <f aca="false">PV($C$161,I$163,0,I154)*-1</f>
        <v>109550.458827909</v>
      </c>
      <c r="J167" s="22" t="n">
        <f aca="false">PV($C$161,J$163,0,J154)*-1</f>
        <v>107908.521616793</v>
      </c>
      <c r="K167" s="22" t="n">
        <f aca="false">PV($C$161,K$163,0,K154)*-1</f>
        <v>106194.878030867</v>
      </c>
      <c r="L167" s="22" t="n">
        <f aca="false">PV($C$161,L$163,0,L154)*-1</f>
        <v>104437.301290569</v>
      </c>
      <c r="M167" s="22" t="n">
        <f aca="false">PV($C$161,M$163,0,M154)*-1</f>
        <v>102672.053947895</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4078558.5095724</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1039338.85334717</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1975601.05923803</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1063618.5969872</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Children'!BW32</f>
        <v>0.341</v>
      </c>
      <c r="E175" s="75" t="n">
        <f aca="false">'Regional Data Children'!DP24</f>
        <v>0.295</v>
      </c>
      <c r="F175" s="75" t="n">
        <f aca="false">'Regional Data Children'!DK24</f>
        <v>0.252</v>
      </c>
      <c r="G175" s="75" t="n">
        <f aca="false">F175</f>
        <v>0.252</v>
      </c>
      <c r="H175" s="75" t="n">
        <f aca="false">G175</f>
        <v>0.252</v>
      </c>
      <c r="I175" s="75" t="n">
        <f aca="false">H175</f>
        <v>0.252</v>
      </c>
      <c r="J175" s="75" t="n">
        <f aca="false">I175</f>
        <v>0.252</v>
      </c>
      <c r="K175" s="75" t="n">
        <f aca="false">J175</f>
        <v>0.252</v>
      </c>
      <c r="L175" s="75" t="n">
        <f aca="false">K175</f>
        <v>0.252</v>
      </c>
      <c r="M175" s="75" t="n">
        <f aca="false">L175</f>
        <v>0.252</v>
      </c>
    </row>
    <row r="176" customFormat="false" ht="15" hidden="false" customHeight="false" outlineLevel="0" collapsed="false">
      <c r="B176" s="0" t="s">
        <v>26</v>
      </c>
      <c r="C176" s="75" t="n">
        <f aca="false">'Regional Data Children'!$D33</f>
        <v>0.917</v>
      </c>
      <c r="D176" s="75" t="n">
        <f aca="false">'Regional Data Children'!BW33</f>
        <v>0.758</v>
      </c>
      <c r="E176" s="75" t="n">
        <f aca="false">'Regional Data Children'!DP25</f>
        <v>0.71</v>
      </c>
      <c r="F176" s="75" t="n">
        <f aca="false">'Regional Data Children'!DK25</f>
        <v>0.668</v>
      </c>
      <c r="G176" s="75" t="n">
        <f aca="false">F176</f>
        <v>0.668</v>
      </c>
      <c r="H176" s="75" t="n">
        <f aca="false">G176</f>
        <v>0.668</v>
      </c>
      <c r="I176" s="75" t="n">
        <f aca="false">H176</f>
        <v>0.668</v>
      </c>
      <c r="J176" s="75" t="n">
        <f aca="false">I176</f>
        <v>0.668</v>
      </c>
      <c r="K176" s="75" t="n">
        <f aca="false">J176</f>
        <v>0.668</v>
      </c>
      <c r="L176" s="75" t="n">
        <f aca="false">K176</f>
        <v>0.668</v>
      </c>
      <c r="M176" s="75" t="n">
        <f aca="false">L176</f>
        <v>0.668</v>
      </c>
    </row>
    <row r="177" customFormat="false" ht="15" hidden="false" customHeight="false" outlineLevel="0" collapsed="false">
      <c r="B177" s="0" t="s">
        <v>27</v>
      </c>
      <c r="C177" s="75" t="n">
        <f aca="false">'Regional Data Children'!$D34</f>
        <v>0.487</v>
      </c>
      <c r="D177" s="75" t="n">
        <f aca="false">'Regional Data Children'!BW34</f>
        <v>0.363</v>
      </c>
      <c r="E177" s="75" t="n">
        <f aca="false">'Regional Data Children'!DP26</f>
        <v>0.344</v>
      </c>
      <c r="F177" s="75" t="n">
        <f aca="false">'Regional Data Children'!DK26</f>
        <v>0.33</v>
      </c>
      <c r="G177" s="75" t="n">
        <f aca="false">F177</f>
        <v>0.33</v>
      </c>
      <c r="H177" s="75" t="n">
        <f aca="false">G177</f>
        <v>0.33</v>
      </c>
      <c r="I177" s="75" t="n">
        <f aca="false">H177</f>
        <v>0.33</v>
      </c>
      <c r="J177" s="75" t="n">
        <f aca="false">I177</f>
        <v>0.33</v>
      </c>
      <c r="K177" s="75" t="n">
        <f aca="false">J177</f>
        <v>0.33</v>
      </c>
      <c r="L177" s="75" t="n">
        <f aca="false">K177</f>
        <v>0.33</v>
      </c>
      <c r="M177" s="75" t="n">
        <f aca="false">L177</f>
        <v>0.33</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1518366.29464471</v>
      </c>
      <c r="E180" s="0" t="n">
        <f aca="false">SUM(E181:E183)</f>
        <v>1440455.71084211</v>
      </c>
      <c r="F180" s="0" t="n">
        <f aca="false">SUM(F181:F183)</f>
        <v>1372827.86674838</v>
      </c>
      <c r="G180" s="0" t="n">
        <f aca="false">SUM(G181:G183)</f>
        <v>1397421.93777285</v>
      </c>
      <c r="H180" s="0" t="n">
        <f aca="false">SUM(H181:H183)</f>
        <v>1420861.99801769</v>
      </c>
      <c r="I180" s="0" t="n">
        <f aca="false">SUM(I181:I183)</f>
        <v>1443125.6284391</v>
      </c>
      <c r="J180" s="0" t="n">
        <f aca="false">SUM(J181:J183)</f>
        <v>1464141.01210018</v>
      </c>
      <c r="K180" s="0" t="n">
        <f aca="false">SUM(K181:K183)</f>
        <v>1484116.38011955</v>
      </c>
      <c r="L180" s="0" t="n">
        <f aca="false">SUM(L181:L183)</f>
        <v>1503340.14019617</v>
      </c>
      <c r="M180" s="0" t="n">
        <f aca="false">SUM(M181:M183)</f>
        <v>1522267.89289797</v>
      </c>
    </row>
    <row r="181" customFormat="false" ht="15" hidden="false" customHeight="false" outlineLevel="0" collapsed="false">
      <c r="B181" s="0" t="s">
        <v>25</v>
      </c>
      <c r="C181" s="0" t="n">
        <f aca="false">C175*C101</f>
        <v>373311.082731694</v>
      </c>
      <c r="D181" s="0" t="n">
        <f aca="false">D175*D101</f>
        <v>231960.090374189</v>
      </c>
      <c r="E181" s="0" t="n">
        <f aca="false">E175*E101</f>
        <v>204816.189706544</v>
      </c>
      <c r="F181" s="0" t="n">
        <f aca="false">F175*F101</f>
        <v>178351.62435371</v>
      </c>
      <c r="G181" s="0" t="n">
        <f aca="false">G175*G101</f>
        <v>181546.775488772</v>
      </c>
      <c r="H181" s="0" t="n">
        <f aca="false">H175*H101</f>
        <v>184592.002731658</v>
      </c>
      <c r="I181" s="0" t="n">
        <f aca="false">I175*I101</f>
        <v>187484.393500993</v>
      </c>
      <c r="J181" s="0" t="n">
        <f aca="false">J175*J101</f>
        <v>190214.617663216</v>
      </c>
      <c r="K181" s="0" t="n">
        <f aca="false">K175*K101</f>
        <v>192809.727669073</v>
      </c>
      <c r="L181" s="0" t="n">
        <f aca="false">L175*L101</f>
        <v>195307.192150161</v>
      </c>
      <c r="M181" s="0" t="n">
        <f aca="false">M175*M101</f>
        <v>197766.200683931</v>
      </c>
    </row>
    <row r="182" customFormat="false" ht="15" hidden="false" customHeight="false" outlineLevel="0" collapsed="false">
      <c r="B182" s="0" t="s">
        <v>26</v>
      </c>
      <c r="C182" s="0" t="n">
        <f aca="false">C176*C102</f>
        <v>910737.420169237</v>
      </c>
      <c r="D182" s="0" t="n">
        <f aca="false">D176*D102</f>
        <v>769562.539909223</v>
      </c>
      <c r="E182" s="0" t="n">
        <f aca="false">E176*E102</f>
        <v>735726.566999814</v>
      </c>
      <c r="F182" s="0" t="n">
        <f aca="false">F176*F102</f>
        <v>705616.64050564</v>
      </c>
      <c r="G182" s="0" t="n">
        <f aca="false">G176*G102</f>
        <v>718257.690554946</v>
      </c>
      <c r="H182" s="0" t="n">
        <f aca="false">H176*H102</f>
        <v>730305.593255514</v>
      </c>
      <c r="I182" s="0" t="n">
        <f aca="false">I176*I102</f>
        <v>741748.825494543</v>
      </c>
      <c r="J182" s="0" t="n">
        <f aca="false">J176*J102</f>
        <v>752550.474249671</v>
      </c>
      <c r="K182" s="0" t="n">
        <f aca="false">K176*K102</f>
        <v>762817.567755048</v>
      </c>
      <c r="L182" s="0" t="n">
        <f aca="false">L176*L102</f>
        <v>772698.344021108</v>
      </c>
      <c r="M182" s="0" t="n">
        <f aca="false">M176*M102</f>
        <v>782426.9761368</v>
      </c>
    </row>
    <row r="183" customFormat="false" ht="15" hidden="false" customHeight="false" outlineLevel="0" collapsed="false">
      <c r="B183" s="0" t="s">
        <v>27</v>
      </c>
      <c r="C183" s="0" t="n">
        <f aca="false">C177*C103</f>
        <v>678313.819003453</v>
      </c>
      <c r="D183" s="0" t="n">
        <f aca="false">D177*D103</f>
        <v>516843.664361302</v>
      </c>
      <c r="E183" s="0" t="n">
        <f aca="false">E177*E103</f>
        <v>499912.954135749</v>
      </c>
      <c r="F183" s="0" t="n">
        <f aca="false">F177*F103</f>
        <v>488859.601889028</v>
      </c>
      <c r="G183" s="0" t="n">
        <f aca="false">G177*G103</f>
        <v>497617.471729137</v>
      </c>
      <c r="H183" s="0" t="n">
        <f aca="false">H177*H103</f>
        <v>505964.402030521</v>
      </c>
      <c r="I183" s="0" t="n">
        <f aca="false">I177*I103</f>
        <v>513892.409443564</v>
      </c>
      <c r="J183" s="0" t="n">
        <f aca="false">J177*J103</f>
        <v>521375.920187292</v>
      </c>
      <c r="K183" s="0" t="n">
        <f aca="false">K177*K103</f>
        <v>528489.08469543</v>
      </c>
      <c r="L183" s="0" t="n">
        <f aca="false">L177*L103</f>
        <v>535334.604024905</v>
      </c>
      <c r="M183" s="0" t="n">
        <f aca="false">M177*M103</f>
        <v>542074.716077242</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Children'!BX32</f>
        <v>0</v>
      </c>
      <c r="E186" s="75" t="n">
        <f aca="false">'Regional Data Children'!DQ24</f>
        <v>0</v>
      </c>
      <c r="F186" s="75" t="n">
        <f aca="false">'Regional Data Children'!DL24</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Children'!BX33</f>
        <v>0</v>
      </c>
      <c r="E187" s="75" t="n">
        <f aca="false">'Regional Data Children'!DQ25</f>
        <v>0</v>
      </c>
      <c r="F187" s="75" t="n">
        <f aca="false">'Regional Data Children'!DL25</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Children'!BX34</f>
        <v>0</v>
      </c>
      <c r="E188" s="75" t="n">
        <f aca="false">'Regional Data Children'!DQ26</f>
        <v>0</v>
      </c>
      <c r="F188" s="75" t="n">
        <f aca="false">'Regional Data Children'!DL26</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2980020.73468071</v>
      </c>
      <c r="E215" s="22" t="n">
        <f aca="false">E25+E122</f>
        <v>3041603.93995285</v>
      </c>
      <c r="F215" s="22" t="n">
        <f aca="false">F25+F122</f>
        <v>3100537.03948383</v>
      </c>
      <c r="G215" s="22" t="n">
        <f aca="false">G25+G122</f>
        <v>3156082.84388515</v>
      </c>
      <c r="H215" s="22" t="n">
        <f aca="false">H25+H122</f>
        <v>3209022.31048339</v>
      </c>
      <c r="I215" s="22" t="n">
        <f aca="false">I25+I122</f>
        <v>3259304.80578155</v>
      </c>
      <c r="J215" s="22" t="n">
        <f aca="false">J25+J122</f>
        <v>3306768.13095025</v>
      </c>
      <c r="K215" s="22" t="n">
        <f aca="false">K25+K122</f>
        <v>3351882.57677519</v>
      </c>
      <c r="L215" s="22" t="n">
        <f aca="false">L25+L122</f>
        <v>3395299.5131584</v>
      </c>
      <c r="M215" s="22" t="n">
        <f aca="false">M25+M122</f>
        <v>3438047.91574228</v>
      </c>
    </row>
    <row r="216" customFormat="false" ht="15" hidden="false" customHeight="false" outlineLevel="0" collapsed="false">
      <c r="B216" s="0" t="s">
        <v>25</v>
      </c>
      <c r="C216" s="22" t="n">
        <f aca="false">C26+C123</f>
        <v>0</v>
      </c>
      <c r="D216" s="22" t="n">
        <f aca="false">D26+D123</f>
        <v>673432.520441192</v>
      </c>
      <c r="E216" s="22" t="n">
        <f aca="false">E26+E123</f>
        <v>687349.246811793</v>
      </c>
      <c r="F216" s="22" t="n">
        <f aca="false">F26+F123</f>
        <v>700667.095675288</v>
      </c>
      <c r="G216" s="22" t="n">
        <f aca="false">G26+G123</f>
        <v>713219.475134461</v>
      </c>
      <c r="H216" s="22" t="n">
        <f aca="false">H26+H123</f>
        <v>725182.867874372</v>
      </c>
      <c r="I216" s="22" t="n">
        <f aca="false">I26+I123</f>
        <v>736545.831611044</v>
      </c>
      <c r="J216" s="22" t="n">
        <f aca="false">J26+J123</f>
        <v>747271.71224835</v>
      </c>
      <c r="K216" s="22" t="n">
        <f aca="false">K26+K123</f>
        <v>757466.78727136</v>
      </c>
      <c r="L216" s="22" t="n">
        <f aca="false">L26+L123</f>
        <v>767278.254875633</v>
      </c>
      <c r="M216" s="22" t="n">
        <f aca="false">M26+M123</f>
        <v>776938.645544015</v>
      </c>
    </row>
    <row r="217" customFormat="false" ht="15" hidden="false" customHeight="false" outlineLevel="0" collapsed="false">
      <c r="B217" s="0" t="s">
        <v>26</v>
      </c>
      <c r="C217" s="22" t="n">
        <f aca="false">C27+C124</f>
        <v>0</v>
      </c>
      <c r="D217" s="22" t="n">
        <f aca="false">D27+D124</f>
        <v>934033.689599585</v>
      </c>
      <c r="E217" s="22" t="n">
        <f aca="false">E27+E124</f>
        <v>953335.833295533</v>
      </c>
      <c r="F217" s="22" t="n">
        <f aca="false">F27+F124</f>
        <v>971807.349199384</v>
      </c>
      <c r="G217" s="22" t="n">
        <f aca="false">G27+G124</f>
        <v>989217.178608608</v>
      </c>
      <c r="H217" s="22" t="n">
        <f aca="false">H27+H124</f>
        <v>1005810.09849562</v>
      </c>
      <c r="I217" s="22" t="n">
        <f aca="false">I27+I124</f>
        <v>1021570.23870506</v>
      </c>
      <c r="J217" s="22" t="n">
        <f aca="false">J27+J124</f>
        <v>1036446.76094266</v>
      </c>
      <c r="K217" s="22" t="n">
        <f aca="false">K27+K124</f>
        <v>1050587.06936324</v>
      </c>
      <c r="L217" s="22" t="n">
        <f aca="false">L27+L124</f>
        <v>1064195.32410093</v>
      </c>
      <c r="M217" s="22" t="n">
        <f aca="false">M27+M124</f>
        <v>1077594.0389908</v>
      </c>
    </row>
    <row r="218" customFormat="false" ht="15" hidden="false" customHeight="false" outlineLevel="0" collapsed="false">
      <c r="B218" s="0" t="s">
        <v>27</v>
      </c>
      <c r="C218" s="22" t="n">
        <f aca="false">C28+C125</f>
        <v>0</v>
      </c>
      <c r="D218" s="22" t="n">
        <f aca="false">D28+D125</f>
        <v>1372554.52463993</v>
      </c>
      <c r="E218" s="22" t="n">
        <f aca="false">E28+E125</f>
        <v>1400918.85984553</v>
      </c>
      <c r="F218" s="22" t="n">
        <f aca="false">F28+F125</f>
        <v>1428062.59460916</v>
      </c>
      <c r="G218" s="22" t="n">
        <f aca="false">G28+G125</f>
        <v>1453646.19014208</v>
      </c>
      <c r="H218" s="22" t="n">
        <f aca="false">H28+H125</f>
        <v>1478029.3441134</v>
      </c>
      <c r="I218" s="22" t="n">
        <f aca="false">I28+I125</f>
        <v>1501188.73546544</v>
      </c>
      <c r="J218" s="22" t="n">
        <f aca="false">J28+J125</f>
        <v>1523049.65775924</v>
      </c>
      <c r="K218" s="22" t="n">
        <f aca="false">K28+K125</f>
        <v>1543828.72014059</v>
      </c>
      <c r="L218" s="22" t="n">
        <f aca="false">L28+L125</f>
        <v>1563825.93418184</v>
      </c>
      <c r="M218" s="22" t="n">
        <f aca="false">M28+M125</f>
        <v>1583515.23120746</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0.955348999956252</v>
      </c>
      <c r="E221" s="71" t="n">
        <f aca="false">E215/E197</f>
        <v>0.955348999956252</v>
      </c>
      <c r="F221" s="71" t="n">
        <f aca="false">F215/F197</f>
        <v>0.955348999956252</v>
      </c>
      <c r="G221" s="71" t="n">
        <f aca="false">G215/G197</f>
        <v>0.955348999956252</v>
      </c>
      <c r="H221" s="71" t="n">
        <f aca="false">H215/H197</f>
        <v>0.955348999956253</v>
      </c>
      <c r="I221" s="71" t="n">
        <f aca="false">I215/I197</f>
        <v>0.955348999956252</v>
      </c>
      <c r="J221" s="71" t="n">
        <f aca="false">J215/J197</f>
        <v>0.955348999956252</v>
      </c>
      <c r="K221" s="71" t="n">
        <f aca="false">K215/K197</f>
        <v>0.955348999956253</v>
      </c>
      <c r="L221" s="71" t="n">
        <f aca="false">L215/L197</f>
        <v>0.955348999956252</v>
      </c>
      <c r="M221" s="71" t="n">
        <f aca="false">M215/M197</f>
        <v>0.955348999956252</v>
      </c>
    </row>
    <row r="222" customFormat="false" ht="15" hidden="false" customHeight="false" outlineLevel="0" collapsed="false">
      <c r="B222" s="0" t="s">
        <v>25</v>
      </c>
      <c r="C222" s="71" t="n">
        <f aca="false">C216/C198</f>
        <v>0</v>
      </c>
      <c r="D222" s="71" t="n">
        <f aca="false">D216/D198</f>
        <v>0.99</v>
      </c>
      <c r="E222" s="71" t="n">
        <f aca="false">E216/E198</f>
        <v>0.99</v>
      </c>
      <c r="F222" s="71" t="n">
        <f aca="false">F216/F198</f>
        <v>0.99</v>
      </c>
      <c r="G222" s="71" t="n">
        <f aca="false">G216/G198</f>
        <v>0.99</v>
      </c>
      <c r="H222" s="71" t="n">
        <f aca="false">H216/H198</f>
        <v>0.99</v>
      </c>
      <c r="I222" s="71" t="n">
        <f aca="false">I216/I198</f>
        <v>0.99</v>
      </c>
      <c r="J222" s="71" t="n">
        <f aca="false">J216/J198</f>
        <v>0.99</v>
      </c>
      <c r="K222" s="71" t="n">
        <f aca="false">K216/K198</f>
        <v>0.99</v>
      </c>
      <c r="L222" s="71" t="n">
        <f aca="false">L216/L198</f>
        <v>0.99</v>
      </c>
      <c r="M222" s="71" t="n">
        <f aca="false">M216/M198</f>
        <v>0.99</v>
      </c>
    </row>
    <row r="223" customFormat="false" ht="15" hidden="false" customHeight="false" outlineLevel="0" collapsed="false">
      <c r="B223" s="0" t="s">
        <v>26</v>
      </c>
      <c r="C223" s="71" t="n">
        <f aca="false">C217/C199</f>
        <v>0</v>
      </c>
      <c r="D223" s="71" t="n">
        <f aca="false">D217/D199</f>
        <v>0.92</v>
      </c>
      <c r="E223" s="71" t="n">
        <f aca="false">E217/E199</f>
        <v>0.92</v>
      </c>
      <c r="F223" s="71" t="n">
        <f aca="false">F217/F199</f>
        <v>0.92</v>
      </c>
      <c r="G223" s="71" t="n">
        <f aca="false">G217/G199</f>
        <v>0.92</v>
      </c>
      <c r="H223" s="71" t="n">
        <f aca="false">H217/H199</f>
        <v>0.92</v>
      </c>
      <c r="I223" s="71" t="n">
        <f aca="false">I217/I199</f>
        <v>0.92</v>
      </c>
      <c r="J223" s="71" t="n">
        <f aca="false">J217/J199</f>
        <v>0.92</v>
      </c>
      <c r="K223" s="71" t="n">
        <f aca="false">K217/K199</f>
        <v>0.92</v>
      </c>
      <c r="L223" s="71" t="n">
        <f aca="false">L217/L199</f>
        <v>0.92</v>
      </c>
      <c r="M223" s="71" t="n">
        <f aca="false">M217/M199</f>
        <v>0.92</v>
      </c>
    </row>
    <row r="224" customFormat="false" ht="15" hidden="false" customHeight="false" outlineLevel="0" collapsed="false">
      <c r="B224" s="0" t="s">
        <v>27</v>
      </c>
      <c r="C224" s="71" t="n">
        <f aca="false">C218/C200</f>
        <v>0</v>
      </c>
      <c r="D224" s="71" t="n">
        <f aca="false">D218/D200</f>
        <v>0.964</v>
      </c>
      <c r="E224" s="71" t="n">
        <f aca="false">E218/E200</f>
        <v>0.964</v>
      </c>
      <c r="F224" s="71" t="n">
        <f aca="false">F218/F200</f>
        <v>0.964</v>
      </c>
      <c r="G224" s="71" t="n">
        <f aca="false">G218/G200</f>
        <v>0.964</v>
      </c>
      <c r="H224" s="71" t="n">
        <f aca="false">H218/H200</f>
        <v>0.964</v>
      </c>
      <c r="I224" s="71" t="n">
        <f aca="false">I218/I200</f>
        <v>0.964</v>
      </c>
      <c r="J224" s="71" t="n">
        <f aca="false">J218/J200</f>
        <v>0.964</v>
      </c>
      <c r="K224" s="71" t="n">
        <f aca="false">K218/K200</f>
        <v>0.964</v>
      </c>
      <c r="L224" s="71" t="n">
        <f aca="false">L218/L200</f>
        <v>0.964</v>
      </c>
      <c r="M224" s="71" t="n">
        <f aca="false">M218/M200</f>
        <v>0.964</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32238569.8108936</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7285352.43748751</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10104597.5813014</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14848619.7921047</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2893224.01425311</v>
      </c>
      <c r="E235" s="22" t="n">
        <f aca="false">PV($C$232,E$234,0,E215)*-1</f>
        <v>2867003.43100467</v>
      </c>
      <c r="F235" s="22" t="n">
        <f aca="false">PV($C$232,F$234,0,F215)*-1</f>
        <v>2837430.61119917</v>
      </c>
      <c r="G235" s="22" t="n">
        <f aca="false">PV($C$232,G$234,0,G215)*-1</f>
        <v>2804138.72894087</v>
      </c>
      <c r="H235" s="22" t="n">
        <f aca="false">PV($C$232,H$234,0,H215)*-1</f>
        <v>2768130.83430774</v>
      </c>
      <c r="I235" s="22" t="n">
        <f aca="false">PV($C$232,I$234,0,I215)*-1</f>
        <v>2729616.46257542</v>
      </c>
      <c r="J235" s="22" t="n">
        <f aca="false">PV($C$232,J$234,0,J215)*-1</f>
        <v>2688705.09725638</v>
      </c>
      <c r="K235" s="22" t="n">
        <f aca="false">PV($C$232,K$234,0,K215)*-1</f>
        <v>2646007.05844232</v>
      </c>
      <c r="L235" s="22" t="n">
        <f aca="false">PV($C$232,L$234,0,L215)*-1</f>
        <v>2602214.35820277</v>
      </c>
      <c r="M235" s="22" t="n">
        <f aca="false">PV($C$232,M$234,0,M215)*-1</f>
        <v>2558230.5332272</v>
      </c>
    </row>
    <row r="236" customFormat="false" ht="15" hidden="false" customHeight="false" outlineLevel="0" collapsed="false">
      <c r="A236" s="101"/>
      <c r="B236" s="101" t="s">
        <v>25</v>
      </c>
      <c r="C236" s="22" t="n">
        <f aca="false">PV($C$232,C$234,0,C216)*-1</f>
        <v>0</v>
      </c>
      <c r="D236" s="22" t="n">
        <f aca="false">PV($C$232,D$234,0,D216)*-1</f>
        <v>653817.981010866</v>
      </c>
      <c r="E236" s="22" t="n">
        <f aca="false">PV($C$232,E$234,0,E216)*-1</f>
        <v>647892.588190964</v>
      </c>
      <c r="F236" s="22" t="n">
        <f aca="false">PV($C$232,F$234,0,F216)*-1</f>
        <v>641209.648590442</v>
      </c>
      <c r="G236" s="22" t="n">
        <f aca="false">PV($C$232,G$234,0,G216)*-1</f>
        <v>633686.265978194</v>
      </c>
      <c r="H236" s="22" t="n">
        <f aca="false">PV($C$232,H$234,0,H216)*-1</f>
        <v>625549.112113334</v>
      </c>
      <c r="I236" s="22" t="n">
        <f aca="false">PV($C$232,I$234,0,I216)*-1</f>
        <v>616845.538300219</v>
      </c>
      <c r="J236" s="22" t="n">
        <f aca="false">PV($C$232,J$234,0,J216)*-1</f>
        <v>607600.285896147</v>
      </c>
      <c r="K236" s="22" t="n">
        <f aca="false">PV($C$232,K$234,0,K216)*-1</f>
        <v>597951.276558121</v>
      </c>
      <c r="L236" s="22" t="n">
        <f aca="false">PV($C$232,L$234,0,L216)*-1</f>
        <v>588054.892900103</v>
      </c>
      <c r="M236" s="22" t="n">
        <f aca="false">PV($C$232,M$234,0,M216)*-1</f>
        <v>578115.318397405</v>
      </c>
    </row>
    <row r="237" customFormat="false" ht="15" hidden="false" customHeight="false" outlineLevel="0" collapsed="false">
      <c r="A237" s="101"/>
      <c r="B237" s="101" t="s">
        <v>26</v>
      </c>
      <c r="C237" s="22" t="n">
        <f aca="false">PV($C$232,C$234,0,C217)*-1</f>
        <v>0</v>
      </c>
      <c r="D237" s="22" t="n">
        <f aca="false">PV($C$232,D$234,0,D217)*-1</f>
        <v>906828.824853966</v>
      </c>
      <c r="E237" s="22" t="n">
        <f aca="false">PV($C$232,E$234,0,E217)*-1</f>
        <v>898610.456494988</v>
      </c>
      <c r="F237" s="22" t="n">
        <f aca="false">PV($C$232,F$234,0,F217)*-1</f>
        <v>889341.39011792</v>
      </c>
      <c r="G237" s="22" t="n">
        <f aca="false">PV($C$232,G$234,0,G217)*-1</f>
        <v>878906.650769449</v>
      </c>
      <c r="H237" s="22" t="n">
        <f aca="false">PV($C$232,H$234,0,H217)*-1</f>
        <v>867620.626384621</v>
      </c>
      <c r="I237" s="22" t="n">
        <f aca="false">PV($C$232,I$234,0,I217)*-1</f>
        <v>855548.99201205</v>
      </c>
      <c r="J237" s="22" t="n">
        <f aca="false">PV($C$232,J$234,0,J217)*-1</f>
        <v>842726.063281792</v>
      </c>
      <c r="K237" s="22" t="n">
        <f aca="false">PV($C$232,K$234,0,K217)*-1</f>
        <v>829343.134006157</v>
      </c>
      <c r="L237" s="22" t="n">
        <f aca="false">PV($C$232,L$234,0,L217)*-1</f>
        <v>815617.102872799</v>
      </c>
      <c r="M237" s="22" t="n">
        <f aca="false">PV($C$232,M$234,0,M217)*-1</f>
        <v>801831.16714204</v>
      </c>
    </row>
    <row r="238" customFormat="false" ht="15" hidden="false" customHeight="false" outlineLevel="0" collapsed="false">
      <c r="A238" s="101"/>
      <c r="B238" s="101" t="s">
        <v>27</v>
      </c>
      <c r="C238" s="22" t="n">
        <f aca="false">PV($C$232,C$234,0,C218)*-1</f>
        <v>0</v>
      </c>
      <c r="D238" s="22" t="n">
        <f aca="false">PV($C$232,D$234,0,D218)*-1</f>
        <v>1332577.20838828</v>
      </c>
      <c r="E238" s="22" t="n">
        <f aca="false">PV($C$232,E$234,0,E218)*-1</f>
        <v>1320500.38631872</v>
      </c>
      <c r="F238" s="22" t="n">
        <f aca="false">PV($C$232,F$234,0,F218)*-1</f>
        <v>1306879.57249081</v>
      </c>
      <c r="G238" s="22" t="n">
        <f aca="false">PV($C$232,G$234,0,G218)*-1</f>
        <v>1291545.81219323</v>
      </c>
      <c r="H238" s="22" t="n">
        <f aca="false">PV($C$232,H$234,0,H218)*-1</f>
        <v>1274961.09580978</v>
      </c>
      <c r="I238" s="22" t="n">
        <f aca="false">PV($C$232,I$234,0,I218)*-1</f>
        <v>1257221.93226315</v>
      </c>
      <c r="J238" s="22" t="n">
        <f aca="false">PV($C$232,J$234,0,J218)*-1</f>
        <v>1238378.74807844</v>
      </c>
      <c r="K238" s="22" t="n">
        <f aca="false">PV($C$232,K$234,0,K218)*-1</f>
        <v>1218712.64787805</v>
      </c>
      <c r="L238" s="22" t="n">
        <f aca="false">PV($C$232,L$234,0,L218)*-1</f>
        <v>1198542.36242987</v>
      </c>
      <c r="M238" s="22" t="n">
        <f aca="false">PV($C$232,M$234,0,M218)*-1</f>
        <v>1178284.04768775</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27394701.1294096</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6190722.90793579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8586374.40793578</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12617603.8135381</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324517.276613394</v>
      </c>
      <c r="E246" s="22" t="n">
        <f aca="false">E54+E151</f>
        <v>408365.580953883</v>
      </c>
      <c r="F246" s="22" t="n">
        <f aca="false">F54+F151</f>
        <v>484198.503004071</v>
      </c>
      <c r="G246" s="22" t="n">
        <f aca="false">G54+G151</f>
        <v>492872.869733699</v>
      </c>
      <c r="H246" s="22" t="n">
        <f aca="false">H54+H151</f>
        <v>501140.215083963</v>
      </c>
      <c r="I246" s="22" t="n">
        <f aca="false">I54+I151</f>
        <v>508992.63182359</v>
      </c>
      <c r="J246" s="22" t="n">
        <f aca="false">J54+J151</f>
        <v>516404.790008325</v>
      </c>
      <c r="K246" s="22" t="n">
        <f aca="false">K54+K151</f>
        <v>523450.133074418</v>
      </c>
      <c r="L246" s="22" t="n">
        <f aca="false">L54+L151</f>
        <v>530230.382861492</v>
      </c>
      <c r="M246" s="22" t="n">
        <f aca="false">M54+M151</f>
        <v>536906.230391561</v>
      </c>
    </row>
    <row r="247" customFormat="false" ht="15" hidden="false" customHeight="false" outlineLevel="0" collapsed="false">
      <c r="B247" s="0" t="s">
        <v>25</v>
      </c>
      <c r="C247" s="22" t="n">
        <f aca="false">C55+C152</f>
        <v>0</v>
      </c>
      <c r="D247" s="22" t="n">
        <f aca="false">D55+D152</f>
        <v>84349.1237724322</v>
      </c>
      <c r="E247" s="22" t="n">
        <f aca="false">E55+E152</f>
        <v>104143.825274514</v>
      </c>
      <c r="F247" s="22" t="n">
        <f aca="false">F55+F152</f>
        <v>123147.55014899</v>
      </c>
      <c r="G247" s="22" t="n">
        <f aca="false">G55+G152</f>
        <v>125353.725932723</v>
      </c>
      <c r="H247" s="22" t="n">
        <f aca="false">H55+H152</f>
        <v>127456.382838526</v>
      </c>
      <c r="I247" s="22" t="n">
        <f aca="false">I55+I152</f>
        <v>129453.509798305</v>
      </c>
      <c r="J247" s="22" t="n">
        <f aca="false">J55+J152</f>
        <v>131338.664576983</v>
      </c>
      <c r="K247" s="22" t="n">
        <f aca="false">K55+K152</f>
        <v>133130.526247694</v>
      </c>
      <c r="L247" s="22" t="n">
        <f aca="false">L55+L152</f>
        <v>134854.966008445</v>
      </c>
      <c r="M247" s="22" t="n">
        <f aca="false">M55+M152</f>
        <v>136552.852853191</v>
      </c>
    </row>
    <row r="248" customFormat="false" ht="15" hidden="false" customHeight="false" outlineLevel="0" collapsed="false">
      <c r="B248" s="0" t="s">
        <v>26</v>
      </c>
      <c r="C248" s="22" t="n">
        <f aca="false">C56+C153</f>
        <v>0</v>
      </c>
      <c r="D248" s="22" t="n">
        <f aca="false">D56+D153</f>
        <v>146196.577502544</v>
      </c>
      <c r="E248" s="22" t="n">
        <f aca="false">E56+E153</f>
        <v>193775.870463331</v>
      </c>
      <c r="F248" s="22" t="n">
        <f aca="false">F56+F153</f>
        <v>236613.963283328</v>
      </c>
      <c r="G248" s="22" t="n">
        <f aca="false">G56+G153</f>
        <v>240852.878269922</v>
      </c>
      <c r="H248" s="22" t="n">
        <f aca="false">H56+H153</f>
        <v>244892.893546759</v>
      </c>
      <c r="I248" s="22" t="n">
        <f aca="false">I56+I153</f>
        <v>248730.145076014</v>
      </c>
      <c r="J248" s="22" t="n">
        <f aca="false">J56+J153</f>
        <v>252352.254838213</v>
      </c>
      <c r="K248" s="22" t="n">
        <f aca="false">K56+K153</f>
        <v>255795.112540615</v>
      </c>
      <c r="L248" s="22" t="n">
        <f aca="false">L56+L153</f>
        <v>259108.426737617</v>
      </c>
      <c r="M248" s="22" t="n">
        <f aca="false">M56+M153</f>
        <v>262370.722536891</v>
      </c>
    </row>
    <row r="249" customFormat="false" ht="15" hidden="false" customHeight="false" outlineLevel="0" collapsed="false">
      <c r="B249" s="0" t="s">
        <v>27</v>
      </c>
      <c r="C249" s="22" t="n">
        <f aca="false">C57+C154</f>
        <v>0</v>
      </c>
      <c r="D249" s="22" t="n">
        <f aca="false">D57+D154</f>
        <v>93971.5753384185</v>
      </c>
      <c r="E249" s="22" t="n">
        <f aca="false">E57+E154</f>
        <v>110445.885216037</v>
      </c>
      <c r="F249" s="22" t="n">
        <f aca="false">F57+F154</f>
        <v>124436.989571753</v>
      </c>
      <c r="G249" s="22" t="n">
        <f aca="false">G57+G154</f>
        <v>126666.265531053</v>
      </c>
      <c r="H249" s="22" t="n">
        <f aca="false">H57+H154</f>
        <v>128790.938698678</v>
      </c>
      <c r="I249" s="22" t="n">
        <f aca="false">I57+I154</f>
        <v>130808.976949271</v>
      </c>
      <c r="J249" s="22" t="n">
        <f aca="false">J57+J154</f>
        <v>132713.870593129</v>
      </c>
      <c r="K249" s="22" t="n">
        <f aca="false">K57+K154</f>
        <v>134524.494286109</v>
      </c>
      <c r="L249" s="22" t="n">
        <f aca="false">L57+L154</f>
        <v>136266.99011543</v>
      </c>
      <c r="M249" s="22" t="n">
        <f aca="false">M57+M154</f>
        <v>137982.65500148</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0.104035267967473</v>
      </c>
      <c r="E252" s="71" t="n">
        <f aca="false">E246/E197</f>
        <v>0.128265105215143</v>
      </c>
      <c r="F252" s="71" t="n">
        <f aca="false">F246/F197</f>
        <v>0.149193042925964</v>
      </c>
      <c r="G252" s="71" t="n">
        <f aca="false">G246/G197</f>
        <v>0.149193042925964</v>
      </c>
      <c r="H252" s="71" t="n">
        <f aca="false">H246/H197</f>
        <v>0.149193042925964</v>
      </c>
      <c r="I252" s="71" t="n">
        <f aca="false">I246/I197</f>
        <v>0.149193042925964</v>
      </c>
      <c r="J252" s="71" t="n">
        <f aca="false">J246/J197</f>
        <v>0.149193042925964</v>
      </c>
      <c r="K252" s="71" t="n">
        <f aca="false">K246/K197</f>
        <v>0.149193042925964</v>
      </c>
      <c r="L252" s="71" t="n">
        <f aca="false">L246/L197</f>
        <v>0.149193042925964</v>
      </c>
      <c r="M252" s="71" t="n">
        <f aca="false">M246/M197</f>
        <v>0.149193042925964</v>
      </c>
    </row>
    <row r="253" customFormat="false" ht="15" hidden="false" customHeight="false" outlineLevel="0" collapsed="false">
      <c r="B253" s="0" t="s">
        <v>25</v>
      </c>
      <c r="C253" s="71" t="n">
        <f aca="false">C247/C198</f>
        <v>0</v>
      </c>
      <c r="D253" s="71" t="n">
        <f aca="false">D247/D198</f>
        <v>0.124</v>
      </c>
      <c r="E253" s="71" t="n">
        <f aca="false">E247/E198</f>
        <v>0.15</v>
      </c>
      <c r="F253" s="71" t="n">
        <f aca="false">F247/F198</f>
        <v>0.174</v>
      </c>
      <c r="G253" s="71" t="n">
        <f aca="false">G247/G198</f>
        <v>0.174</v>
      </c>
      <c r="H253" s="71" t="n">
        <f aca="false">H247/H198</f>
        <v>0.174</v>
      </c>
      <c r="I253" s="71" t="n">
        <f aca="false">I247/I198</f>
        <v>0.174</v>
      </c>
      <c r="J253" s="71" t="n">
        <f aca="false">J247/J198</f>
        <v>0.174</v>
      </c>
      <c r="K253" s="71" t="n">
        <f aca="false">K247/K198</f>
        <v>0.174</v>
      </c>
      <c r="L253" s="71" t="n">
        <f aca="false">L247/L198</f>
        <v>0.174</v>
      </c>
      <c r="M253" s="71" t="n">
        <f aca="false">M247/M198</f>
        <v>0.174</v>
      </c>
    </row>
    <row r="254" customFormat="false" ht="15" hidden="false" customHeight="false" outlineLevel="0" collapsed="false">
      <c r="B254" s="0" t="s">
        <v>26</v>
      </c>
      <c r="C254" s="71" t="n">
        <f aca="false">C248/C199</f>
        <v>0</v>
      </c>
      <c r="D254" s="71" t="n">
        <f aca="false">D248/D199</f>
        <v>0.144</v>
      </c>
      <c r="E254" s="71" t="n">
        <f aca="false">E248/E199</f>
        <v>0.187</v>
      </c>
      <c r="F254" s="71" t="n">
        <f aca="false">F248/F199</f>
        <v>0.224</v>
      </c>
      <c r="G254" s="71" t="n">
        <f aca="false">G248/G199</f>
        <v>0.224</v>
      </c>
      <c r="H254" s="71" t="n">
        <f aca="false">H248/H199</f>
        <v>0.224</v>
      </c>
      <c r="I254" s="71" t="n">
        <f aca="false">I248/I199</f>
        <v>0.224</v>
      </c>
      <c r="J254" s="71" t="n">
        <f aca="false">J248/J199</f>
        <v>0.224</v>
      </c>
      <c r="K254" s="71" t="n">
        <f aca="false">K248/K199</f>
        <v>0.224</v>
      </c>
      <c r="L254" s="71" t="n">
        <f aca="false">L248/L199</f>
        <v>0.224</v>
      </c>
      <c r="M254" s="71" t="n">
        <f aca="false">M248/M199</f>
        <v>0.224</v>
      </c>
    </row>
    <row r="255" customFormat="false" ht="15" hidden="false" customHeight="false" outlineLevel="0" collapsed="false">
      <c r="B255" s="0" t="s">
        <v>27</v>
      </c>
      <c r="C255" s="71" t="n">
        <f aca="false">C249/C200</f>
        <v>0</v>
      </c>
      <c r="D255" s="71" t="n">
        <f aca="false">D249/D200</f>
        <v>0.066</v>
      </c>
      <c r="E255" s="71" t="n">
        <f aca="false">E249/E200</f>
        <v>0.076</v>
      </c>
      <c r="F255" s="71" t="n">
        <f aca="false">F249/F200</f>
        <v>0.084</v>
      </c>
      <c r="G255" s="71" t="n">
        <f aca="false">G249/G200</f>
        <v>0.084</v>
      </c>
      <c r="H255" s="71" t="n">
        <f aca="false">H249/H200</f>
        <v>0.084</v>
      </c>
      <c r="I255" s="71" t="n">
        <f aca="false">I249/I200</f>
        <v>0.084</v>
      </c>
      <c r="J255" s="71" t="n">
        <f aca="false">J249/J200</f>
        <v>0.084</v>
      </c>
      <c r="K255" s="71" t="n">
        <f aca="false">K249/K200</f>
        <v>0.084</v>
      </c>
      <c r="L255" s="71" t="n">
        <f aca="false">L249/L200</f>
        <v>0.084</v>
      </c>
      <c r="M255" s="71" t="n">
        <f aca="false">M249/M200</f>
        <v>0.084</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4827078.6135484</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1229781.1274518</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2340688.84479523</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1256608.64130136</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315065.317100383</v>
      </c>
      <c r="E266" s="22" t="n">
        <f aca="false">PV($C$263,E$265,0,E246)*-1</f>
        <v>384923.726038159</v>
      </c>
      <c r="F266" s="22" t="n">
        <f aca="false">PV($C$263,F$265,0,F246)*-1</f>
        <v>443110.221495461</v>
      </c>
      <c r="G266" s="22" t="n">
        <f aca="false">PV($C$263,G$265,0,G246)*-1</f>
        <v>437911.161027428</v>
      </c>
      <c r="H266" s="22" t="n">
        <f aca="false">PV($C$263,H$265,0,H246)*-1</f>
        <v>432287.951739596</v>
      </c>
      <c r="I266" s="22" t="n">
        <f aca="false">PV($C$263,I$265,0,I246)*-1</f>
        <v>426273.315920236</v>
      </c>
      <c r="J266" s="22" t="n">
        <f aca="false">PV($C$263,J$265,0,J246)*-1</f>
        <v>419884.351172816</v>
      </c>
      <c r="K266" s="22" t="n">
        <f aca="false">PV($C$263,K$265,0,K246)*-1</f>
        <v>413216.368751804</v>
      </c>
      <c r="L266" s="22" t="n">
        <f aca="false">PV($C$263,L$265,0,L246)*-1</f>
        <v>406377.437422015</v>
      </c>
      <c r="M266" s="22" t="n">
        <f aca="false">PV($C$263,M$265,0,M246)*-1</f>
        <v>399508.6589045</v>
      </c>
    </row>
    <row r="267" customFormat="false" ht="15" hidden="false" customHeight="false" outlineLevel="0" collapsed="false">
      <c r="A267" s="101"/>
      <c r="B267" s="101" t="s">
        <v>25</v>
      </c>
      <c r="C267" s="22" t="n">
        <f aca="false">PV($C$263,C$265,0,C247)*-1</f>
        <v>0</v>
      </c>
      <c r="D267" s="22" t="n">
        <f aca="false">PV($C$263,D$265,0,D247)*-1</f>
        <v>81892.3531771186</v>
      </c>
      <c r="E267" s="22" t="n">
        <f aca="false">PV($C$263,E$265,0,E247)*-1</f>
        <v>98165.5436652975</v>
      </c>
      <c r="F267" s="22" t="n">
        <f aca="false">PV($C$263,F$265,0,F247)*-1</f>
        <v>112697.453388623</v>
      </c>
      <c r="G267" s="22" t="n">
        <f aca="false">PV($C$263,G$265,0,G247)*-1</f>
        <v>111375.161899198</v>
      </c>
      <c r="H267" s="22" t="n">
        <f aca="false">PV($C$263,H$265,0,H247)*-1</f>
        <v>109944.995462343</v>
      </c>
      <c r="I267" s="22" t="n">
        <f aca="false">PV($C$263,I$265,0,I247)*-1</f>
        <v>108415.276428523</v>
      </c>
      <c r="J267" s="22" t="n">
        <f aca="false">PV($C$263,J$265,0,J247)*-1</f>
        <v>106790.353278717</v>
      </c>
      <c r="K267" s="22" t="n">
        <f aca="false">PV($C$263,K$265,0,K247)*-1</f>
        <v>105094.466789003</v>
      </c>
      <c r="L267" s="22" t="n">
        <f aca="false">PV($C$263,L$265,0,L247)*-1</f>
        <v>103355.102388503</v>
      </c>
      <c r="M267" s="22" t="n">
        <f aca="false">PV($C$263,M$265,0,M247)*-1</f>
        <v>101608.146869847</v>
      </c>
    </row>
    <row r="268" customFormat="false" ht="15" hidden="false" customHeight="false" outlineLevel="0" collapsed="false">
      <c r="A268" s="101"/>
      <c r="B268" s="101" t="s">
        <v>26</v>
      </c>
      <c r="C268" s="22" t="n">
        <f aca="false">PV($C$263,C$265,0,C248)*-1</f>
        <v>0</v>
      </c>
      <c r="D268" s="22" t="n">
        <f aca="false">PV($C$263,D$265,0,D248)*-1</f>
        <v>141938.424759751</v>
      </c>
      <c r="E268" s="22" t="n">
        <f aca="false">PV($C$263,E$265,0,E248)*-1</f>
        <v>182652.342787568</v>
      </c>
      <c r="F268" s="22" t="n">
        <f aca="false">PV($C$263,F$265,0,F248)*-1</f>
        <v>216535.294985233</v>
      </c>
      <c r="G268" s="22" t="n">
        <f aca="false">PV($C$263,G$265,0,G248)*-1</f>
        <v>213994.66279604</v>
      </c>
      <c r="H268" s="22" t="n">
        <f aca="false">PV($C$263,H$265,0,H248)*-1</f>
        <v>211246.76120669</v>
      </c>
      <c r="I268" s="22" t="n">
        <f aca="false">PV($C$263,I$265,0,I248)*-1</f>
        <v>208307.580663803</v>
      </c>
      <c r="J268" s="22" t="n">
        <f aca="false">PV($C$263,J$265,0,J248)*-1</f>
        <v>205185.476277306</v>
      </c>
      <c r="K268" s="22" t="n">
        <f aca="false">PV($C$263,K$265,0,K248)*-1</f>
        <v>201927.023931934</v>
      </c>
      <c r="L268" s="22" t="n">
        <f aca="false">PV($C$263,L$265,0,L248)*-1</f>
        <v>198585.033742942</v>
      </c>
      <c r="M268" s="22" t="n">
        <f aca="false">PV($C$263,M$265,0,M248)*-1</f>
        <v>195228.458086758</v>
      </c>
    </row>
    <row r="269" customFormat="false" ht="15" hidden="false" customHeight="false" outlineLevel="0" collapsed="false">
      <c r="A269" s="101"/>
      <c r="B269" s="101" t="s">
        <v>27</v>
      </c>
      <c r="C269" s="22" t="n">
        <f aca="false">PV($C$263,C$265,0,C249)*-1</f>
        <v>0</v>
      </c>
      <c r="D269" s="22" t="n">
        <f aca="false">PV($C$263,D$265,0,D249)*-1</f>
        <v>91234.5391635131</v>
      </c>
      <c r="E269" s="22" t="n">
        <f aca="false">PV($C$263,E$265,0,E249)*-1</f>
        <v>104105.839585293</v>
      </c>
      <c r="F269" s="22" t="n">
        <f aca="false">PV($C$263,F$265,0,F249)*-1</f>
        <v>113877.473121606</v>
      </c>
      <c r="G269" s="22" t="n">
        <f aca="false">PV($C$263,G$265,0,G249)*-1</f>
        <v>112541.33633219</v>
      </c>
      <c r="H269" s="22" t="n">
        <f aca="false">PV($C$263,H$265,0,H249)*-1</f>
        <v>111096.195070562</v>
      </c>
      <c r="I269" s="22" t="n">
        <f aca="false">PV($C$263,I$265,0,I249)*-1</f>
        <v>109550.458827909</v>
      </c>
      <c r="J269" s="22" t="n">
        <f aca="false">PV($C$263,J$265,0,J249)*-1</f>
        <v>107908.521616793</v>
      </c>
      <c r="K269" s="22" t="n">
        <f aca="false">PV($C$263,K$265,0,K249)*-1</f>
        <v>106194.878030867</v>
      </c>
      <c r="L269" s="22" t="n">
        <f aca="false">PV($C$263,L$265,0,L249)*-1</f>
        <v>104437.301290569</v>
      </c>
      <c r="M269" s="22" t="n">
        <f aca="false">PV($C$263,M$265,0,M249)*-1</f>
        <v>102672.053947895</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4078558.5095724</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1039338.85334717</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1975601.05923803</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1063618.5969872</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1518366.29464471</v>
      </c>
      <c r="E277" s="0" t="n">
        <f aca="false">SUM(E278:E280)</f>
        <v>1440455.71084211</v>
      </c>
      <c r="F277" s="0" t="n">
        <f aca="false">SUM(F278:F280)</f>
        <v>1372827.86674838</v>
      </c>
      <c r="G277" s="0" t="n">
        <f aca="false">SUM(G278:G280)</f>
        <v>1397421.93777285</v>
      </c>
      <c r="H277" s="0" t="n">
        <f aca="false">SUM(H278:H280)</f>
        <v>1420861.99801769</v>
      </c>
      <c r="I277" s="0" t="n">
        <f aca="false">SUM(I278:I280)</f>
        <v>1443125.6284391</v>
      </c>
      <c r="J277" s="0" t="n">
        <f aca="false">SUM(J278:J280)</f>
        <v>1464141.01210018</v>
      </c>
      <c r="K277" s="0" t="n">
        <f aca="false">SUM(K278:K280)</f>
        <v>1484116.38011955</v>
      </c>
      <c r="L277" s="0" t="n">
        <f aca="false">SUM(L278:L280)</f>
        <v>1503340.14019617</v>
      </c>
      <c r="M277" s="0" t="n">
        <f aca="false">SUM(M278:M280)</f>
        <v>1522267.89289797</v>
      </c>
    </row>
    <row r="278" customFormat="false" ht="15" hidden="false" customHeight="false" outlineLevel="0" collapsed="false">
      <c r="B278" s="0" t="s">
        <v>25</v>
      </c>
      <c r="C278" s="0" t="n">
        <f aca="false">C84+C181</f>
        <v>373311.082731694</v>
      </c>
      <c r="D278" s="0" t="n">
        <f aca="false">D84+D181</f>
        <v>231960.090374189</v>
      </c>
      <c r="E278" s="0" t="n">
        <f aca="false">E84+E181</f>
        <v>204816.189706544</v>
      </c>
      <c r="F278" s="0" t="n">
        <f aca="false">F84+F181</f>
        <v>178351.62435371</v>
      </c>
      <c r="G278" s="0" t="n">
        <f aca="false">G84+G181</f>
        <v>181546.775488772</v>
      </c>
      <c r="H278" s="0" t="n">
        <f aca="false">H84+H181</f>
        <v>184592.002731658</v>
      </c>
      <c r="I278" s="0" t="n">
        <f aca="false">I84+I181</f>
        <v>187484.393500993</v>
      </c>
      <c r="J278" s="0" t="n">
        <f aca="false">J84+J181</f>
        <v>190214.617663216</v>
      </c>
      <c r="K278" s="0" t="n">
        <f aca="false">K84+K181</f>
        <v>192809.727669073</v>
      </c>
      <c r="L278" s="0" t="n">
        <f aca="false">L84+L181</f>
        <v>195307.192150161</v>
      </c>
      <c r="M278" s="0" t="n">
        <f aca="false">M84+M181</f>
        <v>197766.200683931</v>
      </c>
    </row>
    <row r="279" customFormat="false" ht="15" hidden="false" customHeight="false" outlineLevel="0" collapsed="false">
      <c r="B279" s="0" t="s">
        <v>26</v>
      </c>
      <c r="C279" s="0" t="n">
        <f aca="false">C85+C182</f>
        <v>910737.420169237</v>
      </c>
      <c r="D279" s="0" t="n">
        <f aca="false">D85+D182</f>
        <v>769562.539909223</v>
      </c>
      <c r="E279" s="0" t="n">
        <f aca="false">E85+E182</f>
        <v>735726.566999814</v>
      </c>
      <c r="F279" s="0" t="n">
        <f aca="false">F85+F182</f>
        <v>705616.64050564</v>
      </c>
      <c r="G279" s="0" t="n">
        <f aca="false">G85+G182</f>
        <v>718257.690554946</v>
      </c>
      <c r="H279" s="0" t="n">
        <f aca="false">H85+H182</f>
        <v>730305.593255514</v>
      </c>
      <c r="I279" s="0" t="n">
        <f aca="false">I85+I182</f>
        <v>741748.825494543</v>
      </c>
      <c r="J279" s="0" t="n">
        <f aca="false">J85+J182</f>
        <v>752550.474249671</v>
      </c>
      <c r="K279" s="0" t="n">
        <f aca="false">K85+K182</f>
        <v>762817.567755048</v>
      </c>
      <c r="L279" s="0" t="n">
        <f aca="false">L85+L182</f>
        <v>772698.344021108</v>
      </c>
      <c r="M279" s="0" t="n">
        <f aca="false">M85+M182</f>
        <v>782426.9761368</v>
      </c>
    </row>
    <row r="280" customFormat="false" ht="15" hidden="false" customHeight="false" outlineLevel="0" collapsed="false">
      <c r="B280" s="0" t="s">
        <v>27</v>
      </c>
      <c r="C280" s="0" t="n">
        <f aca="false">C86+C183</f>
        <v>678313.819003453</v>
      </c>
      <c r="D280" s="0" t="n">
        <f aca="false">D86+D183</f>
        <v>516843.664361302</v>
      </c>
      <c r="E280" s="0" t="n">
        <f aca="false">E86+E183</f>
        <v>499912.954135749</v>
      </c>
      <c r="F280" s="0" t="n">
        <f aca="false">F86+F183</f>
        <v>488859.601889028</v>
      </c>
      <c r="G280" s="0" t="n">
        <f aca="false">G86+G183</f>
        <v>497617.471729137</v>
      </c>
      <c r="H280" s="0" t="n">
        <f aca="false">H86+H183</f>
        <v>505964.402030521</v>
      </c>
      <c r="I280" s="0" t="n">
        <f aca="false">I86+I183</f>
        <v>513892.409443564</v>
      </c>
      <c r="J280" s="0" t="n">
        <f aca="false">J86+J183</f>
        <v>521375.920187292</v>
      </c>
      <c r="K280" s="0" t="n">
        <f aca="false">K86+K183</f>
        <v>528489.08469543</v>
      </c>
      <c r="L280" s="0" t="n">
        <f aca="false">L86+L183</f>
        <v>535334.604024905</v>
      </c>
      <c r="M280" s="0" t="n">
        <f aca="false">M86+M183</f>
        <v>542074.716077242</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0.48676497591938</v>
      </c>
      <c r="E283" s="0" t="n">
        <f aca="false">E277/E197</f>
        <v>0.452438236536349</v>
      </c>
      <c r="F283" s="0" t="n">
        <f aca="false">F277/F197</f>
        <v>0.423000826278946</v>
      </c>
      <c r="G283" s="0" t="n">
        <f aca="false">G277/G197</f>
        <v>0.423000826278946</v>
      </c>
      <c r="H283" s="0" t="n">
        <f aca="false">H277/H197</f>
        <v>0.423000826278946</v>
      </c>
      <c r="I283" s="0" t="n">
        <f aca="false">I277/I197</f>
        <v>0.423000826278946</v>
      </c>
      <c r="J283" s="0" t="n">
        <f aca="false">J277/J197</f>
        <v>0.423000826278946</v>
      </c>
      <c r="K283" s="0" t="n">
        <f aca="false">K277/K197</f>
        <v>0.423000826278946</v>
      </c>
      <c r="L283" s="0" t="n">
        <f aca="false">L277/L197</f>
        <v>0.423000826278946</v>
      </c>
      <c r="M283" s="0" t="n">
        <f aca="false">M277/M197</f>
        <v>0.423000826278946</v>
      </c>
    </row>
    <row r="284" customFormat="false" ht="15" hidden="false" customHeight="false" outlineLevel="0" collapsed="false">
      <c r="B284" s="0" t="s">
        <v>25</v>
      </c>
      <c r="C284" s="0" t="n">
        <f aca="false">C278/C198</f>
        <v>0.561</v>
      </c>
      <c r="D284" s="0" t="n">
        <f aca="false">D278/D198</f>
        <v>0.341</v>
      </c>
      <c r="E284" s="0" t="n">
        <f aca="false">E278/E198</f>
        <v>0.295</v>
      </c>
      <c r="F284" s="0" t="n">
        <f aca="false">F278/F198</f>
        <v>0.252</v>
      </c>
      <c r="G284" s="0" t="n">
        <f aca="false">G278/G198</f>
        <v>0.252</v>
      </c>
      <c r="H284" s="0" t="n">
        <f aca="false">H278/H198</f>
        <v>0.252</v>
      </c>
      <c r="I284" s="0" t="n">
        <f aca="false">I278/I198</f>
        <v>0.252</v>
      </c>
      <c r="J284" s="0" t="n">
        <f aca="false">J278/J198</f>
        <v>0.252</v>
      </c>
      <c r="K284" s="0" t="n">
        <f aca="false">K278/K198</f>
        <v>0.252</v>
      </c>
      <c r="L284" s="0" t="n">
        <f aca="false">L278/L198</f>
        <v>0.252</v>
      </c>
      <c r="M284" s="0" t="n">
        <f aca="false">M278/M198</f>
        <v>0.252</v>
      </c>
    </row>
    <row r="285" customFormat="false" ht="15" hidden="false" customHeight="false" outlineLevel="0" collapsed="false">
      <c r="B285" s="0" t="s">
        <v>26</v>
      </c>
      <c r="C285" s="0" t="n">
        <f aca="false">C279/C199</f>
        <v>0.917</v>
      </c>
      <c r="D285" s="0" t="n">
        <f aca="false">D279/D199</f>
        <v>0.758</v>
      </c>
      <c r="E285" s="0" t="n">
        <f aca="false">E279/E199</f>
        <v>0.71</v>
      </c>
      <c r="F285" s="0" t="n">
        <f aca="false">F279/F199</f>
        <v>0.668</v>
      </c>
      <c r="G285" s="0" t="n">
        <f aca="false">G279/G199</f>
        <v>0.668</v>
      </c>
      <c r="H285" s="0" t="n">
        <f aca="false">H279/H199</f>
        <v>0.668</v>
      </c>
      <c r="I285" s="0" t="n">
        <f aca="false">I279/I199</f>
        <v>0.668</v>
      </c>
      <c r="J285" s="0" t="n">
        <f aca="false">J279/J199</f>
        <v>0.668</v>
      </c>
      <c r="K285" s="0" t="n">
        <f aca="false">K279/K199</f>
        <v>0.668</v>
      </c>
      <c r="L285" s="0" t="n">
        <f aca="false">L279/L199</f>
        <v>0.668</v>
      </c>
      <c r="M285" s="0" t="n">
        <f aca="false">M279/M199</f>
        <v>0.668</v>
      </c>
    </row>
    <row r="286" customFormat="false" ht="15" hidden="false" customHeight="false" outlineLevel="0" collapsed="false">
      <c r="B286" s="0" t="s">
        <v>27</v>
      </c>
      <c r="C286" s="0" t="n">
        <f aca="false">C280/C200</f>
        <v>0.487</v>
      </c>
      <c r="D286" s="0" t="n">
        <f aca="false">D280/D200</f>
        <v>0.363</v>
      </c>
      <c r="E286" s="0" t="n">
        <f aca="false">E280/E200</f>
        <v>0.344</v>
      </c>
      <c r="F286" s="0" t="n">
        <f aca="false">F280/F200</f>
        <v>0.33</v>
      </c>
      <c r="G286" s="0" t="n">
        <f aca="false">G280/G200</f>
        <v>0.33</v>
      </c>
      <c r="H286" s="0" t="n">
        <f aca="false">H280/H200</f>
        <v>0.33</v>
      </c>
      <c r="I286" s="0" t="n">
        <f aca="false">I280/I200</f>
        <v>0.33</v>
      </c>
      <c r="J286" s="0" t="n">
        <f aca="false">J280/J200</f>
        <v>0.33</v>
      </c>
      <c r="K286" s="0" t="n">
        <f aca="false">K280/K200</f>
        <v>0.33</v>
      </c>
      <c r="L286" s="0" t="n">
        <f aca="false">L280/L200</f>
        <v>0.33</v>
      </c>
      <c r="M286" s="0" t="n">
        <f aca="false">M280/M200</f>
        <v>0.33</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5" activePane="bottomRight" state="frozen"/>
      <selection pane="topLeft" activeCell="A1" activeCellId="0" sqref="A1"/>
      <selection pane="topRight" activeCell="C1" activeCellId="0" sqref="C1"/>
      <selection pane="bottomLeft" activeCell="A255" activeCellId="0" sqref="A255"/>
      <selection pane="bottomRight" activeCell="D185" activeCellId="0" sqref="D185"/>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Children'!AU24</f>
        <v>0.306</v>
      </c>
      <c r="E20" s="71" t="n">
        <f aca="false">D20</f>
        <v>0.306</v>
      </c>
      <c r="F20" s="71" t="n">
        <f aca="false">E20</f>
        <v>0.306</v>
      </c>
      <c r="G20" s="71" t="n">
        <f aca="false">F20</f>
        <v>0.306</v>
      </c>
      <c r="H20" s="71" t="n">
        <f aca="false">G20</f>
        <v>0.306</v>
      </c>
      <c r="I20" s="71" t="n">
        <f aca="false">H20</f>
        <v>0.306</v>
      </c>
      <c r="J20" s="71" t="n">
        <f aca="false">I20</f>
        <v>0.306</v>
      </c>
      <c r="K20" s="71" t="n">
        <f aca="false">J20</f>
        <v>0.306</v>
      </c>
      <c r="L20" s="71" t="n">
        <f aca="false">K20</f>
        <v>0.306</v>
      </c>
      <c r="M20" s="71" t="n">
        <f aca="false">L20</f>
        <v>0.306</v>
      </c>
    </row>
    <row r="21" customFormat="false" ht="15" hidden="false" customHeight="false" outlineLevel="0" collapsed="false">
      <c r="B21" s="0" t="s">
        <v>26</v>
      </c>
      <c r="C21" s="75" t="n">
        <v>0</v>
      </c>
      <c r="D21" s="71" t="n">
        <f aca="false">'Regional Data Children'!AU25</f>
        <v>0.767</v>
      </c>
      <c r="E21" s="71" t="n">
        <f aca="false">D21</f>
        <v>0.767</v>
      </c>
      <c r="F21" s="71" t="n">
        <f aca="false">E21</f>
        <v>0.767</v>
      </c>
      <c r="G21" s="71" t="n">
        <f aca="false">F21</f>
        <v>0.767</v>
      </c>
      <c r="H21" s="71" t="n">
        <f aca="false">G21</f>
        <v>0.767</v>
      </c>
      <c r="I21" s="71" t="n">
        <f aca="false">H21</f>
        <v>0.767</v>
      </c>
      <c r="J21" s="71" t="n">
        <f aca="false">I21</f>
        <v>0.767</v>
      </c>
      <c r="K21" s="71" t="n">
        <f aca="false">J21</f>
        <v>0.767</v>
      </c>
      <c r="L21" s="71" t="n">
        <f aca="false">K21</f>
        <v>0.767</v>
      </c>
      <c r="M21" s="71" t="n">
        <f aca="false">L21</f>
        <v>0.767</v>
      </c>
    </row>
    <row r="22" customFormat="false" ht="15" hidden="false" customHeight="false" outlineLevel="0" collapsed="false">
      <c r="B22" s="0" t="s">
        <v>27</v>
      </c>
      <c r="C22" s="75" t="n">
        <v>0</v>
      </c>
      <c r="D22" s="71" t="n">
        <f aca="false">'Regional Data Children'!AU26</f>
        <v>0.493</v>
      </c>
      <c r="E22" s="71" t="n">
        <f aca="false">D22</f>
        <v>0.493</v>
      </c>
      <c r="F22" s="71" t="n">
        <f aca="false">E22</f>
        <v>0.493</v>
      </c>
      <c r="G22" s="71" t="n">
        <f aca="false">F22</f>
        <v>0.493</v>
      </c>
      <c r="H22" s="71" t="n">
        <f aca="false">G22</f>
        <v>0.493</v>
      </c>
      <c r="I22" s="71" t="n">
        <f aca="false">H22</f>
        <v>0.493</v>
      </c>
      <c r="J22" s="71" t="n">
        <f aca="false">I22</f>
        <v>0.493</v>
      </c>
      <c r="K22" s="71" t="n">
        <f aca="false">J22</f>
        <v>0.493</v>
      </c>
      <c r="L22" s="71" t="n">
        <f aca="false">K22</f>
        <v>0.493</v>
      </c>
      <c r="M22" s="71" t="n">
        <f aca="false">L22</f>
        <v>0.493</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Children'!AW24</f>
        <v>0.076</v>
      </c>
      <c r="E49" s="75" t="n">
        <f aca="false">D49</f>
        <v>0.076</v>
      </c>
      <c r="F49" s="75" t="n">
        <f aca="false">E49</f>
        <v>0.076</v>
      </c>
      <c r="G49" s="75" t="n">
        <f aca="false">F49</f>
        <v>0.076</v>
      </c>
      <c r="H49" s="75" t="n">
        <f aca="false">G49</f>
        <v>0.076</v>
      </c>
      <c r="I49" s="75" t="n">
        <f aca="false">H49</f>
        <v>0.076</v>
      </c>
      <c r="J49" s="75" t="n">
        <f aca="false">I49</f>
        <v>0.076</v>
      </c>
      <c r="K49" s="75" t="n">
        <f aca="false">J49</f>
        <v>0.076</v>
      </c>
      <c r="L49" s="75" t="n">
        <f aca="false">K49</f>
        <v>0.076</v>
      </c>
      <c r="M49" s="75" t="n">
        <f aca="false">L49</f>
        <v>0.076</v>
      </c>
    </row>
    <row r="50" customFormat="false" ht="15" hidden="false" customHeight="false" outlineLevel="0" collapsed="false">
      <c r="B50" s="0" t="s">
        <v>26</v>
      </c>
      <c r="C50" s="75" t="n">
        <v>0</v>
      </c>
      <c r="D50" s="75" t="n">
        <f aca="false">'Regional Data Children'!AW25</f>
        <v>0.398</v>
      </c>
      <c r="E50" s="75" t="n">
        <f aca="false">D50</f>
        <v>0.398</v>
      </c>
      <c r="F50" s="75" t="n">
        <f aca="false">E50</f>
        <v>0.398</v>
      </c>
      <c r="G50" s="75" t="n">
        <f aca="false">F50</f>
        <v>0.398</v>
      </c>
      <c r="H50" s="75" t="n">
        <f aca="false">G50</f>
        <v>0.398</v>
      </c>
      <c r="I50" s="75" t="n">
        <f aca="false">H50</f>
        <v>0.398</v>
      </c>
      <c r="J50" s="75" t="n">
        <f aca="false">I50</f>
        <v>0.398</v>
      </c>
      <c r="K50" s="75" t="n">
        <f aca="false">J50</f>
        <v>0.398</v>
      </c>
      <c r="L50" s="75" t="n">
        <f aca="false">K50</f>
        <v>0.398</v>
      </c>
      <c r="M50" s="75" t="n">
        <f aca="false">L50</f>
        <v>0.398</v>
      </c>
    </row>
    <row r="51" customFormat="false" ht="15" hidden="false" customHeight="false" outlineLevel="0" collapsed="false">
      <c r="B51" s="0" t="s">
        <v>27</v>
      </c>
      <c r="C51" s="75" t="n">
        <v>0</v>
      </c>
      <c r="D51" s="75" t="n">
        <f aca="false">'Regional Data Children'!AW26</f>
        <v>0.102</v>
      </c>
      <c r="E51" s="75" t="n">
        <f aca="false">D51</f>
        <v>0.102</v>
      </c>
      <c r="F51" s="75" t="n">
        <f aca="false">E51</f>
        <v>0.102</v>
      </c>
      <c r="G51" s="75" t="n">
        <f aca="false">F51</f>
        <v>0.102</v>
      </c>
      <c r="H51" s="75" t="n">
        <f aca="false">G51</f>
        <v>0.102</v>
      </c>
      <c r="I51" s="75" t="n">
        <f aca="false">H51</f>
        <v>0.102</v>
      </c>
      <c r="J51" s="75" t="n">
        <f aca="false">I51</f>
        <v>0.102</v>
      </c>
      <c r="K51" s="75" t="n">
        <f aca="false">J51</f>
        <v>0.102</v>
      </c>
      <c r="L51" s="75" t="n">
        <f aca="false">K51</f>
        <v>0.102</v>
      </c>
      <c r="M51" s="75" t="n">
        <f aca="false">L51</f>
        <v>0.102</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Children'!AX24</f>
        <v>0.426</v>
      </c>
      <c r="E78" s="75" t="n">
        <f aca="false">D78</f>
        <v>0.426</v>
      </c>
      <c r="F78" s="75" t="n">
        <f aca="false">E78</f>
        <v>0.426</v>
      </c>
      <c r="G78" s="75" t="n">
        <f aca="false">F78</f>
        <v>0.426</v>
      </c>
      <c r="H78" s="75" t="n">
        <f aca="false">G78</f>
        <v>0.426</v>
      </c>
      <c r="I78" s="75" t="n">
        <f aca="false">H78</f>
        <v>0.426</v>
      </c>
      <c r="J78" s="75" t="n">
        <f aca="false">I78</f>
        <v>0.426</v>
      </c>
      <c r="K78" s="75" t="n">
        <f aca="false">J78</f>
        <v>0.426</v>
      </c>
      <c r="L78" s="75" t="n">
        <f aca="false">K78</f>
        <v>0.426</v>
      </c>
      <c r="M78" s="75" t="n">
        <f aca="false">L78</f>
        <v>0.426</v>
      </c>
    </row>
    <row r="79" customFormat="false" ht="15" hidden="false" customHeight="false" outlineLevel="0" collapsed="false">
      <c r="B79" s="0" t="s">
        <v>26</v>
      </c>
      <c r="C79" s="75" t="n">
        <f aca="false">'Regional Data Children'!D25</f>
        <v>0.917</v>
      </c>
      <c r="D79" s="75" t="n">
        <f aca="false">'Regional Data Children'!AX25</f>
        <v>0.474</v>
      </c>
      <c r="E79" s="75" t="n">
        <f aca="false">D79</f>
        <v>0.474</v>
      </c>
      <c r="F79" s="75" t="n">
        <f aca="false">E79</f>
        <v>0.474</v>
      </c>
      <c r="G79" s="75" t="n">
        <f aca="false">F79</f>
        <v>0.474</v>
      </c>
      <c r="H79" s="75" t="n">
        <f aca="false">G79</f>
        <v>0.474</v>
      </c>
      <c r="I79" s="75" t="n">
        <f aca="false">H79</f>
        <v>0.474</v>
      </c>
      <c r="J79" s="75" t="n">
        <f aca="false">I79</f>
        <v>0.474</v>
      </c>
      <c r="K79" s="75" t="n">
        <f aca="false">J79</f>
        <v>0.474</v>
      </c>
      <c r="L79" s="75" t="n">
        <f aca="false">K79</f>
        <v>0.474</v>
      </c>
      <c r="M79" s="75" t="n">
        <f aca="false">L79</f>
        <v>0.474</v>
      </c>
    </row>
    <row r="80" customFormat="false" ht="15" hidden="false" customHeight="false" outlineLevel="0" collapsed="false">
      <c r="B80" s="0" t="s">
        <v>27</v>
      </c>
      <c r="C80" s="75" t="n">
        <f aca="false">'Regional Data Children'!D26</f>
        <v>0.487</v>
      </c>
      <c r="D80" s="75" t="n">
        <f aca="false">'Regional Data Children'!AX26</f>
        <v>0.295</v>
      </c>
      <c r="E80" s="75" t="n">
        <f aca="false">D80</f>
        <v>0.295</v>
      </c>
      <c r="F80" s="75" t="n">
        <f aca="false">E80</f>
        <v>0.295</v>
      </c>
      <c r="G80" s="75" t="n">
        <f aca="false">F80</f>
        <v>0.295</v>
      </c>
      <c r="H80" s="75" t="n">
        <f aca="false">G80</f>
        <v>0.295</v>
      </c>
      <c r="I80" s="75" t="n">
        <f aca="false">H80</f>
        <v>0.295</v>
      </c>
      <c r="J80" s="75" t="n">
        <f aca="false">I80</f>
        <v>0.295</v>
      </c>
      <c r="K80" s="75" t="n">
        <f aca="false">J80</f>
        <v>0.295</v>
      </c>
      <c r="L80" s="75" t="n">
        <f aca="false">K80</f>
        <v>0.295</v>
      </c>
      <c r="M80" s="75" t="n">
        <f aca="false">L80</f>
        <v>0.295</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Children'!AY24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Children'!AY25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Children'!AY26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Children'!AU32</f>
        <v>0.306</v>
      </c>
      <c r="E117" s="71" t="n">
        <f aca="false">D117</f>
        <v>0.306</v>
      </c>
      <c r="F117" s="71" t="n">
        <f aca="false">E117</f>
        <v>0.306</v>
      </c>
      <c r="G117" s="71" t="n">
        <f aca="false">F117</f>
        <v>0.306</v>
      </c>
      <c r="H117" s="71" t="n">
        <f aca="false">G117</f>
        <v>0.306</v>
      </c>
      <c r="I117" s="71" t="n">
        <f aca="false">H117</f>
        <v>0.306</v>
      </c>
      <c r="J117" s="71" t="n">
        <f aca="false">I117</f>
        <v>0.306</v>
      </c>
      <c r="K117" s="71" t="n">
        <f aca="false">J117</f>
        <v>0.306</v>
      </c>
      <c r="L117" s="71" t="n">
        <f aca="false">K117</f>
        <v>0.306</v>
      </c>
      <c r="M117" s="71" t="n">
        <f aca="false">L117</f>
        <v>0.306</v>
      </c>
    </row>
    <row r="118" customFormat="false" ht="15" hidden="false" customHeight="false" outlineLevel="0" collapsed="false">
      <c r="B118" s="0" t="s">
        <v>26</v>
      </c>
      <c r="C118" s="75" t="n">
        <v>0</v>
      </c>
      <c r="D118" s="71" t="n">
        <f aca="false">'Regional Data Children'!AU33</f>
        <v>0.767</v>
      </c>
      <c r="E118" s="71" t="n">
        <f aca="false">D118</f>
        <v>0.767</v>
      </c>
      <c r="F118" s="71" t="n">
        <f aca="false">E118</f>
        <v>0.767</v>
      </c>
      <c r="G118" s="71" t="n">
        <f aca="false">F118</f>
        <v>0.767</v>
      </c>
      <c r="H118" s="71" t="n">
        <f aca="false">G118</f>
        <v>0.767</v>
      </c>
      <c r="I118" s="71" t="n">
        <f aca="false">H118</f>
        <v>0.767</v>
      </c>
      <c r="J118" s="71" t="n">
        <f aca="false">I118</f>
        <v>0.767</v>
      </c>
      <c r="K118" s="71" t="n">
        <f aca="false">J118</f>
        <v>0.767</v>
      </c>
      <c r="L118" s="71" t="n">
        <f aca="false">K118</f>
        <v>0.767</v>
      </c>
      <c r="M118" s="71" t="n">
        <f aca="false">L118</f>
        <v>0.767</v>
      </c>
    </row>
    <row r="119" customFormat="false" ht="15" hidden="false" customHeight="false" outlineLevel="0" collapsed="false">
      <c r="B119" s="0" t="s">
        <v>27</v>
      </c>
      <c r="C119" s="75" t="n">
        <v>0</v>
      </c>
      <c r="D119" s="71" t="n">
        <f aca="false">'Regional Data Children'!AU34</f>
        <v>0.493</v>
      </c>
      <c r="E119" s="71" t="n">
        <f aca="false">D119</f>
        <v>0.493</v>
      </c>
      <c r="F119" s="71" t="n">
        <f aca="false">E119</f>
        <v>0.493</v>
      </c>
      <c r="G119" s="71" t="n">
        <f aca="false">F119</f>
        <v>0.493</v>
      </c>
      <c r="H119" s="71" t="n">
        <f aca="false">G119</f>
        <v>0.493</v>
      </c>
      <c r="I119" s="71" t="n">
        <f aca="false">H119</f>
        <v>0.493</v>
      </c>
      <c r="J119" s="71" t="n">
        <f aca="false">I119</f>
        <v>0.493</v>
      </c>
      <c r="K119" s="71" t="n">
        <f aca="false">J119</f>
        <v>0.493</v>
      </c>
      <c r="L119" s="71" t="n">
        <f aca="false">K119</f>
        <v>0.493</v>
      </c>
      <c r="M119" s="71" t="n">
        <f aca="false">L119</f>
        <v>0.493</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1688790.88750072</v>
      </c>
      <c r="E122" s="22" t="n">
        <f aca="false">SUM(E123:E125)</f>
        <v>1723690.36141254</v>
      </c>
      <c r="F122" s="22" t="n">
        <f aca="false">SUM(F123:F125)</f>
        <v>1757088.00871809</v>
      </c>
      <c r="G122" s="22" t="n">
        <f aca="false">SUM(G123:G125)</f>
        <v>1788566.06094107</v>
      </c>
      <c r="H122" s="22" t="n">
        <f aca="false">SUM(H123:H125)</f>
        <v>1818567.09004124</v>
      </c>
      <c r="I122" s="22" t="n">
        <f aca="false">SUM(I123:I125)</f>
        <v>1847062.40179263</v>
      </c>
      <c r="J122" s="22" t="n">
        <f aca="false">SUM(J123:J125)</f>
        <v>1873960.07740359</v>
      </c>
      <c r="K122" s="22" t="n">
        <f aca="false">SUM(K123:K125)</f>
        <v>1899526.63273562</v>
      </c>
      <c r="L122" s="22" t="n">
        <f aca="false">SUM(L123:L125)</f>
        <v>1924131.2019837</v>
      </c>
      <c r="M122" s="22" t="n">
        <f aca="false">SUM(M123:M125)</f>
        <v>1948356.91018052</v>
      </c>
    </row>
    <row r="123" customFormat="false" ht="15" hidden="false" customHeight="false" outlineLevel="0" collapsed="false">
      <c r="B123" s="0" t="s">
        <v>25</v>
      </c>
      <c r="C123" s="22" t="n">
        <f aca="false">C117*C101</f>
        <v>0</v>
      </c>
      <c r="D123" s="22" t="n">
        <f aca="false">D117*D101</f>
        <v>208151.86995455</v>
      </c>
      <c r="E123" s="22" t="n">
        <f aca="false">E117*E101</f>
        <v>212453.403560009</v>
      </c>
      <c r="F123" s="22" t="n">
        <f aca="false">F117*F101</f>
        <v>216569.829572362</v>
      </c>
      <c r="G123" s="22" t="n">
        <f aca="false">G117*G101</f>
        <v>220449.655950652</v>
      </c>
      <c r="H123" s="22" t="n">
        <f aca="false">H117*H101</f>
        <v>224147.431888442</v>
      </c>
      <c r="I123" s="22" t="n">
        <f aca="false">I117*I101</f>
        <v>227659.620679777</v>
      </c>
      <c r="J123" s="22" t="n">
        <f aca="false">J117*J101</f>
        <v>230974.892876763</v>
      </c>
      <c r="K123" s="22" t="n">
        <f aca="false">K117*K101</f>
        <v>234126.097883875</v>
      </c>
      <c r="L123" s="22" t="n">
        <f aca="false">L117*L101</f>
        <v>237158.733325196</v>
      </c>
      <c r="M123" s="22" t="n">
        <f aca="false">M117*M101</f>
        <v>240144.672259059</v>
      </c>
    </row>
    <row r="124" customFormat="false" ht="15" hidden="false" customHeight="false" outlineLevel="0" collapsed="false">
      <c r="B124" s="0" t="s">
        <v>26</v>
      </c>
      <c r="C124" s="22" t="n">
        <f aca="false">C118*C102</f>
        <v>0</v>
      </c>
      <c r="D124" s="22" t="n">
        <f aca="false">D118*D102</f>
        <v>778699.826003132</v>
      </c>
      <c r="E124" s="22" t="n">
        <f aca="false">E118*E102</f>
        <v>794791.93928008</v>
      </c>
      <c r="F124" s="22" t="n">
        <f aca="false">F118*F102</f>
        <v>810191.561778182</v>
      </c>
      <c r="G124" s="22" t="n">
        <f aca="false">G118*G102</f>
        <v>824706.060861742</v>
      </c>
      <c r="H124" s="22" t="n">
        <f aca="false">H118*H102</f>
        <v>838539.506028412</v>
      </c>
      <c r="I124" s="22" t="n">
        <f aca="false">I118*I102</f>
        <v>851678.666398674</v>
      </c>
      <c r="J124" s="22" t="n">
        <f aca="false">J118*J102</f>
        <v>864081.158307632</v>
      </c>
      <c r="K124" s="22" t="n">
        <f aca="false">K118*K102</f>
        <v>875869.871958266</v>
      </c>
      <c r="L124" s="22" t="n">
        <f aca="false">L118*L102</f>
        <v>887215.014766751</v>
      </c>
      <c r="M124" s="22" t="n">
        <f aca="false">M118*M102</f>
        <v>898385.465115158</v>
      </c>
    </row>
    <row r="125" customFormat="false" ht="15" hidden="false" customHeight="false" outlineLevel="0" collapsed="false">
      <c r="B125" s="0" t="s">
        <v>27</v>
      </c>
      <c r="C125" s="22" t="n">
        <f aca="false">C119*C103</f>
        <v>0</v>
      </c>
      <c r="D125" s="22" t="n">
        <f aca="false">D119*D103</f>
        <v>701939.191543035</v>
      </c>
      <c r="E125" s="22" t="n">
        <f aca="false">E119*E103</f>
        <v>716445.018572454</v>
      </c>
      <c r="F125" s="22" t="n">
        <f aca="false">F119*F103</f>
        <v>730326.617367548</v>
      </c>
      <c r="G125" s="22" t="n">
        <f aca="false">G119*G103</f>
        <v>743410.34412868</v>
      </c>
      <c r="H125" s="22" t="n">
        <f aca="false">H119*H103</f>
        <v>755880.152124385</v>
      </c>
      <c r="I125" s="22" t="n">
        <f aca="false">I119*I103</f>
        <v>767724.114714173</v>
      </c>
      <c r="J125" s="22" t="n">
        <f aca="false">J119*J103</f>
        <v>778904.026219198</v>
      </c>
      <c r="K125" s="22" t="n">
        <f aca="false">K119*K103</f>
        <v>789530.662893475</v>
      </c>
      <c r="L125" s="22" t="n">
        <f aca="false">L119*L103</f>
        <v>799757.453891752</v>
      </c>
      <c r="M125" s="22" t="n">
        <f aca="false">M119*M103</f>
        <v>809826.772806304</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18269739.6327097</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2251836.20795068</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8424159.07049803</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7593744.354261</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1639602.80339876</v>
      </c>
      <c r="E135" s="22" t="n">
        <f aca="false">PV($C$132,E$134,0,E122)*-1</f>
        <v>1624743.48328075</v>
      </c>
      <c r="F135" s="22" t="n">
        <f aca="false">PV($C$132,F$134,0,F122)*-1</f>
        <v>1607984.43592781</v>
      </c>
      <c r="G135" s="22" t="n">
        <f aca="false">PV($C$132,G$134,0,G122)*-1</f>
        <v>1589117.77948773</v>
      </c>
      <c r="H135" s="22" t="n">
        <f aca="false">PV($C$132,H$134,0,H122)*-1</f>
        <v>1568711.94686152</v>
      </c>
      <c r="I135" s="22" t="n">
        <f aca="false">PV($C$132,I$134,0,I122)*-1</f>
        <v>1546885.68261362</v>
      </c>
      <c r="J135" s="22" t="n">
        <f aca="false">PV($C$132,J$134,0,J122)*-1</f>
        <v>1523701.03153319</v>
      </c>
      <c r="K135" s="22" t="n">
        <f aca="false">PV($C$132,K$134,0,K122)*-1</f>
        <v>1499503.86470675</v>
      </c>
      <c r="L135" s="22" t="n">
        <f aca="false">PV($C$132,L$134,0,L122)*-1</f>
        <v>1474686.34842476</v>
      </c>
      <c r="M135" s="22" t="n">
        <f aca="false">PV($C$132,M$134,0,M122)*-1</f>
        <v>1449760.52091231</v>
      </c>
    </row>
    <row r="136" customFormat="false" ht="15" hidden="false" customHeight="false" outlineLevel="0" collapsed="false">
      <c r="A136" s="101"/>
      <c r="B136" s="101" t="s">
        <v>25</v>
      </c>
      <c r="C136" s="22" t="n">
        <f aca="false">PV($C$132,C$134,0,C123)*-1</f>
        <v>0</v>
      </c>
      <c r="D136" s="22" t="n">
        <f aca="false">PV($C$132,D$134,0,D123)*-1</f>
        <v>202089.194130631</v>
      </c>
      <c r="E136" s="22" t="n">
        <f aca="false">PV($C$132,E$134,0,E123)*-1</f>
        <v>200257.709077207</v>
      </c>
      <c r="F136" s="22" t="n">
        <f aca="false">PV($C$132,F$134,0,F123)*-1</f>
        <v>198192.073200682</v>
      </c>
      <c r="G136" s="22" t="n">
        <f aca="false">PV($C$132,G$134,0,G123)*-1</f>
        <v>195866.664029624</v>
      </c>
      <c r="H136" s="22" t="n">
        <f aca="false">PV($C$132,H$134,0,H123)*-1</f>
        <v>193351.543744121</v>
      </c>
      <c r="I136" s="22" t="n">
        <f aca="false">PV($C$132,I$134,0,I123)*-1</f>
        <v>190661.348201886</v>
      </c>
      <c r="J136" s="22" t="n">
        <f aca="false">PV($C$132,J$134,0,J123)*-1</f>
        <v>187803.724731536</v>
      </c>
      <c r="K136" s="22" t="n">
        <f aca="false">PV($C$132,K$134,0,K123)*-1</f>
        <v>184821.303663419</v>
      </c>
      <c r="L136" s="22" t="n">
        <f aca="false">PV($C$132,L$134,0,L123)*-1</f>
        <v>181762.42144185</v>
      </c>
      <c r="M136" s="22" t="n">
        <f aca="false">PV($C$132,M$134,0,M123)*-1</f>
        <v>178690.189322834</v>
      </c>
    </row>
    <row r="137" customFormat="false" ht="15" hidden="false" customHeight="false" outlineLevel="0" collapsed="false">
      <c r="A137" s="101"/>
      <c r="B137" s="101" t="s">
        <v>26</v>
      </c>
      <c r="C137" s="22" t="n">
        <f aca="false">PV($C$132,C$134,0,C124)*-1</f>
        <v>0</v>
      </c>
      <c r="D137" s="22" t="n">
        <f aca="false">PV($C$132,D$134,0,D124)*-1</f>
        <v>756019.248546731</v>
      </c>
      <c r="E137" s="22" t="n">
        <f aca="false">PV($C$132,E$134,0,E124)*-1</f>
        <v>749167.630577887</v>
      </c>
      <c r="F137" s="22" t="n">
        <f aca="false">PV($C$132,F$134,0,F124)*-1</f>
        <v>741440.050239613</v>
      </c>
      <c r="G137" s="22" t="n">
        <f aca="false">PV($C$132,G$134,0,G124)*-1</f>
        <v>732740.653413226</v>
      </c>
      <c r="H137" s="22" t="n">
        <f aca="false">PV($C$132,H$134,0,H124)*-1</f>
        <v>723331.543953266</v>
      </c>
      <c r="I137" s="22" t="n">
        <f aca="false">PV($C$132,I$134,0,I124)*-1</f>
        <v>713267.47486222</v>
      </c>
      <c r="J137" s="22" t="n">
        <f aca="false">PV($C$132,J$134,0,J124)*-1</f>
        <v>702577.054931668</v>
      </c>
      <c r="K137" s="22" t="n">
        <f aca="false">PV($C$132,K$134,0,K124)*-1</f>
        <v>691419.76498122</v>
      </c>
      <c r="L137" s="22" t="n">
        <f aca="false">PV($C$132,L$134,0,L124)*-1</f>
        <v>679976.432503736</v>
      </c>
      <c r="M137" s="22" t="n">
        <f aca="false">PV($C$132,M$134,0,M124)*-1</f>
        <v>668483.157823853</v>
      </c>
    </row>
    <row r="138" customFormat="false" ht="15" hidden="false" customHeight="false" outlineLevel="0" collapsed="false">
      <c r="A138" s="101"/>
      <c r="B138" s="101" t="s">
        <v>27</v>
      </c>
      <c r="C138" s="22" t="n">
        <f aca="false">PV($C$132,C$134,0,C125)*-1</f>
        <v>0</v>
      </c>
      <c r="D138" s="22" t="n">
        <f aca="false">PV($C$132,D$134,0,D125)*-1</f>
        <v>681494.360721393</v>
      </c>
      <c r="E138" s="22" t="n">
        <f aca="false">PV($C$132,E$134,0,E125)*-1</f>
        <v>675318.143625651</v>
      </c>
      <c r="F138" s="22" t="n">
        <f aca="false">PV($C$132,F$134,0,F125)*-1</f>
        <v>668352.312487518</v>
      </c>
      <c r="G138" s="22" t="n">
        <f aca="false">PV($C$132,G$134,0,G125)*-1</f>
        <v>660510.462044878</v>
      </c>
      <c r="H138" s="22" t="n">
        <f aca="false">PV($C$132,H$134,0,H125)*-1</f>
        <v>652028.859164132</v>
      </c>
      <c r="I138" s="22" t="n">
        <f aca="false">PV($C$132,I$134,0,I125)*-1</f>
        <v>642956.859549516</v>
      </c>
      <c r="J138" s="22" t="n">
        <f aca="false">PV($C$132,J$134,0,J125)*-1</f>
        <v>633320.25186999</v>
      </c>
      <c r="K138" s="22" t="n">
        <f aca="false">PV($C$132,K$134,0,K125)*-1</f>
        <v>623262.796062112</v>
      </c>
      <c r="L138" s="22" t="n">
        <f aca="false">PV($C$132,L$134,0,L125)*-1</f>
        <v>612947.494479175</v>
      </c>
      <c r="M138" s="22" t="n">
        <f aca="false">PV($C$132,M$134,0,M125)*-1</f>
        <v>602587.173765624</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15524697.8971472</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1913496.17154379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7158423.01183342</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6452778.71376999</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Children'!AW32</f>
        <v>0.076</v>
      </c>
      <c r="E146" s="75" t="n">
        <f aca="false">D146</f>
        <v>0.076</v>
      </c>
      <c r="F146" s="75" t="n">
        <f aca="false">E146</f>
        <v>0.076</v>
      </c>
      <c r="G146" s="75" t="n">
        <f aca="false">F146</f>
        <v>0.076</v>
      </c>
      <c r="H146" s="75" t="n">
        <f aca="false">G146</f>
        <v>0.076</v>
      </c>
      <c r="I146" s="75" t="n">
        <f aca="false">H146</f>
        <v>0.076</v>
      </c>
      <c r="J146" s="75" t="n">
        <f aca="false">I146</f>
        <v>0.076</v>
      </c>
      <c r="K146" s="75" t="n">
        <f aca="false">J146</f>
        <v>0.076</v>
      </c>
      <c r="L146" s="75" t="n">
        <f aca="false">K146</f>
        <v>0.076</v>
      </c>
      <c r="M146" s="75" t="n">
        <f aca="false">L146</f>
        <v>0.076</v>
      </c>
    </row>
    <row r="147" customFormat="false" ht="15" hidden="false" customHeight="false" outlineLevel="0" collapsed="false">
      <c r="B147" s="0" t="s">
        <v>26</v>
      </c>
      <c r="C147" s="75" t="n">
        <v>0</v>
      </c>
      <c r="D147" s="75" t="n">
        <f aca="false">'Regional Data Children'!AW33</f>
        <v>0.398</v>
      </c>
      <c r="E147" s="75" t="n">
        <f aca="false">D147</f>
        <v>0.398</v>
      </c>
      <c r="F147" s="75" t="n">
        <f aca="false">E147</f>
        <v>0.398</v>
      </c>
      <c r="G147" s="75" t="n">
        <f aca="false">F147</f>
        <v>0.398</v>
      </c>
      <c r="H147" s="75" t="n">
        <f aca="false">G147</f>
        <v>0.398</v>
      </c>
      <c r="I147" s="75" t="n">
        <f aca="false">H147</f>
        <v>0.398</v>
      </c>
      <c r="J147" s="75" t="n">
        <f aca="false">I147</f>
        <v>0.398</v>
      </c>
      <c r="K147" s="75" t="n">
        <f aca="false">J147</f>
        <v>0.398</v>
      </c>
      <c r="L147" s="75" t="n">
        <f aca="false">K147</f>
        <v>0.398</v>
      </c>
      <c r="M147" s="75" t="n">
        <f aca="false">L147</f>
        <v>0.398</v>
      </c>
    </row>
    <row r="148" customFormat="false" ht="15" hidden="false" customHeight="false" outlineLevel="0" collapsed="false">
      <c r="B148" s="0" t="s">
        <v>27</v>
      </c>
      <c r="C148" s="75" t="n">
        <v>0</v>
      </c>
      <c r="D148" s="75" t="n">
        <f aca="false">'Regional Data Children'!AW34</f>
        <v>0.102</v>
      </c>
      <c r="E148" s="75" t="n">
        <f aca="false">D148</f>
        <v>0.102</v>
      </c>
      <c r="F148" s="75" t="n">
        <f aca="false">E148</f>
        <v>0.102</v>
      </c>
      <c r="G148" s="75" t="n">
        <f aca="false">F148</f>
        <v>0.102</v>
      </c>
      <c r="H148" s="75" t="n">
        <f aca="false">G148</f>
        <v>0.102</v>
      </c>
      <c r="I148" s="75" t="n">
        <f aca="false">H148</f>
        <v>0.102</v>
      </c>
      <c r="J148" s="75" t="n">
        <f aca="false">I148</f>
        <v>0.102</v>
      </c>
      <c r="K148" s="75" t="n">
        <f aca="false">J148</f>
        <v>0.102</v>
      </c>
      <c r="L148" s="75" t="n">
        <f aca="false">K148</f>
        <v>0.102</v>
      </c>
      <c r="M148" s="75" t="n">
        <f aca="false">L148</f>
        <v>0.102</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600997.744457218</v>
      </c>
      <c r="E151" s="22" t="n">
        <f aca="false">SUM(E152:E154)</f>
        <v>613417.580008789</v>
      </c>
      <c r="F151" s="22" t="n">
        <f aca="false">SUM(F152:F154)</f>
        <v>625302.953650589</v>
      </c>
      <c r="G151" s="22" t="n">
        <f aca="false">SUM(G152:G154)</f>
        <v>636505.192202407</v>
      </c>
      <c r="H151" s="22" t="n">
        <f aca="false">SUM(H152:H154)</f>
        <v>647181.795773663</v>
      </c>
      <c r="I151" s="22" t="n">
        <f aca="false">SUM(I152:I154)</f>
        <v>657322.552818801</v>
      </c>
      <c r="J151" s="22" t="n">
        <f aca="false">SUM(J152:J154)</f>
        <v>666894.751776634</v>
      </c>
      <c r="K151" s="22" t="n">
        <f aca="false">SUM(K152:K154)</f>
        <v>675993.238866902</v>
      </c>
      <c r="L151" s="22" t="n">
        <f aca="false">SUM(L152:L154)</f>
        <v>684749.379565484</v>
      </c>
      <c r="M151" s="22" t="n">
        <f aca="false">SUM(M152:M154)</f>
        <v>693370.69324732</v>
      </c>
    </row>
    <row r="152" customFormat="false" ht="15" hidden="false" customHeight="false" outlineLevel="0" collapsed="false">
      <c r="B152" s="0" t="s">
        <v>25</v>
      </c>
      <c r="C152" s="22" t="n">
        <f aca="false">C146*C101</f>
        <v>0</v>
      </c>
      <c r="D152" s="22" t="n">
        <f aca="false">D146*D101</f>
        <v>51697.8500540713</v>
      </c>
      <c r="E152" s="22" t="n">
        <f aca="false">E146*E101</f>
        <v>52766.2048057538</v>
      </c>
      <c r="F152" s="22" t="n">
        <f aca="false">F146*F101</f>
        <v>53788.5851225474</v>
      </c>
      <c r="G152" s="22" t="n">
        <f aca="false">G146*G101</f>
        <v>54752.2021315344</v>
      </c>
      <c r="H152" s="22" t="n">
        <f aca="false">H146*H101</f>
        <v>55670.6039984366</v>
      </c>
      <c r="I152" s="22" t="n">
        <f aca="false">I146*I101</f>
        <v>56542.9123256963</v>
      </c>
      <c r="J152" s="22" t="n">
        <f aca="false">J146*J101</f>
        <v>57366.3132635097</v>
      </c>
      <c r="K152" s="22" t="n">
        <f aca="false">K146*K101</f>
        <v>58148.9654874983</v>
      </c>
      <c r="L152" s="22" t="n">
        <f aca="false">L146*L101</f>
        <v>58902.1690611597</v>
      </c>
      <c r="M152" s="22" t="n">
        <f aca="false">M146*M101</f>
        <v>59643.7748094395</v>
      </c>
    </row>
    <row r="153" customFormat="false" ht="15" hidden="false" customHeight="false" outlineLevel="0" collapsed="false">
      <c r="B153" s="0" t="s">
        <v>26</v>
      </c>
      <c r="C153" s="22" t="n">
        <f aca="false">C147*C102</f>
        <v>0</v>
      </c>
      <c r="D153" s="22" t="n">
        <f aca="false">D147*D102</f>
        <v>404071.096152864</v>
      </c>
      <c r="E153" s="22" t="n">
        <f aca="false">E147*E102</f>
        <v>412421.371360459</v>
      </c>
      <c r="F153" s="22" t="n">
        <f aca="false">F147*F102</f>
        <v>420412.309762342</v>
      </c>
      <c r="G153" s="22" t="n">
        <f aca="false">G147*G102</f>
        <v>427943.953354594</v>
      </c>
      <c r="H153" s="22" t="n">
        <f aca="false">H147*H102</f>
        <v>435122.194783974</v>
      </c>
      <c r="I153" s="22" t="n">
        <f aca="false">I147*I102</f>
        <v>441940.168483276</v>
      </c>
      <c r="J153" s="22" t="n">
        <f aca="false">J147*J102</f>
        <v>448375.881364325</v>
      </c>
      <c r="K153" s="22" t="n">
        <f aca="false">K147*K102</f>
        <v>454493.101746271</v>
      </c>
      <c r="L153" s="22" t="n">
        <f aca="false">L147*L102</f>
        <v>460380.151078445</v>
      </c>
      <c r="M153" s="22" t="n">
        <f aca="false">M147*M102</f>
        <v>466176.551650369</v>
      </c>
    </row>
    <row r="154" customFormat="false" ht="15" hidden="false" customHeight="false" outlineLevel="0" collapsed="false">
      <c r="B154" s="0" t="s">
        <v>27</v>
      </c>
      <c r="C154" s="22" t="n">
        <f aca="false">C148*C103</f>
        <v>0</v>
      </c>
      <c r="D154" s="22" t="n">
        <f aca="false">D148*D103</f>
        <v>145228.798250283</v>
      </c>
      <c r="E154" s="22" t="n">
        <f aca="false">E148*E103</f>
        <v>148230.003842577</v>
      </c>
      <c r="F154" s="22" t="n">
        <f aca="false">F148*F103</f>
        <v>151102.0587657</v>
      </c>
      <c r="G154" s="22" t="n">
        <f aca="false">G148*G103</f>
        <v>153809.036716279</v>
      </c>
      <c r="H154" s="22" t="n">
        <f aca="false">H148*H103</f>
        <v>156388.996991252</v>
      </c>
      <c r="I154" s="22" t="n">
        <f aca="false">I148*I103</f>
        <v>158839.472009829</v>
      </c>
      <c r="J154" s="22" t="n">
        <f aca="false">J148*J103</f>
        <v>161152.557148799</v>
      </c>
      <c r="K154" s="22" t="n">
        <f aca="false">K148*K103</f>
        <v>163351.171633133</v>
      </c>
      <c r="L154" s="22" t="n">
        <f aca="false">L148*L103</f>
        <v>165467.05942588</v>
      </c>
      <c r="M154" s="22" t="n">
        <f aca="false">M148*M103</f>
        <v>167550.366787511</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6501735.88236781</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559279.581059647</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4371336.77973692</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1571119.52157124</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583492.955783707</v>
      </c>
      <c r="E164" s="22" t="n">
        <f aca="false">PV($C$161,E$163,0,E151)*-1</f>
        <v>578204.901507012</v>
      </c>
      <c r="F164" s="22" t="n">
        <f aca="false">PV($C$161,F$163,0,F151)*-1</f>
        <v>572240.782602232</v>
      </c>
      <c r="G164" s="22" t="n">
        <f aca="false">PV($C$161,G$163,0,G151)*-1</f>
        <v>565526.619202924</v>
      </c>
      <c r="H164" s="22" t="n">
        <f aca="false">PV($C$161,H$163,0,H151)*-1</f>
        <v>558264.702127879</v>
      </c>
      <c r="I164" s="22" t="n">
        <f aca="false">PV($C$161,I$163,0,I151)*-1</f>
        <v>550497.289548856</v>
      </c>
      <c r="J164" s="22" t="n">
        <f aca="false">PV($C$161,J$163,0,J151)*-1</f>
        <v>542246.461629014</v>
      </c>
      <c r="K164" s="22" t="n">
        <f aca="false">PV($C$161,K$163,0,K151)*-1</f>
        <v>533635.305095319</v>
      </c>
      <c r="L164" s="22" t="n">
        <f aca="false">PV($C$161,L$163,0,L151)*-1</f>
        <v>524803.381960904</v>
      </c>
      <c r="M164" s="22" t="n">
        <f aca="false">PV($C$161,M$163,0,M151)*-1</f>
        <v>515932.913613054</v>
      </c>
    </row>
    <row r="165" customFormat="false" ht="15" hidden="false" customHeight="false" outlineLevel="0" collapsed="false">
      <c r="A165" s="101"/>
      <c r="B165" s="101" t="s">
        <v>25</v>
      </c>
      <c r="C165" s="22" t="n">
        <f aca="false">PV($C$161,C$163,0,C152)*-1</f>
        <v>0</v>
      </c>
      <c r="D165" s="22" t="n">
        <f aca="false">PV($C$161,D$163,0,D152)*-1</f>
        <v>50192.0874311372</v>
      </c>
      <c r="E165" s="22" t="n">
        <f aca="false">PV($C$161,E$163,0,E152)*-1</f>
        <v>49737.2087904174</v>
      </c>
      <c r="F165" s="22" t="n">
        <f aca="false">PV($C$161,F$163,0,F152)*-1</f>
        <v>49224.1750433067</v>
      </c>
      <c r="G165" s="22" t="n">
        <f aca="false">PV($C$161,G$163,0,G152)*-1</f>
        <v>48646.6224387301</v>
      </c>
      <c r="H165" s="22" t="n">
        <f aca="false">PV($C$161,H$163,0,H152)*-1</f>
        <v>48021.9520410236</v>
      </c>
      <c r="I165" s="22" t="n">
        <f aca="false">PV($C$161,I$163,0,I152)*-1</f>
        <v>47353.7988998148</v>
      </c>
      <c r="J165" s="22" t="n">
        <f aca="false">PV($C$161,J$163,0,J152)*-1</f>
        <v>46644.0623516234</v>
      </c>
      <c r="K165" s="22" t="n">
        <f aca="false">PV($C$161,K$163,0,K152)*-1</f>
        <v>45903.3303216335</v>
      </c>
      <c r="L165" s="22" t="n">
        <f aca="false">PV($C$161,L$163,0,L152)*-1</f>
        <v>45143.6079398059</v>
      </c>
      <c r="M165" s="22" t="n">
        <f aca="false">PV($C$161,M$163,0,M152)*-1</f>
        <v>44380.5698971745</v>
      </c>
    </row>
    <row r="166" customFormat="false" ht="15" hidden="false" customHeight="false" outlineLevel="0" collapsed="false">
      <c r="A166" s="101"/>
      <c r="B166" s="101" t="s">
        <v>26</v>
      </c>
      <c r="C166" s="22" t="n">
        <f aca="false">PV($C$161,C$163,0,C153)*-1</f>
        <v>0</v>
      </c>
      <c r="D166" s="22" t="n">
        <f aca="false">PV($C$161,D$163,0,D153)*-1</f>
        <v>392302.035099868</v>
      </c>
      <c r="E166" s="22" t="n">
        <f aca="false">PV($C$161,E$163,0,E153)*-1</f>
        <v>388746.697483701</v>
      </c>
      <c r="F166" s="22" t="n">
        <f aca="false">PV($C$161,F$163,0,F153)*-1</f>
        <v>384736.818768404</v>
      </c>
      <c r="G166" s="22" t="n">
        <f aca="false">PV($C$161,G$163,0,G153)*-1</f>
        <v>380222.659789392</v>
      </c>
      <c r="H166" s="22" t="n">
        <f aca="false">PV($C$161,H$163,0,H153)*-1</f>
        <v>375340.227501173</v>
      </c>
      <c r="I166" s="22" t="n">
        <f aca="false">PV($C$161,I$163,0,I153)*-1</f>
        <v>370117.933500865</v>
      </c>
      <c r="J166" s="22" t="n">
        <f aca="false">PV($C$161,J$163,0,J153)*-1</f>
        <v>364570.623028427</v>
      </c>
      <c r="K166" s="22" t="n">
        <f aca="false">PV($C$161,K$163,0,K153)*-1</f>
        <v>358781.051450489</v>
      </c>
      <c r="L166" s="22" t="n">
        <f aca="false">PV($C$161,L$163,0,L153)*-1</f>
        <v>352843.051025407</v>
      </c>
      <c r="M166" s="22" t="n">
        <f aca="false">PV($C$161,M$163,0,M153)*-1</f>
        <v>346879.135350578</v>
      </c>
    </row>
    <row r="167" customFormat="false" ht="15" hidden="false" customHeight="false" outlineLevel="0" collapsed="false">
      <c r="A167" s="101"/>
      <c r="B167" s="101" t="s">
        <v>27</v>
      </c>
      <c r="C167" s="22" t="n">
        <f aca="false">PV($C$161,C$163,0,C154)*-1</f>
        <v>0</v>
      </c>
      <c r="D167" s="22" t="n">
        <f aca="false">PV($C$161,D$163,0,D154)*-1</f>
        <v>140998.833252702</v>
      </c>
      <c r="E167" s="22" t="n">
        <f aca="false">PV($C$161,E$163,0,E154)*-1</f>
        <v>139720.995232893</v>
      </c>
      <c r="F167" s="22" t="n">
        <f aca="false">PV($C$161,F$163,0,F154)*-1</f>
        <v>138279.788790521</v>
      </c>
      <c r="G167" s="22" t="n">
        <f aca="false">PV($C$161,G$163,0,G154)*-1</f>
        <v>136657.336974802</v>
      </c>
      <c r="H167" s="22" t="n">
        <f aca="false">PV($C$161,H$163,0,H154)*-1</f>
        <v>134902.522585683</v>
      </c>
      <c r="I167" s="22" t="n">
        <f aca="false">PV($C$161,I$163,0,I154)*-1</f>
        <v>133025.557148176</v>
      </c>
      <c r="J167" s="22" t="n">
        <f aca="false">PV($C$161,J$163,0,J154)*-1</f>
        <v>131031.776248964</v>
      </c>
      <c r="K167" s="22" t="n">
        <f aca="false">PV($C$161,K$163,0,K154)*-1</f>
        <v>128950.923323196</v>
      </c>
      <c r="L167" s="22" t="n">
        <f aca="false">PV($C$161,L$163,0,L154)*-1</f>
        <v>126816.722995691</v>
      </c>
      <c r="M167" s="22" t="n">
        <f aca="false">PV($C$161,M$163,0,M154)*-1</f>
        <v>124673.208365301</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5524845.3130709</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475247.415154667</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3714540.23299831</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1335057.66491793</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Children'!AX32</f>
        <v>0.426</v>
      </c>
      <c r="E175" s="75" t="n">
        <f aca="false">D175</f>
        <v>0.426</v>
      </c>
      <c r="F175" s="75" t="n">
        <f aca="false">E175</f>
        <v>0.426</v>
      </c>
      <c r="G175" s="75" t="n">
        <f aca="false">F175</f>
        <v>0.426</v>
      </c>
      <c r="H175" s="75" t="n">
        <f aca="false">G175</f>
        <v>0.426</v>
      </c>
      <c r="I175" s="75" t="n">
        <f aca="false">H175</f>
        <v>0.426</v>
      </c>
      <c r="J175" s="75" t="n">
        <f aca="false">I175</f>
        <v>0.426</v>
      </c>
      <c r="K175" s="75" t="n">
        <f aca="false">J175</f>
        <v>0.426</v>
      </c>
      <c r="L175" s="75" t="n">
        <f aca="false">K175</f>
        <v>0.426</v>
      </c>
      <c r="M175" s="75" t="n">
        <f aca="false">L175</f>
        <v>0.426</v>
      </c>
    </row>
    <row r="176" customFormat="false" ht="15" hidden="false" customHeight="false" outlineLevel="0" collapsed="false">
      <c r="B176" s="0" t="s">
        <v>26</v>
      </c>
      <c r="C176" s="75" t="n">
        <f aca="false">'Regional Data Children'!$D33</f>
        <v>0.917</v>
      </c>
      <c r="D176" s="75" t="n">
        <f aca="false">'Regional Data Children'!AX33</f>
        <v>0.474</v>
      </c>
      <c r="E176" s="75" t="n">
        <f aca="false">D176</f>
        <v>0.474</v>
      </c>
      <c r="F176" s="75" t="n">
        <f aca="false">E176</f>
        <v>0.474</v>
      </c>
      <c r="G176" s="75" t="n">
        <f aca="false">F176</f>
        <v>0.474</v>
      </c>
      <c r="H176" s="75" t="n">
        <f aca="false">G176</f>
        <v>0.474</v>
      </c>
      <c r="I176" s="75" t="n">
        <f aca="false">H176</f>
        <v>0.474</v>
      </c>
      <c r="J176" s="75" t="n">
        <f aca="false">I176</f>
        <v>0.474</v>
      </c>
      <c r="K176" s="75" t="n">
        <f aca="false">J176</f>
        <v>0.474</v>
      </c>
      <c r="L176" s="75" t="n">
        <f aca="false">K176</f>
        <v>0.474</v>
      </c>
      <c r="M176" s="75" t="n">
        <f aca="false">L176</f>
        <v>0.474</v>
      </c>
    </row>
    <row r="177" customFormat="false" ht="15" hidden="false" customHeight="false" outlineLevel="0" collapsed="false">
      <c r="B177" s="0" t="s">
        <v>27</v>
      </c>
      <c r="C177" s="75" t="n">
        <f aca="false">'Regional Data Children'!$D34</f>
        <v>0.487</v>
      </c>
      <c r="D177" s="75" t="n">
        <f aca="false">'Regional Data Children'!AX34</f>
        <v>0.295</v>
      </c>
      <c r="E177" s="75" t="n">
        <f aca="false">D177</f>
        <v>0.295</v>
      </c>
      <c r="F177" s="75" t="n">
        <f aca="false">E177</f>
        <v>0.295</v>
      </c>
      <c r="G177" s="75" t="n">
        <f aca="false">F177</f>
        <v>0.295</v>
      </c>
      <c r="H177" s="75" t="n">
        <f aca="false">G177</f>
        <v>0.295</v>
      </c>
      <c r="I177" s="75" t="n">
        <f aca="false">H177</f>
        <v>0.295</v>
      </c>
      <c r="J177" s="75" t="n">
        <f aca="false">I177</f>
        <v>0.295</v>
      </c>
      <c r="K177" s="75" t="n">
        <f aca="false">J177</f>
        <v>0.295</v>
      </c>
      <c r="L177" s="75" t="n">
        <f aca="false">K177</f>
        <v>0.295</v>
      </c>
      <c r="M177" s="75" t="n">
        <f aca="false">L177</f>
        <v>0.295</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1191034.92072411</v>
      </c>
      <c r="E180" s="0" t="n">
        <f aca="false">SUM(E181:E183)</f>
        <v>1215648.08772514</v>
      </c>
      <c r="F180" s="0" t="n">
        <f aca="false">SUM(F181:F183)</f>
        <v>1239202.07804173</v>
      </c>
      <c r="G180" s="0" t="n">
        <f aca="false">SUM(G181:G183)</f>
        <v>1261402.25670887</v>
      </c>
      <c r="H180" s="0" t="n">
        <f aca="false">SUM(H181:H183)</f>
        <v>1282560.75157074</v>
      </c>
      <c r="I180" s="0" t="n">
        <f aca="false">SUM(I181:I183)</f>
        <v>1302657.32576711</v>
      </c>
      <c r="J180" s="0" t="n">
        <f aca="false">SUM(J181:J183)</f>
        <v>1321627.15274574</v>
      </c>
      <c r="K180" s="0" t="n">
        <f aca="false">SUM(K181:K183)</f>
        <v>1339658.19520839</v>
      </c>
      <c r="L180" s="0" t="n">
        <f aca="false">SUM(L181:L183)</f>
        <v>1357010.78835698</v>
      </c>
      <c r="M180" s="0" t="n">
        <f aca="false">SUM(M181:M183)</f>
        <v>1374096.18635104</v>
      </c>
    </row>
    <row r="181" customFormat="false" ht="15" hidden="false" customHeight="false" outlineLevel="0" collapsed="false">
      <c r="B181" s="0" t="s">
        <v>25</v>
      </c>
      <c r="C181" s="0" t="n">
        <f aca="false">C175*C101</f>
        <v>373311.082731694</v>
      </c>
      <c r="D181" s="0" t="n">
        <f aca="false">D175*D101</f>
        <v>289780.054250452</v>
      </c>
      <c r="E181" s="0" t="n">
        <f aca="false">E175*E101</f>
        <v>295768.46377962</v>
      </c>
      <c r="F181" s="0" t="n">
        <f aca="false">F175*F101</f>
        <v>301499.1745027</v>
      </c>
      <c r="G181" s="0" t="n">
        <f aca="false">G175*G101</f>
        <v>306900.501421495</v>
      </c>
      <c r="H181" s="0" t="n">
        <f aca="false">H175*H101</f>
        <v>312048.385570184</v>
      </c>
      <c r="I181" s="0" t="n">
        <f aca="false">I175*I101</f>
        <v>316937.903299298</v>
      </c>
      <c r="J181" s="0" t="n">
        <f aca="false">J175*J101</f>
        <v>321553.282240199</v>
      </c>
      <c r="K181" s="0" t="n">
        <f aca="false">K175*K101</f>
        <v>325940.253916767</v>
      </c>
      <c r="L181" s="0" t="n">
        <f aca="false">L175*L101</f>
        <v>330162.158158606</v>
      </c>
      <c r="M181" s="0" t="n">
        <f aca="false">M175*M101</f>
        <v>334319.053537122</v>
      </c>
    </row>
    <row r="182" customFormat="false" ht="15" hidden="false" customHeight="false" outlineLevel="0" collapsed="false">
      <c r="B182" s="0" t="s">
        <v>26</v>
      </c>
      <c r="C182" s="0" t="n">
        <f aca="false">C176*C102</f>
        <v>910737.420169237</v>
      </c>
      <c r="D182" s="0" t="n">
        <f aca="false">D176*D102</f>
        <v>481230.400945873</v>
      </c>
      <c r="E182" s="0" t="n">
        <f aca="false">E176*E102</f>
        <v>491175.201067481</v>
      </c>
      <c r="F182" s="0" t="n">
        <f aca="false">F176*F102</f>
        <v>500692.0473049</v>
      </c>
      <c r="G182" s="0" t="n">
        <f aca="false">G176*G102</f>
        <v>509661.894196174</v>
      </c>
      <c r="H182" s="0" t="n">
        <f aca="false">H176*H102</f>
        <v>518210.855094482</v>
      </c>
      <c r="I182" s="0" t="n">
        <f aca="false">I176*I102</f>
        <v>526330.753419781</v>
      </c>
      <c r="J182" s="0" t="n">
        <f aca="false">J176*J102</f>
        <v>533995.396398719</v>
      </c>
      <c r="K182" s="0" t="n">
        <f aca="false">K176*K102</f>
        <v>541280.729215408</v>
      </c>
      <c r="L182" s="0" t="n">
        <f aca="false">L176*L102</f>
        <v>548291.938721565</v>
      </c>
      <c r="M182" s="0" t="n">
        <f aca="false">M176*M102</f>
        <v>555195.189653957</v>
      </c>
    </row>
    <row r="183" customFormat="false" ht="15" hidden="false" customHeight="false" outlineLevel="0" collapsed="false">
      <c r="B183" s="0" t="s">
        <v>27</v>
      </c>
      <c r="C183" s="0" t="n">
        <f aca="false">C177*C103</f>
        <v>678313.819003453</v>
      </c>
      <c r="D183" s="0" t="n">
        <f aca="false">D177*D103</f>
        <v>420024.46552778</v>
      </c>
      <c r="E183" s="0" t="n">
        <f aca="false">E177*E103</f>
        <v>428704.42287804</v>
      </c>
      <c r="F183" s="0" t="n">
        <f aca="false">F177*F103</f>
        <v>437010.856234131</v>
      </c>
      <c r="G183" s="0" t="n">
        <f aca="false">G177*G103</f>
        <v>444839.861091198</v>
      </c>
      <c r="H183" s="0" t="n">
        <f aca="false">H177*H103</f>
        <v>452301.510906072</v>
      </c>
      <c r="I183" s="0" t="n">
        <f aca="false">I177*I103</f>
        <v>459388.669048035</v>
      </c>
      <c r="J183" s="0" t="n">
        <f aca="false">J177*J103</f>
        <v>466078.474106822</v>
      </c>
      <c r="K183" s="0" t="n">
        <f aca="false">K177*K103</f>
        <v>472437.212076217</v>
      </c>
      <c r="L183" s="0" t="n">
        <f aca="false">L177*L103</f>
        <v>478556.691476809</v>
      </c>
      <c r="M183" s="0" t="n">
        <f aca="false">M177*M103</f>
        <v>484581.943159959</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Children'!AY32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Children'!AY33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Children'!AY34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1688790.88750072</v>
      </c>
      <c r="E215" s="22" t="n">
        <f aca="false">E25+E122</f>
        <v>1723690.36141254</v>
      </c>
      <c r="F215" s="22" t="n">
        <f aca="false">F25+F122</f>
        <v>1757088.00871809</v>
      </c>
      <c r="G215" s="22" t="n">
        <f aca="false">G25+G122</f>
        <v>1788566.06094107</v>
      </c>
      <c r="H215" s="22" t="n">
        <f aca="false">H25+H122</f>
        <v>1818567.09004124</v>
      </c>
      <c r="I215" s="22" t="n">
        <f aca="false">I25+I122</f>
        <v>1847062.40179263</v>
      </c>
      <c r="J215" s="22" t="n">
        <f aca="false">J25+J122</f>
        <v>1873960.07740359</v>
      </c>
      <c r="K215" s="22" t="n">
        <f aca="false">K25+K122</f>
        <v>1899526.63273562</v>
      </c>
      <c r="L215" s="22" t="n">
        <f aca="false">L25+L122</f>
        <v>1924131.2019837</v>
      </c>
      <c r="M215" s="22" t="n">
        <f aca="false">M25+M122</f>
        <v>1948356.91018052</v>
      </c>
    </row>
    <row r="216" customFormat="false" ht="15" hidden="false" customHeight="false" outlineLevel="0" collapsed="false">
      <c r="B216" s="0" t="s">
        <v>25</v>
      </c>
      <c r="C216" s="22" t="n">
        <f aca="false">C26+C123</f>
        <v>0</v>
      </c>
      <c r="D216" s="22" t="n">
        <f aca="false">D26+D123</f>
        <v>208151.86995455</v>
      </c>
      <c r="E216" s="22" t="n">
        <f aca="false">E26+E123</f>
        <v>212453.403560009</v>
      </c>
      <c r="F216" s="22" t="n">
        <f aca="false">F26+F123</f>
        <v>216569.829572362</v>
      </c>
      <c r="G216" s="22" t="n">
        <f aca="false">G26+G123</f>
        <v>220449.655950652</v>
      </c>
      <c r="H216" s="22" t="n">
        <f aca="false">H26+H123</f>
        <v>224147.431888442</v>
      </c>
      <c r="I216" s="22" t="n">
        <f aca="false">I26+I123</f>
        <v>227659.620679777</v>
      </c>
      <c r="J216" s="22" t="n">
        <f aca="false">J26+J123</f>
        <v>230974.892876763</v>
      </c>
      <c r="K216" s="22" t="n">
        <f aca="false">K26+K123</f>
        <v>234126.097883875</v>
      </c>
      <c r="L216" s="22" t="n">
        <f aca="false">L26+L123</f>
        <v>237158.733325196</v>
      </c>
      <c r="M216" s="22" t="n">
        <f aca="false">M26+M123</f>
        <v>240144.672259059</v>
      </c>
    </row>
    <row r="217" customFormat="false" ht="15" hidden="false" customHeight="false" outlineLevel="0" collapsed="false">
      <c r="B217" s="0" t="s">
        <v>26</v>
      </c>
      <c r="C217" s="22" t="n">
        <f aca="false">C27+C124</f>
        <v>0</v>
      </c>
      <c r="D217" s="22" t="n">
        <f aca="false">D27+D124</f>
        <v>778699.826003132</v>
      </c>
      <c r="E217" s="22" t="n">
        <f aca="false">E27+E124</f>
        <v>794791.93928008</v>
      </c>
      <c r="F217" s="22" t="n">
        <f aca="false">F27+F124</f>
        <v>810191.561778182</v>
      </c>
      <c r="G217" s="22" t="n">
        <f aca="false">G27+G124</f>
        <v>824706.060861742</v>
      </c>
      <c r="H217" s="22" t="n">
        <f aca="false">H27+H124</f>
        <v>838539.506028412</v>
      </c>
      <c r="I217" s="22" t="n">
        <f aca="false">I27+I124</f>
        <v>851678.666398674</v>
      </c>
      <c r="J217" s="22" t="n">
        <f aca="false">J27+J124</f>
        <v>864081.158307632</v>
      </c>
      <c r="K217" s="22" t="n">
        <f aca="false">K27+K124</f>
        <v>875869.871958266</v>
      </c>
      <c r="L217" s="22" t="n">
        <f aca="false">L27+L124</f>
        <v>887215.014766751</v>
      </c>
      <c r="M217" s="22" t="n">
        <f aca="false">M27+M124</f>
        <v>898385.465115158</v>
      </c>
    </row>
    <row r="218" customFormat="false" ht="15" hidden="false" customHeight="false" outlineLevel="0" collapsed="false">
      <c r="B218" s="0" t="s">
        <v>27</v>
      </c>
      <c r="C218" s="22" t="n">
        <f aca="false">C28+C125</f>
        <v>0</v>
      </c>
      <c r="D218" s="22" t="n">
        <f aca="false">D28+D125</f>
        <v>701939.191543035</v>
      </c>
      <c r="E218" s="22" t="n">
        <f aca="false">E28+E125</f>
        <v>716445.018572454</v>
      </c>
      <c r="F218" s="22" t="n">
        <f aca="false">F28+F125</f>
        <v>730326.617367548</v>
      </c>
      <c r="G218" s="22" t="n">
        <f aca="false">G28+G125</f>
        <v>743410.34412868</v>
      </c>
      <c r="H218" s="22" t="n">
        <f aca="false">H28+H125</f>
        <v>755880.152124385</v>
      </c>
      <c r="I218" s="22" t="n">
        <f aca="false">I28+I125</f>
        <v>767724.114714173</v>
      </c>
      <c r="J218" s="22" t="n">
        <f aca="false">J28+J125</f>
        <v>778904.026219198</v>
      </c>
      <c r="K218" s="22" t="n">
        <f aca="false">K28+K125</f>
        <v>789530.662893475</v>
      </c>
      <c r="L218" s="22" t="n">
        <f aca="false">L28+L125</f>
        <v>799757.453891752</v>
      </c>
      <c r="M218" s="22" t="n">
        <f aca="false">M28+M125</f>
        <v>809826.772806304</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0.541400489846561</v>
      </c>
      <c r="E221" s="71" t="n">
        <f aca="false">E215/E197</f>
        <v>0.541400489846561</v>
      </c>
      <c r="F221" s="71" t="n">
        <f aca="false">F215/F197</f>
        <v>0.541400489846561</v>
      </c>
      <c r="G221" s="71" t="n">
        <f aca="false">G215/G197</f>
        <v>0.541400489846561</v>
      </c>
      <c r="H221" s="71" t="n">
        <f aca="false">H215/H197</f>
        <v>0.541400489846561</v>
      </c>
      <c r="I221" s="71" t="n">
        <f aca="false">I215/I197</f>
        <v>0.541400489846561</v>
      </c>
      <c r="J221" s="71" t="n">
        <f aca="false">J215/J197</f>
        <v>0.541400489846561</v>
      </c>
      <c r="K221" s="71" t="n">
        <f aca="false">K215/K197</f>
        <v>0.541400489846561</v>
      </c>
      <c r="L221" s="71" t="n">
        <f aca="false">L215/L197</f>
        <v>0.541400489846561</v>
      </c>
      <c r="M221" s="71" t="n">
        <f aca="false">M215/M197</f>
        <v>0.541400489846561</v>
      </c>
    </row>
    <row r="222" customFormat="false" ht="15" hidden="false" customHeight="false" outlineLevel="0" collapsed="false">
      <c r="B222" s="0" t="s">
        <v>25</v>
      </c>
      <c r="C222" s="71" t="n">
        <f aca="false">C216/C198</f>
        <v>0</v>
      </c>
      <c r="D222" s="71" t="n">
        <f aca="false">D216/D198</f>
        <v>0.306</v>
      </c>
      <c r="E222" s="71" t="n">
        <f aca="false">E216/E198</f>
        <v>0.306</v>
      </c>
      <c r="F222" s="71" t="n">
        <f aca="false">F216/F198</f>
        <v>0.306</v>
      </c>
      <c r="G222" s="71" t="n">
        <f aca="false">G216/G198</f>
        <v>0.306</v>
      </c>
      <c r="H222" s="71" t="n">
        <f aca="false">H216/H198</f>
        <v>0.306</v>
      </c>
      <c r="I222" s="71" t="n">
        <f aca="false">I216/I198</f>
        <v>0.306</v>
      </c>
      <c r="J222" s="71" t="n">
        <f aca="false">J216/J198</f>
        <v>0.306</v>
      </c>
      <c r="K222" s="71" t="n">
        <f aca="false">K216/K198</f>
        <v>0.306</v>
      </c>
      <c r="L222" s="71" t="n">
        <f aca="false">L216/L198</f>
        <v>0.306</v>
      </c>
      <c r="M222" s="71" t="n">
        <f aca="false">M216/M198</f>
        <v>0.306</v>
      </c>
    </row>
    <row r="223" customFormat="false" ht="15" hidden="false" customHeight="false" outlineLevel="0" collapsed="false">
      <c r="B223" s="0" t="s">
        <v>26</v>
      </c>
      <c r="C223" s="71" t="n">
        <f aca="false">C217/C199</f>
        <v>0</v>
      </c>
      <c r="D223" s="71" t="n">
        <f aca="false">D217/D199</f>
        <v>0.767</v>
      </c>
      <c r="E223" s="71" t="n">
        <f aca="false">E217/E199</f>
        <v>0.767</v>
      </c>
      <c r="F223" s="71" t="n">
        <f aca="false">F217/F199</f>
        <v>0.767</v>
      </c>
      <c r="G223" s="71" t="n">
        <f aca="false">G217/G199</f>
        <v>0.767</v>
      </c>
      <c r="H223" s="71" t="n">
        <f aca="false">H217/H199</f>
        <v>0.767</v>
      </c>
      <c r="I223" s="71" t="n">
        <f aca="false">I217/I199</f>
        <v>0.767</v>
      </c>
      <c r="J223" s="71" t="n">
        <f aca="false">J217/J199</f>
        <v>0.767</v>
      </c>
      <c r="K223" s="71" t="n">
        <f aca="false">K217/K199</f>
        <v>0.767</v>
      </c>
      <c r="L223" s="71" t="n">
        <f aca="false">L217/L199</f>
        <v>0.767</v>
      </c>
      <c r="M223" s="71" t="n">
        <f aca="false">M217/M199</f>
        <v>0.767</v>
      </c>
    </row>
    <row r="224" customFormat="false" ht="15" hidden="false" customHeight="false" outlineLevel="0" collapsed="false">
      <c r="B224" s="0" t="s">
        <v>27</v>
      </c>
      <c r="C224" s="71" t="n">
        <f aca="false">C218/C200</f>
        <v>0</v>
      </c>
      <c r="D224" s="71" t="n">
        <f aca="false">D218/D200</f>
        <v>0.493</v>
      </c>
      <c r="E224" s="71" t="n">
        <f aca="false">E218/E200</f>
        <v>0.493</v>
      </c>
      <c r="F224" s="71" t="n">
        <f aca="false">F218/F200</f>
        <v>0.493</v>
      </c>
      <c r="G224" s="71" t="n">
        <f aca="false">G218/G200</f>
        <v>0.493</v>
      </c>
      <c r="H224" s="71" t="n">
        <f aca="false">H218/H200</f>
        <v>0.493</v>
      </c>
      <c r="I224" s="71" t="n">
        <f aca="false">I218/I200</f>
        <v>0.493</v>
      </c>
      <c r="J224" s="71" t="n">
        <f aca="false">J218/J200</f>
        <v>0.493</v>
      </c>
      <c r="K224" s="71" t="n">
        <f aca="false">K218/K200</f>
        <v>0.493</v>
      </c>
      <c r="L224" s="71" t="n">
        <f aca="false">L218/L200</f>
        <v>0.493</v>
      </c>
      <c r="M224" s="71" t="n">
        <f aca="false">M218/M200</f>
        <v>0.493</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18269739.6327097</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2251836.20795068</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8424159.07049803</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7593744.354261</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1639602.80339876</v>
      </c>
      <c r="E235" s="22" t="n">
        <f aca="false">PV($C$232,E$234,0,E215)*-1</f>
        <v>1624743.48328075</v>
      </c>
      <c r="F235" s="22" t="n">
        <f aca="false">PV($C$232,F$234,0,F215)*-1</f>
        <v>1607984.43592781</v>
      </c>
      <c r="G235" s="22" t="n">
        <f aca="false">PV($C$232,G$234,0,G215)*-1</f>
        <v>1589117.77948773</v>
      </c>
      <c r="H235" s="22" t="n">
        <f aca="false">PV($C$232,H$234,0,H215)*-1</f>
        <v>1568711.94686152</v>
      </c>
      <c r="I235" s="22" t="n">
        <f aca="false">PV($C$232,I$234,0,I215)*-1</f>
        <v>1546885.68261362</v>
      </c>
      <c r="J235" s="22" t="n">
        <f aca="false">PV($C$232,J$234,0,J215)*-1</f>
        <v>1523701.03153319</v>
      </c>
      <c r="K235" s="22" t="n">
        <f aca="false">PV($C$232,K$234,0,K215)*-1</f>
        <v>1499503.86470675</v>
      </c>
      <c r="L235" s="22" t="n">
        <f aca="false">PV($C$232,L$234,0,L215)*-1</f>
        <v>1474686.34842476</v>
      </c>
      <c r="M235" s="22" t="n">
        <f aca="false">PV($C$232,M$234,0,M215)*-1</f>
        <v>1449760.52091231</v>
      </c>
    </row>
    <row r="236" customFormat="false" ht="15" hidden="false" customHeight="false" outlineLevel="0" collapsed="false">
      <c r="A236" s="101"/>
      <c r="B236" s="101" t="s">
        <v>25</v>
      </c>
      <c r="C236" s="22" t="n">
        <f aca="false">PV($C$232,C$234,0,C216)*-1</f>
        <v>0</v>
      </c>
      <c r="D236" s="22" t="n">
        <f aca="false">PV($C$232,D$234,0,D216)*-1</f>
        <v>202089.194130631</v>
      </c>
      <c r="E236" s="22" t="n">
        <f aca="false">PV($C$232,E$234,0,E216)*-1</f>
        <v>200257.709077207</v>
      </c>
      <c r="F236" s="22" t="n">
        <f aca="false">PV($C$232,F$234,0,F216)*-1</f>
        <v>198192.073200682</v>
      </c>
      <c r="G236" s="22" t="n">
        <f aca="false">PV($C$232,G$234,0,G216)*-1</f>
        <v>195866.664029624</v>
      </c>
      <c r="H236" s="22" t="n">
        <f aca="false">PV($C$232,H$234,0,H216)*-1</f>
        <v>193351.543744121</v>
      </c>
      <c r="I236" s="22" t="n">
        <f aca="false">PV($C$232,I$234,0,I216)*-1</f>
        <v>190661.348201886</v>
      </c>
      <c r="J236" s="22" t="n">
        <f aca="false">PV($C$232,J$234,0,J216)*-1</f>
        <v>187803.724731536</v>
      </c>
      <c r="K236" s="22" t="n">
        <f aca="false">PV($C$232,K$234,0,K216)*-1</f>
        <v>184821.303663419</v>
      </c>
      <c r="L236" s="22" t="n">
        <f aca="false">PV($C$232,L$234,0,L216)*-1</f>
        <v>181762.42144185</v>
      </c>
      <c r="M236" s="22" t="n">
        <f aca="false">PV($C$232,M$234,0,M216)*-1</f>
        <v>178690.189322834</v>
      </c>
    </row>
    <row r="237" customFormat="false" ht="15" hidden="false" customHeight="false" outlineLevel="0" collapsed="false">
      <c r="A237" s="101"/>
      <c r="B237" s="101" t="s">
        <v>26</v>
      </c>
      <c r="C237" s="22" t="n">
        <f aca="false">PV($C$232,C$234,0,C217)*-1</f>
        <v>0</v>
      </c>
      <c r="D237" s="22" t="n">
        <f aca="false">PV($C$232,D$234,0,D217)*-1</f>
        <v>756019.248546731</v>
      </c>
      <c r="E237" s="22" t="n">
        <f aca="false">PV($C$232,E$234,0,E217)*-1</f>
        <v>749167.630577887</v>
      </c>
      <c r="F237" s="22" t="n">
        <f aca="false">PV($C$232,F$234,0,F217)*-1</f>
        <v>741440.050239613</v>
      </c>
      <c r="G237" s="22" t="n">
        <f aca="false">PV($C$232,G$234,0,G217)*-1</f>
        <v>732740.653413226</v>
      </c>
      <c r="H237" s="22" t="n">
        <f aca="false">PV($C$232,H$234,0,H217)*-1</f>
        <v>723331.543953266</v>
      </c>
      <c r="I237" s="22" t="n">
        <f aca="false">PV($C$232,I$234,0,I217)*-1</f>
        <v>713267.47486222</v>
      </c>
      <c r="J237" s="22" t="n">
        <f aca="false">PV($C$232,J$234,0,J217)*-1</f>
        <v>702577.054931668</v>
      </c>
      <c r="K237" s="22" t="n">
        <f aca="false">PV($C$232,K$234,0,K217)*-1</f>
        <v>691419.76498122</v>
      </c>
      <c r="L237" s="22" t="n">
        <f aca="false">PV($C$232,L$234,0,L217)*-1</f>
        <v>679976.432503736</v>
      </c>
      <c r="M237" s="22" t="n">
        <f aca="false">PV($C$232,M$234,0,M217)*-1</f>
        <v>668483.157823853</v>
      </c>
    </row>
    <row r="238" customFormat="false" ht="15" hidden="false" customHeight="false" outlineLevel="0" collapsed="false">
      <c r="A238" s="101"/>
      <c r="B238" s="101" t="s">
        <v>27</v>
      </c>
      <c r="C238" s="22" t="n">
        <f aca="false">PV($C$232,C$234,0,C218)*-1</f>
        <v>0</v>
      </c>
      <c r="D238" s="22" t="n">
        <f aca="false">PV($C$232,D$234,0,D218)*-1</f>
        <v>681494.360721393</v>
      </c>
      <c r="E238" s="22" t="n">
        <f aca="false">PV($C$232,E$234,0,E218)*-1</f>
        <v>675318.143625651</v>
      </c>
      <c r="F238" s="22" t="n">
        <f aca="false">PV($C$232,F$234,0,F218)*-1</f>
        <v>668352.312487518</v>
      </c>
      <c r="G238" s="22" t="n">
        <f aca="false">PV($C$232,G$234,0,G218)*-1</f>
        <v>660510.462044878</v>
      </c>
      <c r="H238" s="22" t="n">
        <f aca="false">PV($C$232,H$234,0,H218)*-1</f>
        <v>652028.859164132</v>
      </c>
      <c r="I238" s="22" t="n">
        <f aca="false">PV($C$232,I$234,0,I218)*-1</f>
        <v>642956.859549516</v>
      </c>
      <c r="J238" s="22" t="n">
        <f aca="false">PV($C$232,J$234,0,J218)*-1</f>
        <v>633320.25186999</v>
      </c>
      <c r="K238" s="22" t="n">
        <f aca="false">PV($C$232,K$234,0,K218)*-1</f>
        <v>623262.796062112</v>
      </c>
      <c r="L238" s="22" t="n">
        <f aca="false">PV($C$232,L$234,0,L218)*-1</f>
        <v>612947.494479175</v>
      </c>
      <c r="M238" s="22" t="n">
        <f aca="false">PV($C$232,M$234,0,M218)*-1</f>
        <v>602587.173765624</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15524697.8971472</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1913496.17154379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7158423.01183342</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6452778.71376999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600997.744457218</v>
      </c>
      <c r="E246" s="22" t="n">
        <f aca="false">E54+E151</f>
        <v>613417.580008789</v>
      </c>
      <c r="F246" s="22" t="n">
        <f aca="false">F54+F151</f>
        <v>625302.953650589</v>
      </c>
      <c r="G246" s="22" t="n">
        <f aca="false">G54+G151</f>
        <v>636505.192202407</v>
      </c>
      <c r="H246" s="22" t="n">
        <f aca="false">H54+H151</f>
        <v>647181.795773663</v>
      </c>
      <c r="I246" s="22" t="n">
        <f aca="false">I54+I151</f>
        <v>657322.552818801</v>
      </c>
      <c r="J246" s="22" t="n">
        <f aca="false">J54+J151</f>
        <v>666894.751776634</v>
      </c>
      <c r="K246" s="22" t="n">
        <f aca="false">K54+K151</f>
        <v>675993.238866902</v>
      </c>
      <c r="L246" s="22" t="n">
        <f aca="false">L54+L151</f>
        <v>684749.379565484</v>
      </c>
      <c r="M246" s="22" t="n">
        <f aca="false">M54+M151</f>
        <v>693370.69324732</v>
      </c>
    </row>
    <row r="247" customFormat="false" ht="15" hidden="false" customHeight="false" outlineLevel="0" collapsed="false">
      <c r="B247" s="0" t="s">
        <v>25</v>
      </c>
      <c r="C247" s="22" t="n">
        <f aca="false">C55+C152</f>
        <v>0</v>
      </c>
      <c r="D247" s="22" t="n">
        <f aca="false">D55+D152</f>
        <v>51697.8500540713</v>
      </c>
      <c r="E247" s="22" t="n">
        <f aca="false">E55+E152</f>
        <v>52766.2048057538</v>
      </c>
      <c r="F247" s="22" t="n">
        <f aca="false">F55+F152</f>
        <v>53788.5851225474</v>
      </c>
      <c r="G247" s="22" t="n">
        <f aca="false">G55+G152</f>
        <v>54752.2021315344</v>
      </c>
      <c r="H247" s="22" t="n">
        <f aca="false">H55+H152</f>
        <v>55670.6039984366</v>
      </c>
      <c r="I247" s="22" t="n">
        <f aca="false">I55+I152</f>
        <v>56542.9123256963</v>
      </c>
      <c r="J247" s="22" t="n">
        <f aca="false">J55+J152</f>
        <v>57366.3132635097</v>
      </c>
      <c r="K247" s="22" t="n">
        <f aca="false">K55+K152</f>
        <v>58148.9654874983</v>
      </c>
      <c r="L247" s="22" t="n">
        <f aca="false">L55+L152</f>
        <v>58902.1690611597</v>
      </c>
      <c r="M247" s="22" t="n">
        <f aca="false">M55+M152</f>
        <v>59643.7748094395</v>
      </c>
    </row>
    <row r="248" customFormat="false" ht="15" hidden="false" customHeight="false" outlineLevel="0" collapsed="false">
      <c r="B248" s="0" t="s">
        <v>26</v>
      </c>
      <c r="C248" s="22" t="n">
        <f aca="false">C56+C153</f>
        <v>0</v>
      </c>
      <c r="D248" s="22" t="n">
        <f aca="false">D56+D153</f>
        <v>404071.096152864</v>
      </c>
      <c r="E248" s="22" t="n">
        <f aca="false">E56+E153</f>
        <v>412421.371360459</v>
      </c>
      <c r="F248" s="22" t="n">
        <f aca="false">F56+F153</f>
        <v>420412.309762342</v>
      </c>
      <c r="G248" s="22" t="n">
        <f aca="false">G56+G153</f>
        <v>427943.953354594</v>
      </c>
      <c r="H248" s="22" t="n">
        <f aca="false">H56+H153</f>
        <v>435122.194783974</v>
      </c>
      <c r="I248" s="22" t="n">
        <f aca="false">I56+I153</f>
        <v>441940.168483276</v>
      </c>
      <c r="J248" s="22" t="n">
        <f aca="false">J56+J153</f>
        <v>448375.881364325</v>
      </c>
      <c r="K248" s="22" t="n">
        <f aca="false">K56+K153</f>
        <v>454493.101746271</v>
      </c>
      <c r="L248" s="22" t="n">
        <f aca="false">L56+L153</f>
        <v>460380.151078445</v>
      </c>
      <c r="M248" s="22" t="n">
        <f aca="false">M56+M153</f>
        <v>466176.551650369</v>
      </c>
    </row>
    <row r="249" customFormat="false" ht="15" hidden="false" customHeight="false" outlineLevel="0" collapsed="false">
      <c r="B249" s="0" t="s">
        <v>27</v>
      </c>
      <c r="C249" s="22" t="n">
        <f aca="false">C57+C154</f>
        <v>0</v>
      </c>
      <c r="D249" s="22" t="n">
        <f aca="false">D57+D154</f>
        <v>145228.798250283</v>
      </c>
      <c r="E249" s="22" t="n">
        <f aca="false">E57+E154</f>
        <v>148230.003842577</v>
      </c>
      <c r="F249" s="22" t="n">
        <f aca="false">F57+F154</f>
        <v>151102.0587657</v>
      </c>
      <c r="G249" s="22" t="n">
        <f aca="false">G57+G154</f>
        <v>153809.036716279</v>
      </c>
      <c r="H249" s="22" t="n">
        <f aca="false">H57+H154</f>
        <v>156388.996991252</v>
      </c>
      <c r="I249" s="22" t="n">
        <f aca="false">I57+I154</f>
        <v>158839.472009829</v>
      </c>
      <c r="J249" s="22" t="n">
        <f aca="false">J57+J154</f>
        <v>161152.557148799</v>
      </c>
      <c r="K249" s="22" t="n">
        <f aca="false">K57+K154</f>
        <v>163351.171633133</v>
      </c>
      <c r="L249" s="22" t="n">
        <f aca="false">L57+L154</f>
        <v>165467.05942588</v>
      </c>
      <c r="M249" s="22" t="n">
        <f aca="false">M57+M154</f>
        <v>167550.366787511</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0.19267067086521</v>
      </c>
      <c r="E252" s="71" t="n">
        <f aca="false">E246/E197</f>
        <v>0.19267067086521</v>
      </c>
      <c r="F252" s="71" t="n">
        <f aca="false">F246/F197</f>
        <v>0.19267067086521</v>
      </c>
      <c r="G252" s="71" t="n">
        <f aca="false">G246/G197</f>
        <v>0.19267067086521</v>
      </c>
      <c r="H252" s="71" t="n">
        <f aca="false">H246/H197</f>
        <v>0.19267067086521</v>
      </c>
      <c r="I252" s="71" t="n">
        <f aca="false">I246/I197</f>
        <v>0.19267067086521</v>
      </c>
      <c r="J252" s="71" t="n">
        <f aca="false">J246/J197</f>
        <v>0.19267067086521</v>
      </c>
      <c r="K252" s="71" t="n">
        <f aca="false">K246/K197</f>
        <v>0.19267067086521</v>
      </c>
      <c r="L252" s="71" t="n">
        <f aca="false">L246/L197</f>
        <v>0.19267067086521</v>
      </c>
      <c r="M252" s="71" t="n">
        <f aca="false">M246/M197</f>
        <v>0.19267067086521</v>
      </c>
    </row>
    <row r="253" customFormat="false" ht="15" hidden="false" customHeight="false" outlineLevel="0" collapsed="false">
      <c r="B253" s="0" t="s">
        <v>25</v>
      </c>
      <c r="C253" s="71" t="n">
        <f aca="false">C247/C198</f>
        <v>0</v>
      </c>
      <c r="D253" s="71" t="n">
        <f aca="false">D247/D198</f>
        <v>0.076</v>
      </c>
      <c r="E253" s="71" t="n">
        <f aca="false">E247/E198</f>
        <v>0.076</v>
      </c>
      <c r="F253" s="71" t="n">
        <f aca="false">F247/F198</f>
        <v>0.076</v>
      </c>
      <c r="G253" s="71" t="n">
        <f aca="false">G247/G198</f>
        <v>0.076</v>
      </c>
      <c r="H253" s="71" t="n">
        <f aca="false">H247/H198</f>
        <v>0.076</v>
      </c>
      <c r="I253" s="71" t="n">
        <f aca="false">I247/I198</f>
        <v>0.076</v>
      </c>
      <c r="J253" s="71" t="n">
        <f aca="false">J247/J198</f>
        <v>0.076</v>
      </c>
      <c r="K253" s="71" t="n">
        <f aca="false">K247/K198</f>
        <v>0.076</v>
      </c>
      <c r="L253" s="71" t="n">
        <f aca="false">L247/L198</f>
        <v>0.076</v>
      </c>
      <c r="M253" s="71" t="n">
        <f aca="false">M247/M198</f>
        <v>0.076</v>
      </c>
    </row>
    <row r="254" customFormat="false" ht="15" hidden="false" customHeight="false" outlineLevel="0" collapsed="false">
      <c r="B254" s="0" t="s">
        <v>26</v>
      </c>
      <c r="C254" s="71" t="n">
        <f aca="false">C248/C199</f>
        <v>0</v>
      </c>
      <c r="D254" s="71" t="n">
        <f aca="false">D248/D199</f>
        <v>0.398</v>
      </c>
      <c r="E254" s="71" t="n">
        <f aca="false">E248/E199</f>
        <v>0.398</v>
      </c>
      <c r="F254" s="71" t="n">
        <f aca="false">F248/F199</f>
        <v>0.398</v>
      </c>
      <c r="G254" s="71" t="n">
        <f aca="false">G248/G199</f>
        <v>0.398</v>
      </c>
      <c r="H254" s="71" t="n">
        <f aca="false">H248/H199</f>
        <v>0.398</v>
      </c>
      <c r="I254" s="71" t="n">
        <f aca="false">I248/I199</f>
        <v>0.398</v>
      </c>
      <c r="J254" s="71" t="n">
        <f aca="false">J248/J199</f>
        <v>0.398</v>
      </c>
      <c r="K254" s="71" t="n">
        <f aca="false">K248/K199</f>
        <v>0.398</v>
      </c>
      <c r="L254" s="71" t="n">
        <f aca="false">L248/L199</f>
        <v>0.398</v>
      </c>
      <c r="M254" s="71" t="n">
        <f aca="false">M248/M199</f>
        <v>0.398</v>
      </c>
    </row>
    <row r="255" customFormat="false" ht="15" hidden="false" customHeight="false" outlineLevel="0" collapsed="false">
      <c r="B255" s="0" t="s">
        <v>27</v>
      </c>
      <c r="C255" s="71" t="n">
        <f aca="false">C249/C200</f>
        <v>0</v>
      </c>
      <c r="D255" s="71" t="n">
        <f aca="false">D249/D200</f>
        <v>0.102</v>
      </c>
      <c r="E255" s="71" t="n">
        <f aca="false">E249/E200</f>
        <v>0.102</v>
      </c>
      <c r="F255" s="71" t="n">
        <f aca="false">F249/F200</f>
        <v>0.102</v>
      </c>
      <c r="G255" s="71" t="n">
        <f aca="false">G249/G200</f>
        <v>0.102</v>
      </c>
      <c r="H255" s="71" t="n">
        <f aca="false">H249/H200</f>
        <v>0.102</v>
      </c>
      <c r="I255" s="71" t="n">
        <f aca="false">I249/I200</f>
        <v>0.102</v>
      </c>
      <c r="J255" s="71" t="n">
        <f aca="false">J249/J200</f>
        <v>0.102</v>
      </c>
      <c r="K255" s="71" t="n">
        <f aca="false">K249/K200</f>
        <v>0.102</v>
      </c>
      <c r="L255" s="71" t="n">
        <f aca="false">L249/L200</f>
        <v>0.102</v>
      </c>
      <c r="M255" s="71" t="n">
        <f aca="false">M249/M200</f>
        <v>0.102</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6501735.88236781</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559279.581059647</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4371336.77973692</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1571119.52157124</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583492.955783707</v>
      </c>
      <c r="E266" s="22" t="n">
        <f aca="false">PV($C$263,E$265,0,E246)*-1</f>
        <v>578204.901507012</v>
      </c>
      <c r="F266" s="22" t="n">
        <f aca="false">PV($C$263,F$265,0,F246)*-1</f>
        <v>572240.782602232</v>
      </c>
      <c r="G266" s="22" t="n">
        <f aca="false">PV($C$263,G$265,0,G246)*-1</f>
        <v>565526.619202924</v>
      </c>
      <c r="H266" s="22" t="n">
        <f aca="false">PV($C$263,H$265,0,H246)*-1</f>
        <v>558264.702127879</v>
      </c>
      <c r="I266" s="22" t="n">
        <f aca="false">PV($C$263,I$265,0,I246)*-1</f>
        <v>550497.289548856</v>
      </c>
      <c r="J266" s="22" t="n">
        <f aca="false">PV($C$263,J$265,0,J246)*-1</f>
        <v>542246.461629014</v>
      </c>
      <c r="K266" s="22" t="n">
        <f aca="false">PV($C$263,K$265,0,K246)*-1</f>
        <v>533635.305095319</v>
      </c>
      <c r="L266" s="22" t="n">
        <f aca="false">PV($C$263,L$265,0,L246)*-1</f>
        <v>524803.381960904</v>
      </c>
      <c r="M266" s="22" t="n">
        <f aca="false">PV($C$263,M$265,0,M246)*-1</f>
        <v>515932.913613054</v>
      </c>
    </row>
    <row r="267" customFormat="false" ht="15" hidden="false" customHeight="false" outlineLevel="0" collapsed="false">
      <c r="A267" s="101"/>
      <c r="B267" s="101" t="s">
        <v>25</v>
      </c>
      <c r="C267" s="22" t="n">
        <f aca="false">PV($C$263,C$265,0,C247)*-1</f>
        <v>0</v>
      </c>
      <c r="D267" s="22" t="n">
        <f aca="false">PV($C$263,D$265,0,D247)*-1</f>
        <v>50192.0874311372</v>
      </c>
      <c r="E267" s="22" t="n">
        <f aca="false">PV($C$263,E$265,0,E247)*-1</f>
        <v>49737.2087904174</v>
      </c>
      <c r="F267" s="22" t="n">
        <f aca="false">PV($C$263,F$265,0,F247)*-1</f>
        <v>49224.1750433067</v>
      </c>
      <c r="G267" s="22" t="n">
        <f aca="false">PV($C$263,G$265,0,G247)*-1</f>
        <v>48646.6224387301</v>
      </c>
      <c r="H267" s="22" t="n">
        <f aca="false">PV($C$263,H$265,0,H247)*-1</f>
        <v>48021.9520410236</v>
      </c>
      <c r="I267" s="22" t="n">
        <f aca="false">PV($C$263,I$265,0,I247)*-1</f>
        <v>47353.7988998148</v>
      </c>
      <c r="J267" s="22" t="n">
        <f aca="false">PV($C$263,J$265,0,J247)*-1</f>
        <v>46644.0623516234</v>
      </c>
      <c r="K267" s="22" t="n">
        <f aca="false">PV($C$263,K$265,0,K247)*-1</f>
        <v>45903.3303216335</v>
      </c>
      <c r="L267" s="22" t="n">
        <f aca="false">PV($C$263,L$265,0,L247)*-1</f>
        <v>45143.6079398059</v>
      </c>
      <c r="M267" s="22" t="n">
        <f aca="false">PV($C$263,M$265,0,M247)*-1</f>
        <v>44380.5698971745</v>
      </c>
    </row>
    <row r="268" customFormat="false" ht="15" hidden="false" customHeight="false" outlineLevel="0" collapsed="false">
      <c r="A268" s="101"/>
      <c r="B268" s="101" t="s">
        <v>26</v>
      </c>
      <c r="C268" s="22" t="n">
        <f aca="false">PV($C$263,C$265,0,C248)*-1</f>
        <v>0</v>
      </c>
      <c r="D268" s="22" t="n">
        <f aca="false">PV($C$263,D$265,0,D248)*-1</f>
        <v>392302.035099868</v>
      </c>
      <c r="E268" s="22" t="n">
        <f aca="false">PV($C$263,E$265,0,E248)*-1</f>
        <v>388746.697483701</v>
      </c>
      <c r="F268" s="22" t="n">
        <f aca="false">PV($C$263,F$265,0,F248)*-1</f>
        <v>384736.818768404</v>
      </c>
      <c r="G268" s="22" t="n">
        <f aca="false">PV($C$263,G$265,0,G248)*-1</f>
        <v>380222.659789392</v>
      </c>
      <c r="H268" s="22" t="n">
        <f aca="false">PV($C$263,H$265,0,H248)*-1</f>
        <v>375340.227501173</v>
      </c>
      <c r="I268" s="22" t="n">
        <f aca="false">PV($C$263,I$265,0,I248)*-1</f>
        <v>370117.933500865</v>
      </c>
      <c r="J268" s="22" t="n">
        <f aca="false">PV($C$263,J$265,0,J248)*-1</f>
        <v>364570.623028427</v>
      </c>
      <c r="K268" s="22" t="n">
        <f aca="false">PV($C$263,K$265,0,K248)*-1</f>
        <v>358781.051450489</v>
      </c>
      <c r="L268" s="22" t="n">
        <f aca="false">PV($C$263,L$265,0,L248)*-1</f>
        <v>352843.051025407</v>
      </c>
      <c r="M268" s="22" t="n">
        <f aca="false">PV($C$263,M$265,0,M248)*-1</f>
        <v>346879.135350578</v>
      </c>
    </row>
    <row r="269" customFormat="false" ht="15" hidden="false" customHeight="false" outlineLevel="0" collapsed="false">
      <c r="A269" s="101"/>
      <c r="B269" s="101" t="s">
        <v>27</v>
      </c>
      <c r="C269" s="22" t="n">
        <f aca="false">PV($C$263,C$265,0,C249)*-1</f>
        <v>0</v>
      </c>
      <c r="D269" s="22" t="n">
        <f aca="false">PV($C$263,D$265,0,D249)*-1</f>
        <v>140998.833252702</v>
      </c>
      <c r="E269" s="22" t="n">
        <f aca="false">PV($C$263,E$265,0,E249)*-1</f>
        <v>139720.995232893</v>
      </c>
      <c r="F269" s="22" t="n">
        <f aca="false">PV($C$263,F$265,0,F249)*-1</f>
        <v>138279.788790521</v>
      </c>
      <c r="G269" s="22" t="n">
        <f aca="false">PV($C$263,G$265,0,G249)*-1</f>
        <v>136657.336974802</v>
      </c>
      <c r="H269" s="22" t="n">
        <f aca="false">PV($C$263,H$265,0,H249)*-1</f>
        <v>134902.522585683</v>
      </c>
      <c r="I269" s="22" t="n">
        <f aca="false">PV($C$263,I$265,0,I249)*-1</f>
        <v>133025.557148176</v>
      </c>
      <c r="J269" s="22" t="n">
        <f aca="false">PV($C$263,J$265,0,J249)*-1</f>
        <v>131031.776248964</v>
      </c>
      <c r="K269" s="22" t="n">
        <f aca="false">PV($C$263,K$265,0,K249)*-1</f>
        <v>128950.923323196</v>
      </c>
      <c r="L269" s="22" t="n">
        <f aca="false">PV($C$263,L$265,0,L249)*-1</f>
        <v>126816.722995691</v>
      </c>
      <c r="M269" s="22" t="n">
        <f aca="false">PV($C$263,M$265,0,M249)*-1</f>
        <v>124673.208365301</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5524845.3130709</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475247.415154667</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3714540.23299831</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1335057.66491793</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1191034.92072411</v>
      </c>
      <c r="E277" s="0" t="n">
        <f aca="false">SUM(E278:E280)</f>
        <v>1215648.08772514</v>
      </c>
      <c r="F277" s="0" t="n">
        <f aca="false">SUM(F278:F280)</f>
        <v>1239202.07804173</v>
      </c>
      <c r="G277" s="0" t="n">
        <f aca="false">SUM(G278:G280)</f>
        <v>1261402.25670887</v>
      </c>
      <c r="H277" s="0" t="n">
        <f aca="false">SUM(H278:H280)</f>
        <v>1282560.75157074</v>
      </c>
      <c r="I277" s="0" t="n">
        <f aca="false">SUM(I278:I280)</f>
        <v>1302657.32576711</v>
      </c>
      <c r="J277" s="0" t="n">
        <f aca="false">SUM(J278:J280)</f>
        <v>1321627.15274574</v>
      </c>
      <c r="K277" s="0" t="n">
        <f aca="false">SUM(K278:K280)</f>
        <v>1339658.19520839</v>
      </c>
      <c r="L277" s="0" t="n">
        <f aca="false">SUM(L278:L280)</f>
        <v>1357010.78835698</v>
      </c>
      <c r="M277" s="0" t="n">
        <f aca="false">SUM(M278:M280)</f>
        <v>1374096.18635104</v>
      </c>
    </row>
    <row r="278" customFormat="false" ht="15" hidden="false" customHeight="false" outlineLevel="0" collapsed="false">
      <c r="B278" s="0" t="s">
        <v>25</v>
      </c>
      <c r="C278" s="0" t="n">
        <f aca="false">C84+C181</f>
        <v>373311.082731694</v>
      </c>
      <c r="D278" s="0" t="n">
        <f aca="false">D84+D181</f>
        <v>289780.054250452</v>
      </c>
      <c r="E278" s="0" t="n">
        <f aca="false">E84+E181</f>
        <v>295768.46377962</v>
      </c>
      <c r="F278" s="0" t="n">
        <f aca="false">F84+F181</f>
        <v>301499.1745027</v>
      </c>
      <c r="G278" s="0" t="n">
        <f aca="false">G84+G181</f>
        <v>306900.501421495</v>
      </c>
      <c r="H278" s="0" t="n">
        <f aca="false">H84+H181</f>
        <v>312048.385570184</v>
      </c>
      <c r="I278" s="0" t="n">
        <f aca="false">I84+I181</f>
        <v>316937.903299298</v>
      </c>
      <c r="J278" s="0" t="n">
        <f aca="false">J84+J181</f>
        <v>321553.282240199</v>
      </c>
      <c r="K278" s="0" t="n">
        <f aca="false">K84+K181</f>
        <v>325940.253916767</v>
      </c>
      <c r="L278" s="0" t="n">
        <f aca="false">L84+L181</f>
        <v>330162.158158606</v>
      </c>
      <c r="M278" s="0" t="n">
        <f aca="false">M84+M181</f>
        <v>334319.053537122</v>
      </c>
    </row>
    <row r="279" customFormat="false" ht="15" hidden="false" customHeight="false" outlineLevel="0" collapsed="false">
      <c r="B279" s="0" t="s">
        <v>26</v>
      </c>
      <c r="C279" s="0" t="n">
        <f aca="false">C85+C182</f>
        <v>910737.420169237</v>
      </c>
      <c r="D279" s="0" t="n">
        <f aca="false">D85+D182</f>
        <v>481230.400945873</v>
      </c>
      <c r="E279" s="0" t="n">
        <f aca="false">E85+E182</f>
        <v>491175.201067481</v>
      </c>
      <c r="F279" s="0" t="n">
        <f aca="false">F85+F182</f>
        <v>500692.0473049</v>
      </c>
      <c r="G279" s="0" t="n">
        <f aca="false">G85+G182</f>
        <v>509661.894196174</v>
      </c>
      <c r="H279" s="0" t="n">
        <f aca="false">H85+H182</f>
        <v>518210.855094482</v>
      </c>
      <c r="I279" s="0" t="n">
        <f aca="false">I85+I182</f>
        <v>526330.753419781</v>
      </c>
      <c r="J279" s="0" t="n">
        <f aca="false">J85+J182</f>
        <v>533995.396398719</v>
      </c>
      <c r="K279" s="0" t="n">
        <f aca="false">K85+K182</f>
        <v>541280.729215408</v>
      </c>
      <c r="L279" s="0" t="n">
        <f aca="false">L85+L182</f>
        <v>548291.938721565</v>
      </c>
      <c r="M279" s="0" t="n">
        <f aca="false">M85+M182</f>
        <v>555195.189653957</v>
      </c>
    </row>
    <row r="280" customFormat="false" ht="15" hidden="false" customHeight="false" outlineLevel="0" collapsed="false">
      <c r="B280" s="0" t="s">
        <v>27</v>
      </c>
      <c r="C280" s="0" t="n">
        <f aca="false">C86+C183</f>
        <v>678313.819003453</v>
      </c>
      <c r="D280" s="0" t="n">
        <f aca="false">D86+D183</f>
        <v>420024.46552778</v>
      </c>
      <c r="E280" s="0" t="n">
        <f aca="false">E86+E183</f>
        <v>428704.42287804</v>
      </c>
      <c r="F280" s="0" t="n">
        <f aca="false">F86+F183</f>
        <v>437010.856234131</v>
      </c>
      <c r="G280" s="0" t="n">
        <f aca="false">G86+G183</f>
        <v>444839.861091198</v>
      </c>
      <c r="H280" s="0" t="n">
        <f aca="false">H86+H183</f>
        <v>452301.510906072</v>
      </c>
      <c r="I280" s="0" t="n">
        <f aca="false">I86+I183</f>
        <v>459388.669048035</v>
      </c>
      <c r="J280" s="0" t="n">
        <f aca="false">J86+J183</f>
        <v>466078.474106822</v>
      </c>
      <c r="K280" s="0" t="n">
        <f aca="false">K86+K183</f>
        <v>472437.212076217</v>
      </c>
      <c r="L280" s="0" t="n">
        <f aca="false">L86+L183</f>
        <v>478556.691476809</v>
      </c>
      <c r="M280" s="0" t="n">
        <f aca="false">M86+M183</f>
        <v>484581.943159959</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0.381827551461202</v>
      </c>
      <c r="E283" s="0" t="n">
        <f aca="false">E277/E197</f>
        <v>0.381827551461202</v>
      </c>
      <c r="F283" s="0" t="n">
        <f aca="false">F277/F197</f>
        <v>0.381827551461202</v>
      </c>
      <c r="G283" s="0" t="n">
        <f aca="false">G277/G197</f>
        <v>0.381827551461202</v>
      </c>
      <c r="H283" s="0" t="n">
        <f aca="false">H277/H197</f>
        <v>0.381827551461203</v>
      </c>
      <c r="I283" s="0" t="n">
        <f aca="false">I277/I197</f>
        <v>0.381827551461202</v>
      </c>
      <c r="J283" s="0" t="n">
        <f aca="false">J277/J197</f>
        <v>0.381827551461202</v>
      </c>
      <c r="K283" s="0" t="n">
        <f aca="false">K277/K197</f>
        <v>0.381827551461202</v>
      </c>
      <c r="L283" s="0" t="n">
        <f aca="false">L277/L197</f>
        <v>0.381827551461202</v>
      </c>
      <c r="M283" s="0" t="n">
        <f aca="false">M277/M197</f>
        <v>0.381827551461203</v>
      </c>
    </row>
    <row r="284" customFormat="false" ht="15" hidden="false" customHeight="false" outlineLevel="0" collapsed="false">
      <c r="B284" s="0" t="s">
        <v>25</v>
      </c>
      <c r="C284" s="0" t="n">
        <f aca="false">C278/C198</f>
        <v>0.561</v>
      </c>
      <c r="D284" s="0" t="n">
        <f aca="false">D278/D198</f>
        <v>0.426</v>
      </c>
      <c r="E284" s="0" t="n">
        <f aca="false">E278/E198</f>
        <v>0.426</v>
      </c>
      <c r="F284" s="0" t="n">
        <f aca="false">F278/F198</f>
        <v>0.426</v>
      </c>
      <c r="G284" s="0" t="n">
        <f aca="false">G278/G198</f>
        <v>0.426</v>
      </c>
      <c r="H284" s="0" t="n">
        <f aca="false">H278/H198</f>
        <v>0.426</v>
      </c>
      <c r="I284" s="0" t="n">
        <f aca="false">I278/I198</f>
        <v>0.426</v>
      </c>
      <c r="J284" s="0" t="n">
        <f aca="false">J278/J198</f>
        <v>0.426</v>
      </c>
      <c r="K284" s="0" t="n">
        <f aca="false">K278/K198</f>
        <v>0.426</v>
      </c>
      <c r="L284" s="0" t="n">
        <f aca="false">L278/L198</f>
        <v>0.426</v>
      </c>
      <c r="M284" s="0" t="n">
        <f aca="false">M278/M198</f>
        <v>0.426</v>
      </c>
    </row>
    <row r="285" customFormat="false" ht="15" hidden="false" customHeight="false" outlineLevel="0" collapsed="false">
      <c r="B285" s="0" t="s">
        <v>26</v>
      </c>
      <c r="C285" s="0" t="n">
        <f aca="false">C279/C199</f>
        <v>0.917</v>
      </c>
      <c r="D285" s="0" t="n">
        <f aca="false">D279/D199</f>
        <v>0.474</v>
      </c>
      <c r="E285" s="0" t="n">
        <f aca="false">E279/E199</f>
        <v>0.474</v>
      </c>
      <c r="F285" s="0" t="n">
        <f aca="false">F279/F199</f>
        <v>0.474</v>
      </c>
      <c r="G285" s="0" t="n">
        <f aca="false">G279/G199</f>
        <v>0.474</v>
      </c>
      <c r="H285" s="0" t="n">
        <f aca="false">H279/H199</f>
        <v>0.474</v>
      </c>
      <c r="I285" s="0" t="n">
        <f aca="false">I279/I199</f>
        <v>0.474</v>
      </c>
      <c r="J285" s="0" t="n">
        <f aca="false">J279/J199</f>
        <v>0.474</v>
      </c>
      <c r="K285" s="0" t="n">
        <f aca="false">K279/K199</f>
        <v>0.474</v>
      </c>
      <c r="L285" s="0" t="n">
        <f aca="false">L279/L199</f>
        <v>0.474</v>
      </c>
      <c r="M285" s="0" t="n">
        <f aca="false">M279/M199</f>
        <v>0.474</v>
      </c>
    </row>
    <row r="286" customFormat="false" ht="15" hidden="false" customHeight="false" outlineLevel="0" collapsed="false">
      <c r="B286" s="0" t="s">
        <v>27</v>
      </c>
      <c r="C286" s="0" t="n">
        <f aca="false">C280/C200</f>
        <v>0.487</v>
      </c>
      <c r="D286" s="0" t="n">
        <f aca="false">D280/D200</f>
        <v>0.295</v>
      </c>
      <c r="E286" s="0" t="n">
        <f aca="false">E280/E200</f>
        <v>0.295</v>
      </c>
      <c r="F286" s="0" t="n">
        <f aca="false">F280/F200</f>
        <v>0.295</v>
      </c>
      <c r="G286" s="0" t="n">
        <f aca="false">G280/G200</f>
        <v>0.295</v>
      </c>
      <c r="H286" s="0" t="n">
        <f aca="false">H280/H200</f>
        <v>0.295</v>
      </c>
      <c r="I286" s="0" t="n">
        <f aca="false">I280/I200</f>
        <v>0.295</v>
      </c>
      <c r="J286" s="0" t="n">
        <f aca="false">J280/J200</f>
        <v>0.295</v>
      </c>
      <c r="K286" s="0" t="n">
        <f aca="false">K280/K200</f>
        <v>0.295</v>
      </c>
      <c r="L286" s="0" t="n">
        <f aca="false">L280/L200</f>
        <v>0.295</v>
      </c>
      <c r="M286" s="0" t="n">
        <f aca="false">M280/M200</f>
        <v>0.295</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187" activePane="bottomRight" state="frozen"/>
      <selection pane="topLeft" activeCell="A1" activeCellId="0" sqref="A1"/>
      <selection pane="topRight" activeCell="C1" activeCellId="0" sqref="C1"/>
      <selection pane="bottomLeft" activeCell="A187" activeCellId="0" sqref="A187"/>
      <selection pane="bottomRight" activeCell="C177" activeCellId="0" sqref="C17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Children'!AZ24</f>
        <v>0.306</v>
      </c>
      <c r="E20" s="71" t="n">
        <f aca="false">D20</f>
        <v>0.306</v>
      </c>
      <c r="F20" s="71" t="n">
        <f aca="false">E20</f>
        <v>0.306</v>
      </c>
      <c r="G20" s="71" t="n">
        <f aca="false">F20</f>
        <v>0.306</v>
      </c>
      <c r="H20" s="71" t="n">
        <f aca="false">G20</f>
        <v>0.306</v>
      </c>
      <c r="I20" s="71" t="n">
        <f aca="false">H20</f>
        <v>0.306</v>
      </c>
      <c r="J20" s="71" t="n">
        <f aca="false">I20</f>
        <v>0.306</v>
      </c>
      <c r="K20" s="71" t="n">
        <f aca="false">J20</f>
        <v>0.306</v>
      </c>
      <c r="L20" s="71" t="n">
        <f aca="false">K20</f>
        <v>0.306</v>
      </c>
      <c r="M20" s="71" t="n">
        <f aca="false">L20</f>
        <v>0.306</v>
      </c>
    </row>
    <row r="21" customFormat="false" ht="15" hidden="false" customHeight="false" outlineLevel="0" collapsed="false">
      <c r="B21" s="0" t="s">
        <v>26</v>
      </c>
      <c r="C21" s="75" t="n">
        <v>0</v>
      </c>
      <c r="D21" s="71" t="n">
        <f aca="false">'Regional Data Children'!AZ25</f>
        <v>0.767</v>
      </c>
      <c r="E21" s="71" t="n">
        <f aca="false">D21</f>
        <v>0.767</v>
      </c>
      <c r="F21" s="71" t="n">
        <f aca="false">E21</f>
        <v>0.767</v>
      </c>
      <c r="G21" s="71" t="n">
        <f aca="false">F21</f>
        <v>0.767</v>
      </c>
      <c r="H21" s="71" t="n">
        <f aca="false">G21</f>
        <v>0.767</v>
      </c>
      <c r="I21" s="71" t="n">
        <f aca="false">H21</f>
        <v>0.767</v>
      </c>
      <c r="J21" s="71" t="n">
        <f aca="false">I21</f>
        <v>0.767</v>
      </c>
      <c r="K21" s="71" t="n">
        <f aca="false">J21</f>
        <v>0.767</v>
      </c>
      <c r="L21" s="71" t="n">
        <f aca="false">K21</f>
        <v>0.767</v>
      </c>
      <c r="M21" s="71" t="n">
        <f aca="false">L21</f>
        <v>0.767</v>
      </c>
    </row>
    <row r="22" customFormat="false" ht="15" hidden="false" customHeight="false" outlineLevel="0" collapsed="false">
      <c r="B22" s="0" t="s">
        <v>27</v>
      </c>
      <c r="C22" s="75" t="n">
        <v>0</v>
      </c>
      <c r="D22" s="71" t="n">
        <f aca="false">'Regional Data Children'!AZ26</f>
        <v>0.493</v>
      </c>
      <c r="E22" s="71" t="n">
        <f aca="false">D22</f>
        <v>0.493</v>
      </c>
      <c r="F22" s="71" t="n">
        <f aca="false">E22</f>
        <v>0.493</v>
      </c>
      <c r="G22" s="71" t="n">
        <f aca="false">F22</f>
        <v>0.493</v>
      </c>
      <c r="H22" s="71" t="n">
        <f aca="false">G22</f>
        <v>0.493</v>
      </c>
      <c r="I22" s="71" t="n">
        <f aca="false">H22</f>
        <v>0.493</v>
      </c>
      <c r="J22" s="71" t="n">
        <f aca="false">I22</f>
        <v>0.493</v>
      </c>
      <c r="K22" s="71" t="n">
        <f aca="false">J22</f>
        <v>0.493</v>
      </c>
      <c r="L22" s="71" t="n">
        <f aca="false">K22</f>
        <v>0.493</v>
      </c>
      <c r="M22" s="71" t="n">
        <f aca="false">L22</f>
        <v>0.493</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Children'!BB24</f>
        <v>0.059</v>
      </c>
      <c r="E49" s="75" t="n">
        <f aca="false">D49</f>
        <v>0.059</v>
      </c>
      <c r="F49" s="75" t="n">
        <f aca="false">E49</f>
        <v>0.059</v>
      </c>
      <c r="G49" s="75" t="n">
        <f aca="false">F49</f>
        <v>0.059</v>
      </c>
      <c r="H49" s="75" t="n">
        <f aca="false">G49</f>
        <v>0.059</v>
      </c>
      <c r="I49" s="75" t="n">
        <f aca="false">H49</f>
        <v>0.059</v>
      </c>
      <c r="J49" s="75" t="n">
        <f aca="false">I49</f>
        <v>0.059</v>
      </c>
      <c r="K49" s="75" t="n">
        <f aca="false">J49</f>
        <v>0.059</v>
      </c>
      <c r="L49" s="75" t="n">
        <f aca="false">K49</f>
        <v>0.059</v>
      </c>
      <c r="M49" s="75" t="n">
        <f aca="false">L49</f>
        <v>0.059</v>
      </c>
    </row>
    <row r="50" customFormat="false" ht="15" hidden="false" customHeight="false" outlineLevel="0" collapsed="false">
      <c r="B50" s="0" t="s">
        <v>26</v>
      </c>
      <c r="C50" s="75" t="n">
        <v>0</v>
      </c>
      <c r="D50" s="75" t="n">
        <f aca="false">'Regional Data Children'!BB25</f>
        <v>0.244</v>
      </c>
      <c r="E50" s="75" t="n">
        <f aca="false">D50</f>
        <v>0.244</v>
      </c>
      <c r="F50" s="75" t="n">
        <f aca="false">E50</f>
        <v>0.244</v>
      </c>
      <c r="G50" s="75" t="n">
        <f aca="false">F50</f>
        <v>0.244</v>
      </c>
      <c r="H50" s="75" t="n">
        <f aca="false">G50</f>
        <v>0.244</v>
      </c>
      <c r="I50" s="75" t="n">
        <f aca="false">H50</f>
        <v>0.244</v>
      </c>
      <c r="J50" s="75" t="n">
        <f aca="false">I50</f>
        <v>0.244</v>
      </c>
      <c r="K50" s="75" t="n">
        <f aca="false">J50</f>
        <v>0.244</v>
      </c>
      <c r="L50" s="75" t="n">
        <f aca="false">K50</f>
        <v>0.244</v>
      </c>
      <c r="M50" s="75" t="n">
        <f aca="false">L50</f>
        <v>0.244</v>
      </c>
    </row>
    <row r="51" customFormat="false" ht="15" hidden="false" customHeight="false" outlineLevel="0" collapsed="false">
      <c r="B51" s="0" t="s">
        <v>27</v>
      </c>
      <c r="C51" s="75" t="n">
        <v>0</v>
      </c>
      <c r="D51" s="75" t="n">
        <f aca="false">'Regional Data Children'!BB26</f>
        <v>0.082</v>
      </c>
      <c r="E51" s="75" t="n">
        <f aca="false">D51</f>
        <v>0.082</v>
      </c>
      <c r="F51" s="75" t="n">
        <f aca="false">E51</f>
        <v>0.082</v>
      </c>
      <c r="G51" s="75" t="n">
        <f aca="false">F51</f>
        <v>0.082</v>
      </c>
      <c r="H51" s="75" t="n">
        <f aca="false">G51</f>
        <v>0.082</v>
      </c>
      <c r="I51" s="75" t="n">
        <f aca="false">H51</f>
        <v>0.082</v>
      </c>
      <c r="J51" s="75" t="n">
        <f aca="false">I51</f>
        <v>0.082</v>
      </c>
      <c r="K51" s="75" t="n">
        <f aca="false">J51</f>
        <v>0.082</v>
      </c>
      <c r="L51" s="75" t="n">
        <f aca="false">K51</f>
        <v>0.082</v>
      </c>
      <c r="M51" s="75" t="n">
        <f aca="false">L51</f>
        <v>0.082</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Children'!BC24</f>
        <v>0.457</v>
      </c>
      <c r="E78" s="75" t="n">
        <f aca="false">D78</f>
        <v>0.457</v>
      </c>
      <c r="F78" s="75" t="n">
        <f aca="false">E78</f>
        <v>0.457</v>
      </c>
      <c r="G78" s="75" t="n">
        <f aca="false">F78</f>
        <v>0.457</v>
      </c>
      <c r="H78" s="75" t="n">
        <f aca="false">G78</f>
        <v>0.457</v>
      </c>
      <c r="I78" s="75" t="n">
        <f aca="false">H78</f>
        <v>0.457</v>
      </c>
      <c r="J78" s="75" t="n">
        <f aca="false">I78</f>
        <v>0.457</v>
      </c>
      <c r="K78" s="75" t="n">
        <f aca="false">J78</f>
        <v>0.457</v>
      </c>
      <c r="L78" s="75" t="n">
        <f aca="false">K78</f>
        <v>0.457</v>
      </c>
      <c r="M78" s="75" t="n">
        <f aca="false">L78</f>
        <v>0.457</v>
      </c>
    </row>
    <row r="79" customFormat="false" ht="15" hidden="false" customHeight="false" outlineLevel="0" collapsed="false">
      <c r="B79" s="0" t="s">
        <v>26</v>
      </c>
      <c r="C79" s="75" t="n">
        <f aca="false">'Regional Data Children'!D25</f>
        <v>0.917</v>
      </c>
      <c r="D79" s="75" t="n">
        <f aca="false">'Regional Data Children'!BC25</f>
        <v>0.645</v>
      </c>
      <c r="E79" s="75" t="n">
        <f aca="false">D79</f>
        <v>0.645</v>
      </c>
      <c r="F79" s="75" t="n">
        <f aca="false">E79</f>
        <v>0.645</v>
      </c>
      <c r="G79" s="75" t="n">
        <f aca="false">F79</f>
        <v>0.645</v>
      </c>
      <c r="H79" s="75" t="n">
        <f aca="false">G79</f>
        <v>0.645</v>
      </c>
      <c r="I79" s="75" t="n">
        <f aca="false">H79</f>
        <v>0.645</v>
      </c>
      <c r="J79" s="75" t="n">
        <f aca="false">I79</f>
        <v>0.645</v>
      </c>
      <c r="K79" s="75" t="n">
        <f aca="false">J79</f>
        <v>0.645</v>
      </c>
      <c r="L79" s="75" t="n">
        <f aca="false">K79</f>
        <v>0.645</v>
      </c>
      <c r="M79" s="75" t="n">
        <f aca="false">L79</f>
        <v>0.645</v>
      </c>
    </row>
    <row r="80" customFormat="false" ht="15" hidden="false" customHeight="false" outlineLevel="0" collapsed="false">
      <c r="B80" s="0" t="s">
        <v>27</v>
      </c>
      <c r="C80" s="75" t="n">
        <f aca="false">'Regional Data Children'!D26</f>
        <v>0.487</v>
      </c>
      <c r="D80" s="75" t="n">
        <f aca="false">'Regional Data Children'!BC26</f>
        <v>0.333</v>
      </c>
      <c r="E80" s="75" t="n">
        <f aca="false">D80</f>
        <v>0.333</v>
      </c>
      <c r="F80" s="75" t="n">
        <f aca="false">E80</f>
        <v>0.333</v>
      </c>
      <c r="G80" s="75" t="n">
        <f aca="false">F80</f>
        <v>0.333</v>
      </c>
      <c r="H80" s="75" t="n">
        <f aca="false">G80</f>
        <v>0.333</v>
      </c>
      <c r="I80" s="75" t="n">
        <f aca="false">H80</f>
        <v>0.333</v>
      </c>
      <c r="J80" s="75" t="n">
        <f aca="false">I80</f>
        <v>0.333</v>
      </c>
      <c r="K80" s="75" t="n">
        <f aca="false">J80</f>
        <v>0.333</v>
      </c>
      <c r="L80" s="75" t="n">
        <f aca="false">K80</f>
        <v>0.333</v>
      </c>
      <c r="M80" s="75" t="n">
        <f aca="false">L80</f>
        <v>0.333</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Children'!BD24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Children'!BD25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Children'!BD26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Children'!AZ32</f>
        <v>0.306</v>
      </c>
      <c r="E117" s="71" t="n">
        <f aca="false">D117</f>
        <v>0.306</v>
      </c>
      <c r="F117" s="71" t="n">
        <f aca="false">E117</f>
        <v>0.306</v>
      </c>
      <c r="G117" s="71" t="n">
        <f aca="false">F117</f>
        <v>0.306</v>
      </c>
      <c r="H117" s="71" t="n">
        <f aca="false">G117</f>
        <v>0.306</v>
      </c>
      <c r="I117" s="71" t="n">
        <f aca="false">H117</f>
        <v>0.306</v>
      </c>
      <c r="J117" s="71" t="n">
        <f aca="false">I117</f>
        <v>0.306</v>
      </c>
      <c r="K117" s="71" t="n">
        <f aca="false">J117</f>
        <v>0.306</v>
      </c>
      <c r="L117" s="71" t="n">
        <f aca="false">K117</f>
        <v>0.306</v>
      </c>
      <c r="M117" s="71" t="n">
        <f aca="false">L117</f>
        <v>0.306</v>
      </c>
    </row>
    <row r="118" customFormat="false" ht="15" hidden="false" customHeight="false" outlineLevel="0" collapsed="false">
      <c r="B118" s="0" t="s">
        <v>26</v>
      </c>
      <c r="C118" s="75" t="n">
        <v>0</v>
      </c>
      <c r="D118" s="71" t="n">
        <f aca="false">'Regional Data Children'!AZ33</f>
        <v>0.767</v>
      </c>
      <c r="E118" s="71" t="n">
        <f aca="false">D118</f>
        <v>0.767</v>
      </c>
      <c r="F118" s="71" t="n">
        <f aca="false">E118</f>
        <v>0.767</v>
      </c>
      <c r="G118" s="71" t="n">
        <f aca="false">F118</f>
        <v>0.767</v>
      </c>
      <c r="H118" s="71" t="n">
        <f aca="false">G118</f>
        <v>0.767</v>
      </c>
      <c r="I118" s="71" t="n">
        <f aca="false">H118</f>
        <v>0.767</v>
      </c>
      <c r="J118" s="71" t="n">
        <f aca="false">I118</f>
        <v>0.767</v>
      </c>
      <c r="K118" s="71" t="n">
        <f aca="false">J118</f>
        <v>0.767</v>
      </c>
      <c r="L118" s="71" t="n">
        <f aca="false">K118</f>
        <v>0.767</v>
      </c>
      <c r="M118" s="71" t="n">
        <f aca="false">L118</f>
        <v>0.767</v>
      </c>
    </row>
    <row r="119" customFormat="false" ht="15" hidden="false" customHeight="false" outlineLevel="0" collapsed="false">
      <c r="B119" s="0" t="s">
        <v>27</v>
      </c>
      <c r="C119" s="75" t="n">
        <v>0</v>
      </c>
      <c r="D119" s="71" t="n">
        <f aca="false">'Regional Data Children'!AZ34</f>
        <v>0.493</v>
      </c>
      <c r="E119" s="71" t="n">
        <f aca="false">D119</f>
        <v>0.493</v>
      </c>
      <c r="F119" s="71" t="n">
        <f aca="false">E119</f>
        <v>0.493</v>
      </c>
      <c r="G119" s="71" t="n">
        <f aca="false">F119</f>
        <v>0.493</v>
      </c>
      <c r="H119" s="71" t="n">
        <f aca="false">G119</f>
        <v>0.493</v>
      </c>
      <c r="I119" s="71" t="n">
        <f aca="false">H119</f>
        <v>0.493</v>
      </c>
      <c r="J119" s="71" t="n">
        <f aca="false">I119</f>
        <v>0.493</v>
      </c>
      <c r="K119" s="71" t="n">
        <f aca="false">J119</f>
        <v>0.493</v>
      </c>
      <c r="L119" s="71" t="n">
        <f aca="false">K119</f>
        <v>0.493</v>
      </c>
      <c r="M119" s="71" t="n">
        <f aca="false">L119</f>
        <v>0.493</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1688790.88750072</v>
      </c>
      <c r="E122" s="22" t="n">
        <f aca="false">SUM(E123:E125)</f>
        <v>1723690.36141254</v>
      </c>
      <c r="F122" s="22" t="n">
        <f aca="false">SUM(F123:F125)</f>
        <v>1757088.00871809</v>
      </c>
      <c r="G122" s="22" t="n">
        <f aca="false">SUM(G123:G125)</f>
        <v>1788566.06094107</v>
      </c>
      <c r="H122" s="22" t="n">
        <f aca="false">SUM(H123:H125)</f>
        <v>1818567.09004124</v>
      </c>
      <c r="I122" s="22" t="n">
        <f aca="false">SUM(I123:I125)</f>
        <v>1847062.40179263</v>
      </c>
      <c r="J122" s="22" t="n">
        <f aca="false">SUM(J123:J125)</f>
        <v>1873960.07740359</v>
      </c>
      <c r="K122" s="22" t="n">
        <f aca="false">SUM(K123:K125)</f>
        <v>1899526.63273562</v>
      </c>
      <c r="L122" s="22" t="n">
        <f aca="false">SUM(L123:L125)</f>
        <v>1924131.2019837</v>
      </c>
      <c r="M122" s="22" t="n">
        <f aca="false">SUM(M123:M125)</f>
        <v>1948356.91018052</v>
      </c>
    </row>
    <row r="123" customFormat="false" ht="15" hidden="false" customHeight="false" outlineLevel="0" collapsed="false">
      <c r="B123" s="0" t="s">
        <v>25</v>
      </c>
      <c r="C123" s="22" t="n">
        <f aca="false">C117*C101</f>
        <v>0</v>
      </c>
      <c r="D123" s="22" t="n">
        <f aca="false">D117*D101</f>
        <v>208151.86995455</v>
      </c>
      <c r="E123" s="22" t="n">
        <f aca="false">E117*E101</f>
        <v>212453.403560009</v>
      </c>
      <c r="F123" s="22" t="n">
        <f aca="false">F117*F101</f>
        <v>216569.829572362</v>
      </c>
      <c r="G123" s="22" t="n">
        <f aca="false">G117*G101</f>
        <v>220449.655950652</v>
      </c>
      <c r="H123" s="22" t="n">
        <f aca="false">H117*H101</f>
        <v>224147.431888442</v>
      </c>
      <c r="I123" s="22" t="n">
        <f aca="false">I117*I101</f>
        <v>227659.620679777</v>
      </c>
      <c r="J123" s="22" t="n">
        <f aca="false">J117*J101</f>
        <v>230974.892876763</v>
      </c>
      <c r="K123" s="22" t="n">
        <f aca="false">K117*K101</f>
        <v>234126.097883875</v>
      </c>
      <c r="L123" s="22" t="n">
        <f aca="false">L117*L101</f>
        <v>237158.733325196</v>
      </c>
      <c r="M123" s="22" t="n">
        <f aca="false">M117*M101</f>
        <v>240144.672259059</v>
      </c>
    </row>
    <row r="124" customFormat="false" ht="15" hidden="false" customHeight="false" outlineLevel="0" collapsed="false">
      <c r="B124" s="0" t="s">
        <v>26</v>
      </c>
      <c r="C124" s="22" t="n">
        <f aca="false">C118*C102</f>
        <v>0</v>
      </c>
      <c r="D124" s="22" t="n">
        <f aca="false">D118*D102</f>
        <v>778699.826003132</v>
      </c>
      <c r="E124" s="22" t="n">
        <f aca="false">E118*E102</f>
        <v>794791.93928008</v>
      </c>
      <c r="F124" s="22" t="n">
        <f aca="false">F118*F102</f>
        <v>810191.561778182</v>
      </c>
      <c r="G124" s="22" t="n">
        <f aca="false">G118*G102</f>
        <v>824706.060861742</v>
      </c>
      <c r="H124" s="22" t="n">
        <f aca="false">H118*H102</f>
        <v>838539.506028412</v>
      </c>
      <c r="I124" s="22" t="n">
        <f aca="false">I118*I102</f>
        <v>851678.666398674</v>
      </c>
      <c r="J124" s="22" t="n">
        <f aca="false">J118*J102</f>
        <v>864081.158307632</v>
      </c>
      <c r="K124" s="22" t="n">
        <f aca="false">K118*K102</f>
        <v>875869.871958266</v>
      </c>
      <c r="L124" s="22" t="n">
        <f aca="false">L118*L102</f>
        <v>887215.014766751</v>
      </c>
      <c r="M124" s="22" t="n">
        <f aca="false">M118*M102</f>
        <v>898385.465115158</v>
      </c>
    </row>
    <row r="125" customFormat="false" ht="15" hidden="false" customHeight="false" outlineLevel="0" collapsed="false">
      <c r="B125" s="0" t="s">
        <v>27</v>
      </c>
      <c r="C125" s="22" t="n">
        <f aca="false">C119*C103</f>
        <v>0</v>
      </c>
      <c r="D125" s="22" t="n">
        <f aca="false">D119*D103</f>
        <v>701939.191543035</v>
      </c>
      <c r="E125" s="22" t="n">
        <f aca="false">E119*E103</f>
        <v>716445.018572454</v>
      </c>
      <c r="F125" s="22" t="n">
        <f aca="false">F119*F103</f>
        <v>730326.617367548</v>
      </c>
      <c r="G125" s="22" t="n">
        <f aca="false">G119*G103</f>
        <v>743410.34412868</v>
      </c>
      <c r="H125" s="22" t="n">
        <f aca="false">H119*H103</f>
        <v>755880.152124385</v>
      </c>
      <c r="I125" s="22" t="n">
        <f aca="false">I119*I103</f>
        <v>767724.114714173</v>
      </c>
      <c r="J125" s="22" t="n">
        <f aca="false">J119*J103</f>
        <v>778904.026219198</v>
      </c>
      <c r="K125" s="22" t="n">
        <f aca="false">K119*K103</f>
        <v>789530.662893475</v>
      </c>
      <c r="L125" s="22" t="n">
        <f aca="false">L119*L103</f>
        <v>799757.453891752</v>
      </c>
      <c r="M125" s="22" t="n">
        <f aca="false">M119*M103</f>
        <v>809826.772806304</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18269739.6327097</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2251836.20795068</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8424159.07049803</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7593744.354261</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1639602.80339876</v>
      </c>
      <c r="E135" s="22" t="n">
        <f aca="false">PV($C$132,E$134,0,E122)*-1</f>
        <v>1624743.48328075</v>
      </c>
      <c r="F135" s="22" t="n">
        <f aca="false">PV($C$132,F$134,0,F122)*-1</f>
        <v>1607984.43592781</v>
      </c>
      <c r="G135" s="22" t="n">
        <f aca="false">PV($C$132,G$134,0,G122)*-1</f>
        <v>1589117.77948773</v>
      </c>
      <c r="H135" s="22" t="n">
        <f aca="false">PV($C$132,H$134,0,H122)*-1</f>
        <v>1568711.94686152</v>
      </c>
      <c r="I135" s="22" t="n">
        <f aca="false">PV($C$132,I$134,0,I122)*-1</f>
        <v>1546885.68261362</v>
      </c>
      <c r="J135" s="22" t="n">
        <f aca="false">PV($C$132,J$134,0,J122)*-1</f>
        <v>1523701.03153319</v>
      </c>
      <c r="K135" s="22" t="n">
        <f aca="false">PV($C$132,K$134,0,K122)*-1</f>
        <v>1499503.86470675</v>
      </c>
      <c r="L135" s="22" t="n">
        <f aca="false">PV($C$132,L$134,0,L122)*-1</f>
        <v>1474686.34842476</v>
      </c>
      <c r="M135" s="22" t="n">
        <f aca="false">PV($C$132,M$134,0,M122)*-1</f>
        <v>1449760.52091231</v>
      </c>
    </row>
    <row r="136" customFormat="false" ht="15" hidden="false" customHeight="false" outlineLevel="0" collapsed="false">
      <c r="A136" s="101"/>
      <c r="B136" s="101" t="s">
        <v>25</v>
      </c>
      <c r="C136" s="22" t="n">
        <f aca="false">PV($C$132,C$134,0,C123)*-1</f>
        <v>0</v>
      </c>
      <c r="D136" s="22" t="n">
        <f aca="false">PV($C$132,D$134,0,D123)*-1</f>
        <v>202089.194130631</v>
      </c>
      <c r="E136" s="22" t="n">
        <f aca="false">PV($C$132,E$134,0,E123)*-1</f>
        <v>200257.709077207</v>
      </c>
      <c r="F136" s="22" t="n">
        <f aca="false">PV($C$132,F$134,0,F123)*-1</f>
        <v>198192.073200682</v>
      </c>
      <c r="G136" s="22" t="n">
        <f aca="false">PV($C$132,G$134,0,G123)*-1</f>
        <v>195866.664029624</v>
      </c>
      <c r="H136" s="22" t="n">
        <f aca="false">PV($C$132,H$134,0,H123)*-1</f>
        <v>193351.543744121</v>
      </c>
      <c r="I136" s="22" t="n">
        <f aca="false">PV($C$132,I$134,0,I123)*-1</f>
        <v>190661.348201886</v>
      </c>
      <c r="J136" s="22" t="n">
        <f aca="false">PV($C$132,J$134,0,J123)*-1</f>
        <v>187803.724731536</v>
      </c>
      <c r="K136" s="22" t="n">
        <f aca="false">PV($C$132,K$134,0,K123)*-1</f>
        <v>184821.303663419</v>
      </c>
      <c r="L136" s="22" t="n">
        <f aca="false">PV($C$132,L$134,0,L123)*-1</f>
        <v>181762.42144185</v>
      </c>
      <c r="M136" s="22" t="n">
        <f aca="false">PV($C$132,M$134,0,M123)*-1</f>
        <v>178690.189322834</v>
      </c>
    </row>
    <row r="137" customFormat="false" ht="15" hidden="false" customHeight="false" outlineLevel="0" collapsed="false">
      <c r="A137" s="101"/>
      <c r="B137" s="101" t="s">
        <v>26</v>
      </c>
      <c r="C137" s="22" t="n">
        <f aca="false">PV($C$132,C$134,0,C124)*-1</f>
        <v>0</v>
      </c>
      <c r="D137" s="22" t="n">
        <f aca="false">PV($C$132,D$134,0,D124)*-1</f>
        <v>756019.248546731</v>
      </c>
      <c r="E137" s="22" t="n">
        <f aca="false">PV($C$132,E$134,0,E124)*-1</f>
        <v>749167.630577887</v>
      </c>
      <c r="F137" s="22" t="n">
        <f aca="false">PV($C$132,F$134,0,F124)*-1</f>
        <v>741440.050239613</v>
      </c>
      <c r="G137" s="22" t="n">
        <f aca="false">PV($C$132,G$134,0,G124)*-1</f>
        <v>732740.653413226</v>
      </c>
      <c r="H137" s="22" t="n">
        <f aca="false">PV($C$132,H$134,0,H124)*-1</f>
        <v>723331.543953266</v>
      </c>
      <c r="I137" s="22" t="n">
        <f aca="false">PV($C$132,I$134,0,I124)*-1</f>
        <v>713267.47486222</v>
      </c>
      <c r="J137" s="22" t="n">
        <f aca="false">PV($C$132,J$134,0,J124)*-1</f>
        <v>702577.054931668</v>
      </c>
      <c r="K137" s="22" t="n">
        <f aca="false">PV($C$132,K$134,0,K124)*-1</f>
        <v>691419.76498122</v>
      </c>
      <c r="L137" s="22" t="n">
        <f aca="false">PV($C$132,L$134,0,L124)*-1</f>
        <v>679976.432503736</v>
      </c>
      <c r="M137" s="22" t="n">
        <f aca="false">PV($C$132,M$134,0,M124)*-1</f>
        <v>668483.157823853</v>
      </c>
    </row>
    <row r="138" customFormat="false" ht="15" hidden="false" customHeight="false" outlineLevel="0" collapsed="false">
      <c r="A138" s="101"/>
      <c r="B138" s="101" t="s">
        <v>27</v>
      </c>
      <c r="C138" s="22" t="n">
        <f aca="false">PV($C$132,C$134,0,C125)*-1</f>
        <v>0</v>
      </c>
      <c r="D138" s="22" t="n">
        <f aca="false">PV($C$132,D$134,0,D125)*-1</f>
        <v>681494.360721393</v>
      </c>
      <c r="E138" s="22" t="n">
        <f aca="false">PV($C$132,E$134,0,E125)*-1</f>
        <v>675318.143625651</v>
      </c>
      <c r="F138" s="22" t="n">
        <f aca="false">PV($C$132,F$134,0,F125)*-1</f>
        <v>668352.312487518</v>
      </c>
      <c r="G138" s="22" t="n">
        <f aca="false">PV($C$132,G$134,0,G125)*-1</f>
        <v>660510.462044878</v>
      </c>
      <c r="H138" s="22" t="n">
        <f aca="false">PV($C$132,H$134,0,H125)*-1</f>
        <v>652028.859164132</v>
      </c>
      <c r="I138" s="22" t="n">
        <f aca="false">PV($C$132,I$134,0,I125)*-1</f>
        <v>642956.859549516</v>
      </c>
      <c r="J138" s="22" t="n">
        <f aca="false">PV($C$132,J$134,0,J125)*-1</f>
        <v>633320.25186999</v>
      </c>
      <c r="K138" s="22" t="n">
        <f aca="false">PV($C$132,K$134,0,K125)*-1</f>
        <v>623262.796062112</v>
      </c>
      <c r="L138" s="22" t="n">
        <f aca="false">PV($C$132,L$134,0,L125)*-1</f>
        <v>612947.494479175</v>
      </c>
      <c r="M138" s="22" t="n">
        <f aca="false">PV($C$132,M$134,0,M125)*-1</f>
        <v>602587.173765624</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15524697.8971472</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1913496.17154379</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7158423.01183342</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6452778.71376999</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Children'!BB32</f>
        <v>0.059</v>
      </c>
      <c r="E146" s="75" t="n">
        <f aca="false">D146</f>
        <v>0.059</v>
      </c>
      <c r="F146" s="75" t="n">
        <f aca="false">E146</f>
        <v>0.059</v>
      </c>
      <c r="G146" s="75" t="n">
        <f aca="false">F146</f>
        <v>0.059</v>
      </c>
      <c r="H146" s="75" t="n">
        <f aca="false">G146</f>
        <v>0.059</v>
      </c>
      <c r="I146" s="75" t="n">
        <f aca="false">H146</f>
        <v>0.059</v>
      </c>
      <c r="J146" s="75" t="n">
        <f aca="false">I146</f>
        <v>0.059</v>
      </c>
      <c r="K146" s="75" t="n">
        <f aca="false">J146</f>
        <v>0.059</v>
      </c>
      <c r="L146" s="75" t="n">
        <f aca="false">K146</f>
        <v>0.059</v>
      </c>
      <c r="M146" s="75" t="n">
        <f aca="false">L146</f>
        <v>0.059</v>
      </c>
    </row>
    <row r="147" customFormat="false" ht="15" hidden="false" customHeight="false" outlineLevel="0" collapsed="false">
      <c r="B147" s="0" t="s">
        <v>26</v>
      </c>
      <c r="C147" s="75" t="n">
        <v>0</v>
      </c>
      <c r="D147" s="75" t="n">
        <f aca="false">'Regional Data Children'!BB33</f>
        <v>0.244</v>
      </c>
      <c r="E147" s="75" t="n">
        <f aca="false">D147</f>
        <v>0.244</v>
      </c>
      <c r="F147" s="75" t="n">
        <f aca="false">E147</f>
        <v>0.244</v>
      </c>
      <c r="G147" s="75" t="n">
        <f aca="false">F147</f>
        <v>0.244</v>
      </c>
      <c r="H147" s="75" t="n">
        <f aca="false">G147</f>
        <v>0.244</v>
      </c>
      <c r="I147" s="75" t="n">
        <f aca="false">H147</f>
        <v>0.244</v>
      </c>
      <c r="J147" s="75" t="n">
        <f aca="false">I147</f>
        <v>0.244</v>
      </c>
      <c r="K147" s="75" t="n">
        <f aca="false">J147</f>
        <v>0.244</v>
      </c>
      <c r="L147" s="75" t="n">
        <f aca="false">K147</f>
        <v>0.244</v>
      </c>
      <c r="M147" s="75" t="n">
        <f aca="false">L147</f>
        <v>0.244</v>
      </c>
    </row>
    <row r="148" customFormat="false" ht="15" hidden="false" customHeight="false" outlineLevel="0" collapsed="false">
      <c r="B148" s="0" t="s">
        <v>27</v>
      </c>
      <c r="C148" s="75" t="n">
        <v>0</v>
      </c>
      <c r="D148" s="75" t="n">
        <f aca="false">'Regional Data Children'!BB34</f>
        <v>0.082</v>
      </c>
      <c r="E148" s="75" t="n">
        <f aca="false">D148</f>
        <v>0.082</v>
      </c>
      <c r="F148" s="75" t="n">
        <f aca="false">E148</f>
        <v>0.082</v>
      </c>
      <c r="G148" s="75" t="n">
        <f aca="false">F148</f>
        <v>0.082</v>
      </c>
      <c r="H148" s="75" t="n">
        <f aca="false">G148</f>
        <v>0.082</v>
      </c>
      <c r="I148" s="75" t="n">
        <f aca="false">H148</f>
        <v>0.082</v>
      </c>
      <c r="J148" s="75" t="n">
        <f aca="false">I148</f>
        <v>0.082</v>
      </c>
      <c r="K148" s="75" t="n">
        <f aca="false">J148</f>
        <v>0.082</v>
      </c>
      <c r="L148" s="75" t="n">
        <f aca="false">K148</f>
        <v>0.082</v>
      </c>
      <c r="M148" s="75" t="n">
        <f aca="false">L148</f>
        <v>0.082</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404608.399124043</v>
      </c>
      <c r="E151" s="22" t="n">
        <f aca="false">SUM(E152:E154)</f>
        <v>412969.777891684</v>
      </c>
      <c r="F151" s="22" t="n">
        <f aca="false">SUM(F152:F154)</f>
        <v>420971.342034895</v>
      </c>
      <c r="G151" s="22" t="n">
        <f aca="false">SUM(G152:G154)</f>
        <v>428513.000633215</v>
      </c>
      <c r="H151" s="22" t="n">
        <f aca="false">SUM(H152:H154)</f>
        <v>435700.787141381</v>
      </c>
      <c r="I151" s="22" t="n">
        <f aca="false">SUM(I152:I154)</f>
        <v>442527.826862878</v>
      </c>
      <c r="J151" s="22" t="n">
        <f aca="false">SUM(J152:J154)</f>
        <v>448972.097464798</v>
      </c>
      <c r="K151" s="22" t="n">
        <f aca="false">SUM(K152:K154)</f>
        <v>455097.452060544</v>
      </c>
      <c r="L151" s="22" t="n">
        <f aca="false">SUM(L152:L154)</f>
        <v>460992.329542584</v>
      </c>
      <c r="M151" s="22" t="n">
        <f aca="false">SUM(M152:M154)</f>
        <v>466796.437726558</v>
      </c>
    </row>
    <row r="152" customFormat="false" ht="15" hidden="false" customHeight="false" outlineLevel="0" collapsed="false">
      <c r="B152" s="0" t="s">
        <v>25</v>
      </c>
      <c r="C152" s="22" t="n">
        <f aca="false">C146*C101</f>
        <v>0</v>
      </c>
      <c r="D152" s="22" t="n">
        <f aca="false">D146*D101</f>
        <v>40133.8572788185</v>
      </c>
      <c r="E152" s="22" t="n">
        <f aca="false">E146*E101</f>
        <v>40963.2379413089</v>
      </c>
      <c r="F152" s="22" t="n">
        <f aca="false">F146*F101</f>
        <v>41756.9279240828</v>
      </c>
      <c r="G152" s="22" t="n">
        <f aca="false">G146*G101</f>
        <v>42504.9990231648</v>
      </c>
      <c r="H152" s="22" t="n">
        <f aca="false">H146*H101</f>
        <v>43217.9688935232</v>
      </c>
      <c r="I152" s="22" t="n">
        <f aca="false">I146*I101</f>
        <v>43895.1556212643</v>
      </c>
      <c r="J152" s="22" t="n">
        <f aca="false">J146*J101</f>
        <v>44534.3747703562</v>
      </c>
      <c r="K152" s="22" t="n">
        <f aca="false">K146*K101</f>
        <v>45141.9600495053</v>
      </c>
      <c r="L152" s="22" t="n">
        <f aca="false">L146*L101</f>
        <v>45726.6838764266</v>
      </c>
      <c r="M152" s="22" t="n">
        <f aca="false">M146*M101</f>
        <v>46302.4041283807</v>
      </c>
    </row>
    <row r="153" customFormat="false" ht="15" hidden="false" customHeight="false" outlineLevel="0" collapsed="false">
      <c r="B153" s="0" t="s">
        <v>26</v>
      </c>
      <c r="C153" s="22" t="n">
        <f aca="false">C147*C102</f>
        <v>0</v>
      </c>
      <c r="D153" s="22" t="n">
        <f aca="false">D147*D102</f>
        <v>247721.978545977</v>
      </c>
      <c r="E153" s="22" t="n">
        <f aca="false">E147*E102</f>
        <v>252841.242743598</v>
      </c>
      <c r="F153" s="22" t="n">
        <f aca="false">F147*F102</f>
        <v>257740.210005054</v>
      </c>
      <c r="G153" s="22" t="n">
        <f aca="false">G147*G102</f>
        <v>262357.599544022</v>
      </c>
      <c r="H153" s="22" t="n">
        <f aca="false">H147*H102</f>
        <v>266758.330470577</v>
      </c>
      <c r="I153" s="22" t="n">
        <f aca="false">I147*I102</f>
        <v>270938.193743516</v>
      </c>
      <c r="J153" s="22" t="n">
        <f aca="false">J147*J102</f>
        <v>274883.706163054</v>
      </c>
      <c r="K153" s="22" t="n">
        <f aca="false">K147*K102</f>
        <v>278633.961874598</v>
      </c>
      <c r="L153" s="22" t="n">
        <f aca="false">L147*L102</f>
        <v>282243.107696333</v>
      </c>
      <c r="M153" s="22" t="n">
        <f aca="false">M147*M102</f>
        <v>285796.679906256</v>
      </c>
    </row>
    <row r="154" customFormat="false" ht="15" hidden="false" customHeight="false" outlineLevel="0" collapsed="false">
      <c r="B154" s="0" t="s">
        <v>27</v>
      </c>
      <c r="C154" s="22" t="n">
        <f aca="false">C148*C103</f>
        <v>0</v>
      </c>
      <c r="D154" s="22" t="n">
        <f aca="false">D148*D103</f>
        <v>116752.563299247</v>
      </c>
      <c r="E154" s="22" t="n">
        <f aca="false">E148*E103</f>
        <v>119165.297206777</v>
      </c>
      <c r="F154" s="22" t="n">
        <f aca="false">F148*F103</f>
        <v>121474.204105759</v>
      </c>
      <c r="G154" s="22" t="n">
        <f aca="false">G148*G103</f>
        <v>123650.402066028</v>
      </c>
      <c r="H154" s="22" t="n">
        <f aca="false">H148*H103</f>
        <v>125724.487777281</v>
      </c>
      <c r="I154" s="22" t="n">
        <f aca="false">I148*I103</f>
        <v>127694.477498098</v>
      </c>
      <c r="J154" s="22" t="n">
        <f aca="false">J148*J103</f>
        <v>129554.016531388</v>
      </c>
      <c r="K154" s="22" t="n">
        <f aca="false">K148*K103</f>
        <v>131321.53013644</v>
      </c>
      <c r="L154" s="22" t="n">
        <f aca="false">L148*L103</f>
        <v>133022.537969825</v>
      </c>
      <c r="M154" s="22" t="n">
        <f aca="false">M148*M103</f>
        <v>134697.353691921</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4377149.45048258</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434177.569506831</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2679915.01069298</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1263056.87028276</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392823.688469944</v>
      </c>
      <c r="E164" s="22" t="n">
        <f aca="false">PV($C$161,E$163,0,E151)*-1</f>
        <v>389263.623236577</v>
      </c>
      <c r="F164" s="22" t="n">
        <f aca="false">PV($C$161,F$163,0,F151)*-1</f>
        <v>385248.412489941</v>
      </c>
      <c r="G164" s="22" t="n">
        <f aca="false">PV($C$161,G$163,0,G151)*-1</f>
        <v>380728.250926099</v>
      </c>
      <c r="H164" s="22" t="n">
        <f aca="false">PV($C$161,H$163,0,H151)*-1</f>
        <v>375839.32635125</v>
      </c>
      <c r="I164" s="22" t="n">
        <f aca="false">PV($C$161,I$163,0,I151)*-1</f>
        <v>370610.08814209</v>
      </c>
      <c r="J164" s="22" t="n">
        <f aca="false">PV($C$161,J$163,0,J151)*-1</f>
        <v>365055.401278648</v>
      </c>
      <c r="K164" s="22" t="n">
        <f aca="false">PV($C$161,K$163,0,K151)*-1</f>
        <v>359258.131169337</v>
      </c>
      <c r="L164" s="22" t="n">
        <f aca="false">PV($C$161,L$163,0,L151)*-1</f>
        <v>353312.234843504</v>
      </c>
      <c r="M164" s="22" t="n">
        <f aca="false">PV($C$161,M$163,0,M151)*-1</f>
        <v>347340.3888078</v>
      </c>
    </row>
    <row r="165" customFormat="false" ht="15" hidden="false" customHeight="false" outlineLevel="0" collapsed="false">
      <c r="A165" s="101"/>
      <c r="B165" s="101" t="s">
        <v>25</v>
      </c>
      <c r="C165" s="22" t="n">
        <f aca="false">PV($C$161,C$163,0,C152)*-1</f>
        <v>0</v>
      </c>
      <c r="D165" s="22" t="n">
        <f aca="false">PV($C$161,D$163,0,D152)*-1</f>
        <v>38964.9099794355</v>
      </c>
      <c r="E165" s="22" t="n">
        <f aca="false">PV($C$161,E$163,0,E152)*-1</f>
        <v>38611.7805083504</v>
      </c>
      <c r="F165" s="22" t="n">
        <f aca="false">PV($C$161,F$163,0,F152)*-1</f>
        <v>38213.5043099354</v>
      </c>
      <c r="G165" s="22" t="n">
        <f aca="false">PV($C$161,G$163,0,G152)*-1</f>
        <v>37765.141103751</v>
      </c>
      <c r="H165" s="22" t="n">
        <f aca="false">PV($C$161,H$163,0,H152)*-1</f>
        <v>37280.1996107946</v>
      </c>
      <c r="I165" s="22" t="n">
        <f aca="false">PV($C$161,I$163,0,I152)*-1</f>
        <v>36761.5017774878</v>
      </c>
      <c r="J165" s="22" t="n">
        <f aca="false">PV($C$161,J$163,0,J152)*-1</f>
        <v>36210.5220887603</v>
      </c>
      <c r="K165" s="22" t="n">
        <f aca="false">PV($C$161,K$163,0,K152)*-1</f>
        <v>35635.4801181102</v>
      </c>
      <c r="L165" s="22" t="n">
        <f aca="false">PV($C$161,L$163,0,L152)*-1</f>
        <v>35045.6956374809</v>
      </c>
      <c r="M165" s="22" t="n">
        <f aca="false">PV($C$161,M$163,0,M152)*-1</f>
        <v>34453.3371570171</v>
      </c>
    </row>
    <row r="166" customFormat="false" ht="15" hidden="false" customHeight="false" outlineLevel="0" collapsed="false">
      <c r="A166" s="101"/>
      <c r="B166" s="101" t="s">
        <v>26</v>
      </c>
      <c r="C166" s="22" t="n">
        <f aca="false">PV($C$161,C$163,0,C153)*-1</f>
        <v>0</v>
      </c>
      <c r="D166" s="22" t="n">
        <f aca="false">PV($C$161,D$163,0,D153)*-1</f>
        <v>240506.775287356</v>
      </c>
      <c r="E166" s="22" t="n">
        <f aca="false">PV($C$161,E$163,0,E153)*-1</f>
        <v>238327.12107041</v>
      </c>
      <c r="F166" s="22" t="n">
        <f aca="false">PV($C$161,F$163,0,F153)*-1</f>
        <v>235868.803466057</v>
      </c>
      <c r="G166" s="22" t="n">
        <f aca="false">PV($C$161,G$163,0,G153)*-1</f>
        <v>233101.329117115</v>
      </c>
      <c r="H166" s="22" t="n">
        <f aca="false">PV($C$161,H$163,0,H153)*-1</f>
        <v>230108.079171574</v>
      </c>
      <c r="I166" s="22" t="n">
        <f aca="false">PV($C$161,I$163,0,I153)*-1</f>
        <v>226906.4717945</v>
      </c>
      <c r="J166" s="22" t="n">
        <f aca="false">PV($C$161,J$163,0,J153)*-1</f>
        <v>223505.60808778</v>
      </c>
      <c r="K166" s="22" t="n">
        <f aca="false">PV($C$161,K$163,0,K153)*-1</f>
        <v>219956.222497285</v>
      </c>
      <c r="L166" s="22" t="n">
        <f aca="false">PV($C$161,L$163,0,L153)*-1</f>
        <v>216315.840327134</v>
      </c>
      <c r="M166" s="22" t="n">
        <f aca="false">PV($C$161,M$163,0,M153)*-1</f>
        <v>212659.570415932</v>
      </c>
    </row>
    <row r="167" customFormat="false" ht="15" hidden="false" customHeight="false" outlineLevel="0" collapsed="false">
      <c r="A167" s="101"/>
      <c r="B167" s="101" t="s">
        <v>27</v>
      </c>
      <c r="C167" s="22" t="n">
        <f aca="false">PV($C$161,C$163,0,C154)*-1</f>
        <v>0</v>
      </c>
      <c r="D167" s="22" t="n">
        <f aca="false">PV($C$161,D$163,0,D154)*-1</f>
        <v>113352.003203153</v>
      </c>
      <c r="E167" s="22" t="n">
        <f aca="false">PV($C$161,E$163,0,E154)*-1</f>
        <v>112324.721657816</v>
      </c>
      <c r="F167" s="22" t="n">
        <f aca="false">PV($C$161,F$163,0,F154)*-1</f>
        <v>111166.104713948</v>
      </c>
      <c r="G167" s="22" t="n">
        <f aca="false">PV($C$161,G$163,0,G154)*-1</f>
        <v>109861.780705233</v>
      </c>
      <c r="H167" s="22" t="n">
        <f aca="false">PV($C$161,H$163,0,H154)*-1</f>
        <v>108451.047568882</v>
      </c>
      <c r="I167" s="22" t="n">
        <f aca="false">PV($C$161,I$163,0,I154)*-1</f>
        <v>106942.114570102</v>
      </c>
      <c r="J167" s="22" t="n">
        <f aca="false">PV($C$161,J$163,0,J154)*-1</f>
        <v>105339.271102108</v>
      </c>
      <c r="K167" s="22" t="n">
        <f aca="false">PV($C$161,K$163,0,K154)*-1</f>
        <v>103666.428553942</v>
      </c>
      <c r="L167" s="22" t="n">
        <f aca="false">PV($C$161,L$163,0,L154)*-1</f>
        <v>101950.698878889</v>
      </c>
      <c r="M167" s="22" t="n">
        <f aca="false">PV($C$161,M$163,0,M154)*-1</f>
        <v>100227.48123485</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3719479.54571519</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368942.072291123</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2277255.82123514</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1073281.65218892</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Children'!BC32</f>
        <v>0.457</v>
      </c>
      <c r="E175" s="75" t="n">
        <f aca="false">D175</f>
        <v>0.457</v>
      </c>
      <c r="F175" s="75" t="n">
        <f aca="false">E175</f>
        <v>0.457</v>
      </c>
      <c r="G175" s="75" t="n">
        <f aca="false">F175</f>
        <v>0.457</v>
      </c>
      <c r="H175" s="75" t="n">
        <f aca="false">G175</f>
        <v>0.457</v>
      </c>
      <c r="I175" s="75" t="n">
        <f aca="false">H175</f>
        <v>0.457</v>
      </c>
      <c r="J175" s="75" t="n">
        <f aca="false">I175</f>
        <v>0.457</v>
      </c>
      <c r="K175" s="75" t="n">
        <f aca="false">J175</f>
        <v>0.457</v>
      </c>
      <c r="L175" s="75" t="n">
        <f aca="false">K175</f>
        <v>0.457</v>
      </c>
      <c r="M175" s="75" t="n">
        <f aca="false">L175</f>
        <v>0.457</v>
      </c>
    </row>
    <row r="176" customFormat="false" ht="15" hidden="false" customHeight="false" outlineLevel="0" collapsed="false">
      <c r="B176" s="0" t="s">
        <v>26</v>
      </c>
      <c r="C176" s="75" t="n">
        <f aca="false">'Regional Data Children'!$D33</f>
        <v>0.917</v>
      </c>
      <c r="D176" s="75" t="n">
        <f aca="false">'Regional Data Children'!BC33</f>
        <v>0.645</v>
      </c>
      <c r="E176" s="75" t="n">
        <f aca="false">D176</f>
        <v>0.645</v>
      </c>
      <c r="F176" s="75" t="n">
        <f aca="false">E176</f>
        <v>0.645</v>
      </c>
      <c r="G176" s="75" t="n">
        <f aca="false">F176</f>
        <v>0.645</v>
      </c>
      <c r="H176" s="75" t="n">
        <f aca="false">G176</f>
        <v>0.645</v>
      </c>
      <c r="I176" s="75" t="n">
        <f aca="false">H176</f>
        <v>0.645</v>
      </c>
      <c r="J176" s="75" t="n">
        <f aca="false">I176</f>
        <v>0.645</v>
      </c>
      <c r="K176" s="75" t="n">
        <f aca="false">J176</f>
        <v>0.645</v>
      </c>
      <c r="L176" s="75" t="n">
        <f aca="false">K176</f>
        <v>0.645</v>
      </c>
      <c r="M176" s="75" t="n">
        <f aca="false">L176</f>
        <v>0.645</v>
      </c>
    </row>
    <row r="177" customFormat="false" ht="15" hidden="false" customHeight="false" outlineLevel="0" collapsed="false">
      <c r="B177" s="0" t="s">
        <v>27</v>
      </c>
      <c r="C177" s="75" t="n">
        <f aca="false">'Regional Data Children'!$D34</f>
        <v>0.487</v>
      </c>
      <c r="D177" s="75" t="n">
        <f aca="false">'Regional Data Children'!BC34</f>
        <v>0.333</v>
      </c>
      <c r="E177" s="75" t="n">
        <f aca="false">D177</f>
        <v>0.333</v>
      </c>
      <c r="F177" s="75" t="n">
        <f aca="false">E177</f>
        <v>0.333</v>
      </c>
      <c r="G177" s="75" t="n">
        <f aca="false">F177</f>
        <v>0.333</v>
      </c>
      <c r="H177" s="75" t="n">
        <f aca="false">G177</f>
        <v>0.333</v>
      </c>
      <c r="I177" s="75" t="n">
        <f aca="false">H177</f>
        <v>0.333</v>
      </c>
      <c r="J177" s="75" t="n">
        <f aca="false">I177</f>
        <v>0.333</v>
      </c>
      <c r="K177" s="75" t="n">
        <f aca="false">J177</f>
        <v>0.333</v>
      </c>
      <c r="L177" s="75" t="n">
        <f aca="false">K177</f>
        <v>0.333</v>
      </c>
      <c r="M177" s="75" t="n">
        <f aca="false">L177</f>
        <v>0.333</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1439835.48385845</v>
      </c>
      <c r="E180" s="0" t="n">
        <f aca="false">SUM(E181:E183)</f>
        <v>1469590.20439736</v>
      </c>
      <c r="F180" s="0" t="n">
        <f aca="false">SUM(F181:F183)</f>
        <v>1498064.49214005</v>
      </c>
      <c r="G180" s="0" t="n">
        <f aca="false">SUM(G181:G183)</f>
        <v>1524902.16451787</v>
      </c>
      <c r="H180" s="0" t="n">
        <f aca="false">SUM(H181:H183)</f>
        <v>1550480.55114371</v>
      </c>
      <c r="I180" s="0" t="n">
        <f aca="false">SUM(I181:I183)</f>
        <v>1574775.18778991</v>
      </c>
      <c r="J180" s="0" t="n">
        <f aca="false">SUM(J181:J183)</f>
        <v>1597707.70599843</v>
      </c>
      <c r="K180" s="0" t="n">
        <f aca="false">SUM(K181:K183)</f>
        <v>1619505.33283283</v>
      </c>
      <c r="L180" s="0" t="n">
        <f aca="false">SUM(L181:L183)</f>
        <v>1640482.78606913</v>
      </c>
      <c r="M180" s="0" t="n">
        <f aca="false">SUM(M181:M183)</f>
        <v>1661137.2285709</v>
      </c>
    </row>
    <row r="181" customFormat="false" ht="15" hidden="false" customHeight="false" outlineLevel="0" collapsed="false">
      <c r="B181" s="0" t="s">
        <v>25</v>
      </c>
      <c r="C181" s="0" t="n">
        <f aca="false">C175*C101</f>
        <v>373311.082731694</v>
      </c>
      <c r="D181" s="0" t="n">
        <f aca="false">D175*D101</f>
        <v>310867.335193561</v>
      </c>
      <c r="E181" s="0" t="n">
        <f aca="false">E175*E101</f>
        <v>317291.52100302</v>
      </c>
      <c r="F181" s="0" t="n">
        <f aca="false">F175*F101</f>
        <v>323439.25527637</v>
      </c>
      <c r="G181" s="0" t="n">
        <f aca="false">G175*G101</f>
        <v>329233.636501463</v>
      </c>
      <c r="H181" s="0" t="n">
        <f aca="false">H175*H101</f>
        <v>334756.131937968</v>
      </c>
      <c r="I181" s="0" t="n">
        <f aca="false">I175*I101</f>
        <v>340001.459642674</v>
      </c>
      <c r="J181" s="0" t="n">
        <f aca="false">J175*J101</f>
        <v>344952.69949242</v>
      </c>
      <c r="K181" s="0" t="n">
        <f aca="false">K175*K101</f>
        <v>349658.910891931</v>
      </c>
      <c r="L181" s="0" t="n">
        <f aca="false">L175*L101</f>
        <v>354188.042907237</v>
      </c>
      <c r="M181" s="0" t="n">
        <f aca="false">M175*M101</f>
        <v>358647.435367288</v>
      </c>
    </row>
    <row r="182" customFormat="false" ht="15" hidden="false" customHeight="false" outlineLevel="0" collapsed="false">
      <c r="B182" s="0" t="s">
        <v>26</v>
      </c>
      <c r="C182" s="0" t="n">
        <f aca="false">C176*C102</f>
        <v>910737.420169237</v>
      </c>
      <c r="D182" s="0" t="n">
        <f aca="false">D176*D102</f>
        <v>654838.836730144</v>
      </c>
      <c r="E182" s="0" t="n">
        <f aca="false">E176*E102</f>
        <v>668371.317908281</v>
      </c>
      <c r="F182" s="0" t="n">
        <f aca="false">F176*F102</f>
        <v>681321.456775655</v>
      </c>
      <c r="G182" s="0" t="n">
        <f aca="false">G176*G102</f>
        <v>693527.261089731</v>
      </c>
      <c r="H182" s="0" t="n">
        <f aca="false">H176*H102</f>
        <v>705160.340793124</v>
      </c>
      <c r="I182" s="0" t="n">
        <f aca="false">I176*I102</f>
        <v>716209.569526917</v>
      </c>
      <c r="J182" s="0" t="n">
        <f aca="false">J176*J102</f>
        <v>726639.305226105</v>
      </c>
      <c r="K182" s="0" t="n">
        <f aca="false">K176*K102</f>
        <v>736552.891020967</v>
      </c>
      <c r="L182" s="0" t="n">
        <f aca="false">L176*L102</f>
        <v>746093.460918585</v>
      </c>
      <c r="M182" s="0" t="n">
        <f aca="false">M176*M102</f>
        <v>755487.12516203</v>
      </c>
    </row>
    <row r="183" customFormat="false" ht="15" hidden="false" customHeight="false" outlineLevel="0" collapsed="false">
      <c r="B183" s="0" t="s">
        <v>27</v>
      </c>
      <c r="C183" s="0" t="n">
        <f aca="false">C177*C103</f>
        <v>678313.819003453</v>
      </c>
      <c r="D183" s="0" t="n">
        <f aca="false">D177*D103</f>
        <v>474129.311934748</v>
      </c>
      <c r="E183" s="0" t="n">
        <f aca="false">E177*E103</f>
        <v>483927.365486059</v>
      </c>
      <c r="F183" s="0" t="n">
        <f aca="false">F177*F103</f>
        <v>493303.780088019</v>
      </c>
      <c r="G183" s="0" t="n">
        <f aca="false">G177*G103</f>
        <v>502141.266926675</v>
      </c>
      <c r="H183" s="0" t="n">
        <f aca="false">H177*H103</f>
        <v>510564.078412617</v>
      </c>
      <c r="I183" s="0" t="n">
        <f aca="false">I177*I103</f>
        <v>518564.158620324</v>
      </c>
      <c r="J183" s="0" t="n">
        <f aca="false">J177*J103</f>
        <v>526115.701279904</v>
      </c>
      <c r="K183" s="0" t="n">
        <f aca="false">K177*K103</f>
        <v>533293.530919934</v>
      </c>
      <c r="L183" s="0" t="n">
        <f aca="false">L177*L103</f>
        <v>540201.282243313</v>
      </c>
      <c r="M183" s="0" t="n">
        <f aca="false">M177*M103</f>
        <v>547002.668041581</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Children'!BD32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Children'!BD33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Children'!BD34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1688790.88750072</v>
      </c>
      <c r="E215" s="22" t="n">
        <f aca="false">E25+E122</f>
        <v>1723690.36141254</v>
      </c>
      <c r="F215" s="22" t="n">
        <f aca="false">F25+F122</f>
        <v>1757088.00871809</v>
      </c>
      <c r="G215" s="22" t="n">
        <f aca="false">G25+G122</f>
        <v>1788566.06094107</v>
      </c>
      <c r="H215" s="22" t="n">
        <f aca="false">H25+H122</f>
        <v>1818567.09004124</v>
      </c>
      <c r="I215" s="22" t="n">
        <f aca="false">I25+I122</f>
        <v>1847062.40179263</v>
      </c>
      <c r="J215" s="22" t="n">
        <f aca="false">J25+J122</f>
        <v>1873960.07740359</v>
      </c>
      <c r="K215" s="22" t="n">
        <f aca="false">K25+K122</f>
        <v>1899526.63273562</v>
      </c>
      <c r="L215" s="22" t="n">
        <f aca="false">L25+L122</f>
        <v>1924131.2019837</v>
      </c>
      <c r="M215" s="22" t="n">
        <f aca="false">M25+M122</f>
        <v>1948356.91018052</v>
      </c>
    </row>
    <row r="216" customFormat="false" ht="15" hidden="false" customHeight="false" outlineLevel="0" collapsed="false">
      <c r="B216" s="0" t="s">
        <v>25</v>
      </c>
      <c r="C216" s="22" t="n">
        <f aca="false">C26+C123</f>
        <v>0</v>
      </c>
      <c r="D216" s="22" t="n">
        <f aca="false">D26+D123</f>
        <v>208151.86995455</v>
      </c>
      <c r="E216" s="22" t="n">
        <f aca="false">E26+E123</f>
        <v>212453.403560009</v>
      </c>
      <c r="F216" s="22" t="n">
        <f aca="false">F26+F123</f>
        <v>216569.829572362</v>
      </c>
      <c r="G216" s="22" t="n">
        <f aca="false">G26+G123</f>
        <v>220449.655950652</v>
      </c>
      <c r="H216" s="22" t="n">
        <f aca="false">H26+H123</f>
        <v>224147.431888442</v>
      </c>
      <c r="I216" s="22" t="n">
        <f aca="false">I26+I123</f>
        <v>227659.620679777</v>
      </c>
      <c r="J216" s="22" t="n">
        <f aca="false">J26+J123</f>
        <v>230974.892876763</v>
      </c>
      <c r="K216" s="22" t="n">
        <f aca="false">K26+K123</f>
        <v>234126.097883875</v>
      </c>
      <c r="L216" s="22" t="n">
        <f aca="false">L26+L123</f>
        <v>237158.733325196</v>
      </c>
      <c r="M216" s="22" t="n">
        <f aca="false">M26+M123</f>
        <v>240144.672259059</v>
      </c>
    </row>
    <row r="217" customFormat="false" ht="15" hidden="false" customHeight="false" outlineLevel="0" collapsed="false">
      <c r="B217" s="0" t="s">
        <v>26</v>
      </c>
      <c r="C217" s="22" t="n">
        <f aca="false">C27+C124</f>
        <v>0</v>
      </c>
      <c r="D217" s="22" t="n">
        <f aca="false">D27+D124</f>
        <v>778699.826003132</v>
      </c>
      <c r="E217" s="22" t="n">
        <f aca="false">E27+E124</f>
        <v>794791.93928008</v>
      </c>
      <c r="F217" s="22" t="n">
        <f aca="false">F27+F124</f>
        <v>810191.561778182</v>
      </c>
      <c r="G217" s="22" t="n">
        <f aca="false">G27+G124</f>
        <v>824706.060861742</v>
      </c>
      <c r="H217" s="22" t="n">
        <f aca="false">H27+H124</f>
        <v>838539.506028412</v>
      </c>
      <c r="I217" s="22" t="n">
        <f aca="false">I27+I124</f>
        <v>851678.666398674</v>
      </c>
      <c r="J217" s="22" t="n">
        <f aca="false">J27+J124</f>
        <v>864081.158307632</v>
      </c>
      <c r="K217" s="22" t="n">
        <f aca="false">K27+K124</f>
        <v>875869.871958266</v>
      </c>
      <c r="L217" s="22" t="n">
        <f aca="false">L27+L124</f>
        <v>887215.014766751</v>
      </c>
      <c r="M217" s="22" t="n">
        <f aca="false">M27+M124</f>
        <v>898385.465115158</v>
      </c>
    </row>
    <row r="218" customFormat="false" ht="15" hidden="false" customHeight="false" outlineLevel="0" collapsed="false">
      <c r="B218" s="0" t="s">
        <v>27</v>
      </c>
      <c r="C218" s="22" t="n">
        <f aca="false">C28+C125</f>
        <v>0</v>
      </c>
      <c r="D218" s="22" t="n">
        <f aca="false">D28+D125</f>
        <v>701939.191543035</v>
      </c>
      <c r="E218" s="22" t="n">
        <f aca="false">E28+E125</f>
        <v>716445.018572454</v>
      </c>
      <c r="F218" s="22" t="n">
        <f aca="false">F28+F125</f>
        <v>730326.617367548</v>
      </c>
      <c r="G218" s="22" t="n">
        <f aca="false">G28+G125</f>
        <v>743410.34412868</v>
      </c>
      <c r="H218" s="22" t="n">
        <f aca="false">H28+H125</f>
        <v>755880.152124385</v>
      </c>
      <c r="I218" s="22" t="n">
        <f aca="false">I28+I125</f>
        <v>767724.114714173</v>
      </c>
      <c r="J218" s="22" t="n">
        <f aca="false">J28+J125</f>
        <v>778904.026219198</v>
      </c>
      <c r="K218" s="22" t="n">
        <f aca="false">K28+K125</f>
        <v>789530.662893475</v>
      </c>
      <c r="L218" s="22" t="n">
        <f aca="false">L28+L125</f>
        <v>799757.453891752</v>
      </c>
      <c r="M218" s="22" t="n">
        <f aca="false">M28+M125</f>
        <v>809826.772806304</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0.541400489846561</v>
      </c>
      <c r="E221" s="71" t="n">
        <f aca="false">E215/E197</f>
        <v>0.541400489846561</v>
      </c>
      <c r="F221" s="71" t="n">
        <f aca="false">F215/F197</f>
        <v>0.541400489846561</v>
      </c>
      <c r="G221" s="71" t="n">
        <f aca="false">G215/G197</f>
        <v>0.541400489846561</v>
      </c>
      <c r="H221" s="71" t="n">
        <f aca="false">H215/H197</f>
        <v>0.541400489846561</v>
      </c>
      <c r="I221" s="71" t="n">
        <f aca="false">I215/I197</f>
        <v>0.541400489846561</v>
      </c>
      <c r="J221" s="71" t="n">
        <f aca="false">J215/J197</f>
        <v>0.541400489846561</v>
      </c>
      <c r="K221" s="71" t="n">
        <f aca="false">K215/K197</f>
        <v>0.541400489846561</v>
      </c>
      <c r="L221" s="71" t="n">
        <f aca="false">L215/L197</f>
        <v>0.541400489846561</v>
      </c>
      <c r="M221" s="71" t="n">
        <f aca="false">M215/M197</f>
        <v>0.541400489846561</v>
      </c>
    </row>
    <row r="222" customFormat="false" ht="15" hidden="false" customHeight="false" outlineLevel="0" collapsed="false">
      <c r="B222" s="0" t="s">
        <v>25</v>
      </c>
      <c r="C222" s="71" t="n">
        <f aca="false">C216/C198</f>
        <v>0</v>
      </c>
      <c r="D222" s="71" t="n">
        <f aca="false">D216/D198</f>
        <v>0.306</v>
      </c>
      <c r="E222" s="71" t="n">
        <f aca="false">E216/E198</f>
        <v>0.306</v>
      </c>
      <c r="F222" s="71" t="n">
        <f aca="false">F216/F198</f>
        <v>0.306</v>
      </c>
      <c r="G222" s="71" t="n">
        <f aca="false">G216/G198</f>
        <v>0.306</v>
      </c>
      <c r="H222" s="71" t="n">
        <f aca="false">H216/H198</f>
        <v>0.306</v>
      </c>
      <c r="I222" s="71" t="n">
        <f aca="false">I216/I198</f>
        <v>0.306</v>
      </c>
      <c r="J222" s="71" t="n">
        <f aca="false">J216/J198</f>
        <v>0.306</v>
      </c>
      <c r="K222" s="71" t="n">
        <f aca="false">K216/K198</f>
        <v>0.306</v>
      </c>
      <c r="L222" s="71" t="n">
        <f aca="false">L216/L198</f>
        <v>0.306</v>
      </c>
      <c r="M222" s="71" t="n">
        <f aca="false">M216/M198</f>
        <v>0.306</v>
      </c>
    </row>
    <row r="223" customFormat="false" ht="15" hidden="false" customHeight="false" outlineLevel="0" collapsed="false">
      <c r="B223" s="0" t="s">
        <v>26</v>
      </c>
      <c r="C223" s="71" t="n">
        <f aca="false">C217/C199</f>
        <v>0</v>
      </c>
      <c r="D223" s="71" t="n">
        <f aca="false">D217/D199</f>
        <v>0.767</v>
      </c>
      <c r="E223" s="71" t="n">
        <f aca="false">E217/E199</f>
        <v>0.767</v>
      </c>
      <c r="F223" s="71" t="n">
        <f aca="false">F217/F199</f>
        <v>0.767</v>
      </c>
      <c r="G223" s="71" t="n">
        <f aca="false">G217/G199</f>
        <v>0.767</v>
      </c>
      <c r="H223" s="71" t="n">
        <f aca="false">H217/H199</f>
        <v>0.767</v>
      </c>
      <c r="I223" s="71" t="n">
        <f aca="false">I217/I199</f>
        <v>0.767</v>
      </c>
      <c r="J223" s="71" t="n">
        <f aca="false">J217/J199</f>
        <v>0.767</v>
      </c>
      <c r="K223" s="71" t="n">
        <f aca="false">K217/K199</f>
        <v>0.767</v>
      </c>
      <c r="L223" s="71" t="n">
        <f aca="false">L217/L199</f>
        <v>0.767</v>
      </c>
      <c r="M223" s="71" t="n">
        <f aca="false">M217/M199</f>
        <v>0.767</v>
      </c>
    </row>
    <row r="224" customFormat="false" ht="15" hidden="false" customHeight="false" outlineLevel="0" collapsed="false">
      <c r="B224" s="0" t="s">
        <v>27</v>
      </c>
      <c r="C224" s="71" t="n">
        <f aca="false">C218/C200</f>
        <v>0</v>
      </c>
      <c r="D224" s="71" t="n">
        <f aca="false">D218/D200</f>
        <v>0.493</v>
      </c>
      <c r="E224" s="71" t="n">
        <f aca="false">E218/E200</f>
        <v>0.493</v>
      </c>
      <c r="F224" s="71" t="n">
        <f aca="false">F218/F200</f>
        <v>0.493</v>
      </c>
      <c r="G224" s="71" t="n">
        <f aca="false">G218/G200</f>
        <v>0.493</v>
      </c>
      <c r="H224" s="71" t="n">
        <f aca="false">H218/H200</f>
        <v>0.493</v>
      </c>
      <c r="I224" s="71" t="n">
        <f aca="false">I218/I200</f>
        <v>0.493</v>
      </c>
      <c r="J224" s="71" t="n">
        <f aca="false">J218/J200</f>
        <v>0.493</v>
      </c>
      <c r="K224" s="71" t="n">
        <f aca="false">K218/K200</f>
        <v>0.493</v>
      </c>
      <c r="L224" s="71" t="n">
        <f aca="false">L218/L200</f>
        <v>0.493</v>
      </c>
      <c r="M224" s="71" t="n">
        <f aca="false">M218/M200</f>
        <v>0.493</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18269739.6327097</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2251836.20795068</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8424159.07049803</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7593744.354261</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1639602.80339876</v>
      </c>
      <c r="E235" s="22" t="n">
        <f aca="false">PV($C$232,E$234,0,E215)*-1</f>
        <v>1624743.48328075</v>
      </c>
      <c r="F235" s="22" t="n">
        <f aca="false">PV($C$232,F$234,0,F215)*-1</f>
        <v>1607984.43592781</v>
      </c>
      <c r="G235" s="22" t="n">
        <f aca="false">PV($C$232,G$234,0,G215)*-1</f>
        <v>1589117.77948773</v>
      </c>
      <c r="H235" s="22" t="n">
        <f aca="false">PV($C$232,H$234,0,H215)*-1</f>
        <v>1568711.94686152</v>
      </c>
      <c r="I235" s="22" t="n">
        <f aca="false">PV($C$232,I$234,0,I215)*-1</f>
        <v>1546885.68261362</v>
      </c>
      <c r="J235" s="22" t="n">
        <f aca="false">PV($C$232,J$234,0,J215)*-1</f>
        <v>1523701.03153319</v>
      </c>
      <c r="K235" s="22" t="n">
        <f aca="false">PV($C$232,K$234,0,K215)*-1</f>
        <v>1499503.86470675</v>
      </c>
      <c r="L235" s="22" t="n">
        <f aca="false">PV($C$232,L$234,0,L215)*-1</f>
        <v>1474686.34842476</v>
      </c>
      <c r="M235" s="22" t="n">
        <f aca="false">PV($C$232,M$234,0,M215)*-1</f>
        <v>1449760.52091231</v>
      </c>
    </row>
    <row r="236" customFormat="false" ht="15" hidden="false" customHeight="false" outlineLevel="0" collapsed="false">
      <c r="A236" s="101"/>
      <c r="B236" s="101" t="s">
        <v>25</v>
      </c>
      <c r="C236" s="22" t="n">
        <f aca="false">PV($C$232,C$234,0,C216)*-1</f>
        <v>0</v>
      </c>
      <c r="D236" s="22" t="n">
        <f aca="false">PV($C$232,D$234,0,D216)*-1</f>
        <v>202089.194130631</v>
      </c>
      <c r="E236" s="22" t="n">
        <f aca="false">PV($C$232,E$234,0,E216)*-1</f>
        <v>200257.709077207</v>
      </c>
      <c r="F236" s="22" t="n">
        <f aca="false">PV($C$232,F$234,0,F216)*-1</f>
        <v>198192.073200682</v>
      </c>
      <c r="G236" s="22" t="n">
        <f aca="false">PV($C$232,G$234,0,G216)*-1</f>
        <v>195866.664029624</v>
      </c>
      <c r="H236" s="22" t="n">
        <f aca="false">PV($C$232,H$234,0,H216)*-1</f>
        <v>193351.543744121</v>
      </c>
      <c r="I236" s="22" t="n">
        <f aca="false">PV($C$232,I$234,0,I216)*-1</f>
        <v>190661.348201886</v>
      </c>
      <c r="J236" s="22" t="n">
        <f aca="false">PV($C$232,J$234,0,J216)*-1</f>
        <v>187803.724731536</v>
      </c>
      <c r="K236" s="22" t="n">
        <f aca="false">PV($C$232,K$234,0,K216)*-1</f>
        <v>184821.303663419</v>
      </c>
      <c r="L236" s="22" t="n">
        <f aca="false">PV($C$232,L$234,0,L216)*-1</f>
        <v>181762.42144185</v>
      </c>
      <c r="M236" s="22" t="n">
        <f aca="false">PV($C$232,M$234,0,M216)*-1</f>
        <v>178690.189322834</v>
      </c>
    </row>
    <row r="237" customFormat="false" ht="15" hidden="false" customHeight="false" outlineLevel="0" collapsed="false">
      <c r="A237" s="101"/>
      <c r="B237" s="101" t="s">
        <v>26</v>
      </c>
      <c r="C237" s="22" t="n">
        <f aca="false">PV($C$232,C$234,0,C217)*-1</f>
        <v>0</v>
      </c>
      <c r="D237" s="22" t="n">
        <f aca="false">PV($C$232,D$234,0,D217)*-1</f>
        <v>756019.248546731</v>
      </c>
      <c r="E237" s="22" t="n">
        <f aca="false">PV($C$232,E$234,0,E217)*-1</f>
        <v>749167.630577887</v>
      </c>
      <c r="F237" s="22" t="n">
        <f aca="false">PV($C$232,F$234,0,F217)*-1</f>
        <v>741440.050239613</v>
      </c>
      <c r="G237" s="22" t="n">
        <f aca="false">PV($C$232,G$234,0,G217)*-1</f>
        <v>732740.653413226</v>
      </c>
      <c r="H237" s="22" t="n">
        <f aca="false">PV($C$232,H$234,0,H217)*-1</f>
        <v>723331.543953266</v>
      </c>
      <c r="I237" s="22" t="n">
        <f aca="false">PV($C$232,I$234,0,I217)*-1</f>
        <v>713267.47486222</v>
      </c>
      <c r="J237" s="22" t="n">
        <f aca="false">PV($C$232,J$234,0,J217)*-1</f>
        <v>702577.054931668</v>
      </c>
      <c r="K237" s="22" t="n">
        <f aca="false">PV($C$232,K$234,0,K217)*-1</f>
        <v>691419.76498122</v>
      </c>
      <c r="L237" s="22" t="n">
        <f aca="false">PV($C$232,L$234,0,L217)*-1</f>
        <v>679976.432503736</v>
      </c>
      <c r="M237" s="22" t="n">
        <f aca="false">PV($C$232,M$234,0,M217)*-1</f>
        <v>668483.157823853</v>
      </c>
    </row>
    <row r="238" customFormat="false" ht="15" hidden="false" customHeight="false" outlineLevel="0" collapsed="false">
      <c r="A238" s="101"/>
      <c r="B238" s="101" t="s">
        <v>27</v>
      </c>
      <c r="C238" s="22" t="n">
        <f aca="false">PV($C$232,C$234,0,C218)*-1</f>
        <v>0</v>
      </c>
      <c r="D238" s="22" t="n">
        <f aca="false">PV($C$232,D$234,0,D218)*-1</f>
        <v>681494.360721393</v>
      </c>
      <c r="E238" s="22" t="n">
        <f aca="false">PV($C$232,E$234,0,E218)*-1</f>
        <v>675318.143625651</v>
      </c>
      <c r="F238" s="22" t="n">
        <f aca="false">PV($C$232,F$234,0,F218)*-1</f>
        <v>668352.312487518</v>
      </c>
      <c r="G238" s="22" t="n">
        <f aca="false">PV($C$232,G$234,0,G218)*-1</f>
        <v>660510.462044878</v>
      </c>
      <c r="H238" s="22" t="n">
        <f aca="false">PV($C$232,H$234,0,H218)*-1</f>
        <v>652028.859164132</v>
      </c>
      <c r="I238" s="22" t="n">
        <f aca="false">PV($C$232,I$234,0,I218)*-1</f>
        <v>642956.859549516</v>
      </c>
      <c r="J238" s="22" t="n">
        <f aca="false">PV($C$232,J$234,0,J218)*-1</f>
        <v>633320.25186999</v>
      </c>
      <c r="K238" s="22" t="n">
        <f aca="false">PV($C$232,K$234,0,K218)*-1</f>
        <v>623262.796062112</v>
      </c>
      <c r="L238" s="22" t="n">
        <f aca="false">PV($C$232,L$234,0,L218)*-1</f>
        <v>612947.494479175</v>
      </c>
      <c r="M238" s="22" t="n">
        <f aca="false">PV($C$232,M$234,0,M218)*-1</f>
        <v>602587.173765624</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15524697.8971472</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1913496.17154379</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7158423.01183342</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6452778.71376999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404608.399124043</v>
      </c>
      <c r="E246" s="22" t="n">
        <f aca="false">E54+E151</f>
        <v>412969.777891684</v>
      </c>
      <c r="F246" s="22" t="n">
        <f aca="false">F54+F151</f>
        <v>420971.342034895</v>
      </c>
      <c r="G246" s="22" t="n">
        <f aca="false">G54+G151</f>
        <v>428513.000633215</v>
      </c>
      <c r="H246" s="22" t="n">
        <f aca="false">H54+H151</f>
        <v>435700.787141381</v>
      </c>
      <c r="I246" s="22" t="n">
        <f aca="false">I54+I151</f>
        <v>442527.826862878</v>
      </c>
      <c r="J246" s="22" t="n">
        <f aca="false">J54+J151</f>
        <v>448972.097464798</v>
      </c>
      <c r="K246" s="22" t="n">
        <f aca="false">K54+K151</f>
        <v>455097.452060544</v>
      </c>
      <c r="L246" s="22" t="n">
        <f aca="false">L54+L151</f>
        <v>460992.329542584</v>
      </c>
      <c r="M246" s="22" t="n">
        <f aca="false">M54+M151</f>
        <v>466796.437726558</v>
      </c>
    </row>
    <row r="247" customFormat="false" ht="15" hidden="false" customHeight="false" outlineLevel="0" collapsed="false">
      <c r="B247" s="0" t="s">
        <v>25</v>
      </c>
      <c r="C247" s="22" t="n">
        <f aca="false">C55+C152</f>
        <v>0</v>
      </c>
      <c r="D247" s="22" t="n">
        <f aca="false">D55+D152</f>
        <v>40133.8572788185</v>
      </c>
      <c r="E247" s="22" t="n">
        <f aca="false">E55+E152</f>
        <v>40963.2379413089</v>
      </c>
      <c r="F247" s="22" t="n">
        <f aca="false">F55+F152</f>
        <v>41756.9279240828</v>
      </c>
      <c r="G247" s="22" t="n">
        <f aca="false">G55+G152</f>
        <v>42504.9990231648</v>
      </c>
      <c r="H247" s="22" t="n">
        <f aca="false">H55+H152</f>
        <v>43217.9688935232</v>
      </c>
      <c r="I247" s="22" t="n">
        <f aca="false">I55+I152</f>
        <v>43895.1556212643</v>
      </c>
      <c r="J247" s="22" t="n">
        <f aca="false">J55+J152</f>
        <v>44534.3747703562</v>
      </c>
      <c r="K247" s="22" t="n">
        <f aca="false">K55+K152</f>
        <v>45141.9600495053</v>
      </c>
      <c r="L247" s="22" t="n">
        <f aca="false">L55+L152</f>
        <v>45726.6838764266</v>
      </c>
      <c r="M247" s="22" t="n">
        <f aca="false">M55+M152</f>
        <v>46302.4041283807</v>
      </c>
    </row>
    <row r="248" customFormat="false" ht="15" hidden="false" customHeight="false" outlineLevel="0" collapsed="false">
      <c r="B248" s="0" t="s">
        <v>26</v>
      </c>
      <c r="C248" s="22" t="n">
        <f aca="false">C56+C153</f>
        <v>0</v>
      </c>
      <c r="D248" s="22" t="n">
        <f aca="false">D56+D153</f>
        <v>247721.978545977</v>
      </c>
      <c r="E248" s="22" t="n">
        <f aca="false">E56+E153</f>
        <v>252841.242743598</v>
      </c>
      <c r="F248" s="22" t="n">
        <f aca="false">F56+F153</f>
        <v>257740.210005054</v>
      </c>
      <c r="G248" s="22" t="n">
        <f aca="false">G56+G153</f>
        <v>262357.599544022</v>
      </c>
      <c r="H248" s="22" t="n">
        <f aca="false">H56+H153</f>
        <v>266758.330470577</v>
      </c>
      <c r="I248" s="22" t="n">
        <f aca="false">I56+I153</f>
        <v>270938.193743516</v>
      </c>
      <c r="J248" s="22" t="n">
        <f aca="false">J56+J153</f>
        <v>274883.706163054</v>
      </c>
      <c r="K248" s="22" t="n">
        <f aca="false">K56+K153</f>
        <v>278633.961874598</v>
      </c>
      <c r="L248" s="22" t="n">
        <f aca="false">L56+L153</f>
        <v>282243.107696333</v>
      </c>
      <c r="M248" s="22" t="n">
        <f aca="false">M56+M153</f>
        <v>285796.679906256</v>
      </c>
    </row>
    <row r="249" customFormat="false" ht="15" hidden="false" customHeight="false" outlineLevel="0" collapsed="false">
      <c r="B249" s="0" t="s">
        <v>27</v>
      </c>
      <c r="C249" s="22" t="n">
        <f aca="false">C57+C154</f>
        <v>0</v>
      </c>
      <c r="D249" s="22" t="n">
        <f aca="false">D57+D154</f>
        <v>116752.563299247</v>
      </c>
      <c r="E249" s="22" t="n">
        <f aca="false">E57+E154</f>
        <v>119165.297206777</v>
      </c>
      <c r="F249" s="22" t="n">
        <f aca="false">F57+F154</f>
        <v>121474.204105759</v>
      </c>
      <c r="G249" s="22" t="n">
        <f aca="false">G57+G154</f>
        <v>123650.402066028</v>
      </c>
      <c r="H249" s="22" t="n">
        <f aca="false">H57+H154</f>
        <v>125724.487777281</v>
      </c>
      <c r="I249" s="22" t="n">
        <f aca="false">I57+I154</f>
        <v>127694.477498098</v>
      </c>
      <c r="J249" s="22" t="n">
        <f aca="false">J57+J154</f>
        <v>129554.016531388</v>
      </c>
      <c r="K249" s="22" t="n">
        <f aca="false">K57+K154</f>
        <v>131321.53013644</v>
      </c>
      <c r="L249" s="22" t="n">
        <f aca="false">L57+L154</f>
        <v>133022.537969825</v>
      </c>
      <c r="M249" s="22" t="n">
        <f aca="false">M57+M154</f>
        <v>134697.353691921</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0.129711255018657</v>
      </c>
      <c r="E252" s="71" t="n">
        <f aca="false">E246/E197</f>
        <v>0.129711255018657</v>
      </c>
      <c r="F252" s="71" t="n">
        <f aca="false">F246/F197</f>
        <v>0.129711255018657</v>
      </c>
      <c r="G252" s="71" t="n">
        <f aca="false">G246/G197</f>
        <v>0.129711255018657</v>
      </c>
      <c r="H252" s="71" t="n">
        <f aca="false">H246/H197</f>
        <v>0.129711255018657</v>
      </c>
      <c r="I252" s="71" t="n">
        <f aca="false">I246/I197</f>
        <v>0.129711255018657</v>
      </c>
      <c r="J252" s="71" t="n">
        <f aca="false">J246/J197</f>
        <v>0.129711255018657</v>
      </c>
      <c r="K252" s="71" t="n">
        <f aca="false">K246/K197</f>
        <v>0.129711255018657</v>
      </c>
      <c r="L252" s="71" t="n">
        <f aca="false">L246/L197</f>
        <v>0.129711255018657</v>
      </c>
      <c r="M252" s="71" t="n">
        <f aca="false">M246/M197</f>
        <v>0.129711255018657</v>
      </c>
    </row>
    <row r="253" customFormat="false" ht="15" hidden="false" customHeight="false" outlineLevel="0" collapsed="false">
      <c r="B253" s="0" t="s">
        <v>25</v>
      </c>
      <c r="C253" s="71" t="n">
        <f aca="false">C247/C198</f>
        <v>0</v>
      </c>
      <c r="D253" s="71" t="n">
        <f aca="false">D247/D198</f>
        <v>0.059</v>
      </c>
      <c r="E253" s="71" t="n">
        <f aca="false">E247/E198</f>
        <v>0.059</v>
      </c>
      <c r="F253" s="71" t="n">
        <f aca="false">F247/F198</f>
        <v>0.059</v>
      </c>
      <c r="G253" s="71" t="n">
        <f aca="false">G247/G198</f>
        <v>0.059</v>
      </c>
      <c r="H253" s="71" t="n">
        <f aca="false">H247/H198</f>
        <v>0.059</v>
      </c>
      <c r="I253" s="71" t="n">
        <f aca="false">I247/I198</f>
        <v>0.059</v>
      </c>
      <c r="J253" s="71" t="n">
        <f aca="false">J247/J198</f>
        <v>0.059</v>
      </c>
      <c r="K253" s="71" t="n">
        <f aca="false">K247/K198</f>
        <v>0.059</v>
      </c>
      <c r="L253" s="71" t="n">
        <f aca="false">L247/L198</f>
        <v>0.059</v>
      </c>
      <c r="M253" s="71" t="n">
        <f aca="false">M247/M198</f>
        <v>0.059</v>
      </c>
    </row>
    <row r="254" customFormat="false" ht="15" hidden="false" customHeight="false" outlineLevel="0" collapsed="false">
      <c r="B254" s="0" t="s">
        <v>26</v>
      </c>
      <c r="C254" s="71" t="n">
        <f aca="false">C248/C199</f>
        <v>0</v>
      </c>
      <c r="D254" s="71" t="n">
        <f aca="false">D248/D199</f>
        <v>0.244</v>
      </c>
      <c r="E254" s="71" t="n">
        <f aca="false">E248/E199</f>
        <v>0.244</v>
      </c>
      <c r="F254" s="71" t="n">
        <f aca="false">F248/F199</f>
        <v>0.244</v>
      </c>
      <c r="G254" s="71" t="n">
        <f aca="false">G248/G199</f>
        <v>0.244</v>
      </c>
      <c r="H254" s="71" t="n">
        <f aca="false">H248/H199</f>
        <v>0.244</v>
      </c>
      <c r="I254" s="71" t="n">
        <f aca="false">I248/I199</f>
        <v>0.244</v>
      </c>
      <c r="J254" s="71" t="n">
        <f aca="false">J248/J199</f>
        <v>0.244</v>
      </c>
      <c r="K254" s="71" t="n">
        <f aca="false">K248/K199</f>
        <v>0.244</v>
      </c>
      <c r="L254" s="71" t="n">
        <f aca="false">L248/L199</f>
        <v>0.244</v>
      </c>
      <c r="M254" s="71" t="n">
        <f aca="false">M248/M199</f>
        <v>0.244</v>
      </c>
    </row>
    <row r="255" customFormat="false" ht="15" hidden="false" customHeight="false" outlineLevel="0" collapsed="false">
      <c r="B255" s="0" t="s">
        <v>27</v>
      </c>
      <c r="C255" s="71" t="n">
        <f aca="false">C249/C200</f>
        <v>0</v>
      </c>
      <c r="D255" s="71" t="n">
        <f aca="false">D249/D200</f>
        <v>0.082</v>
      </c>
      <c r="E255" s="71" t="n">
        <f aca="false">E249/E200</f>
        <v>0.082</v>
      </c>
      <c r="F255" s="71" t="n">
        <f aca="false">F249/F200</f>
        <v>0.082</v>
      </c>
      <c r="G255" s="71" t="n">
        <f aca="false">G249/G200</f>
        <v>0.082</v>
      </c>
      <c r="H255" s="71" t="n">
        <f aca="false">H249/H200</f>
        <v>0.082</v>
      </c>
      <c r="I255" s="71" t="n">
        <f aca="false">I249/I200</f>
        <v>0.082</v>
      </c>
      <c r="J255" s="71" t="n">
        <f aca="false">J249/J200</f>
        <v>0.082</v>
      </c>
      <c r="K255" s="71" t="n">
        <f aca="false">K249/K200</f>
        <v>0.082</v>
      </c>
      <c r="L255" s="71" t="n">
        <f aca="false">L249/L200</f>
        <v>0.082</v>
      </c>
      <c r="M255" s="71" t="n">
        <f aca="false">M249/M200</f>
        <v>0.082</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4377149.45048258</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434177.569506831</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2679915.01069298</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1263056.87028276</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392823.688469944</v>
      </c>
      <c r="E266" s="22" t="n">
        <f aca="false">PV($C$263,E$265,0,E246)*-1</f>
        <v>389263.623236577</v>
      </c>
      <c r="F266" s="22" t="n">
        <f aca="false">PV($C$263,F$265,0,F246)*-1</f>
        <v>385248.412489941</v>
      </c>
      <c r="G266" s="22" t="n">
        <f aca="false">PV($C$263,G$265,0,G246)*-1</f>
        <v>380728.250926099</v>
      </c>
      <c r="H266" s="22" t="n">
        <f aca="false">PV($C$263,H$265,0,H246)*-1</f>
        <v>375839.32635125</v>
      </c>
      <c r="I266" s="22" t="n">
        <f aca="false">PV($C$263,I$265,0,I246)*-1</f>
        <v>370610.08814209</v>
      </c>
      <c r="J266" s="22" t="n">
        <f aca="false">PV($C$263,J$265,0,J246)*-1</f>
        <v>365055.401278648</v>
      </c>
      <c r="K266" s="22" t="n">
        <f aca="false">PV($C$263,K$265,0,K246)*-1</f>
        <v>359258.131169337</v>
      </c>
      <c r="L266" s="22" t="n">
        <f aca="false">PV($C$263,L$265,0,L246)*-1</f>
        <v>353312.234843504</v>
      </c>
      <c r="M266" s="22" t="n">
        <f aca="false">PV($C$263,M$265,0,M246)*-1</f>
        <v>347340.3888078</v>
      </c>
    </row>
    <row r="267" customFormat="false" ht="15" hidden="false" customHeight="false" outlineLevel="0" collapsed="false">
      <c r="A267" s="101"/>
      <c r="B267" s="101" t="s">
        <v>25</v>
      </c>
      <c r="C267" s="22" t="n">
        <f aca="false">PV($C$263,C$265,0,C247)*-1</f>
        <v>0</v>
      </c>
      <c r="D267" s="22" t="n">
        <f aca="false">PV($C$263,D$265,0,D247)*-1</f>
        <v>38964.9099794355</v>
      </c>
      <c r="E267" s="22" t="n">
        <f aca="false">PV($C$263,E$265,0,E247)*-1</f>
        <v>38611.7805083504</v>
      </c>
      <c r="F267" s="22" t="n">
        <f aca="false">PV($C$263,F$265,0,F247)*-1</f>
        <v>38213.5043099354</v>
      </c>
      <c r="G267" s="22" t="n">
        <f aca="false">PV($C$263,G$265,0,G247)*-1</f>
        <v>37765.141103751</v>
      </c>
      <c r="H267" s="22" t="n">
        <f aca="false">PV($C$263,H$265,0,H247)*-1</f>
        <v>37280.1996107946</v>
      </c>
      <c r="I267" s="22" t="n">
        <f aca="false">PV($C$263,I$265,0,I247)*-1</f>
        <v>36761.5017774878</v>
      </c>
      <c r="J267" s="22" t="n">
        <f aca="false">PV($C$263,J$265,0,J247)*-1</f>
        <v>36210.5220887603</v>
      </c>
      <c r="K267" s="22" t="n">
        <f aca="false">PV($C$263,K$265,0,K247)*-1</f>
        <v>35635.4801181102</v>
      </c>
      <c r="L267" s="22" t="n">
        <f aca="false">PV($C$263,L$265,0,L247)*-1</f>
        <v>35045.6956374809</v>
      </c>
      <c r="M267" s="22" t="n">
        <f aca="false">PV($C$263,M$265,0,M247)*-1</f>
        <v>34453.3371570171</v>
      </c>
    </row>
    <row r="268" customFormat="false" ht="15" hidden="false" customHeight="false" outlineLevel="0" collapsed="false">
      <c r="A268" s="101"/>
      <c r="B268" s="101" t="s">
        <v>26</v>
      </c>
      <c r="C268" s="22" t="n">
        <f aca="false">PV($C$263,C$265,0,C248)*-1</f>
        <v>0</v>
      </c>
      <c r="D268" s="22" t="n">
        <f aca="false">PV($C$263,D$265,0,D248)*-1</f>
        <v>240506.775287356</v>
      </c>
      <c r="E268" s="22" t="n">
        <f aca="false">PV($C$263,E$265,0,E248)*-1</f>
        <v>238327.12107041</v>
      </c>
      <c r="F268" s="22" t="n">
        <f aca="false">PV($C$263,F$265,0,F248)*-1</f>
        <v>235868.803466057</v>
      </c>
      <c r="G268" s="22" t="n">
        <f aca="false">PV($C$263,G$265,0,G248)*-1</f>
        <v>233101.329117115</v>
      </c>
      <c r="H268" s="22" t="n">
        <f aca="false">PV($C$263,H$265,0,H248)*-1</f>
        <v>230108.079171574</v>
      </c>
      <c r="I268" s="22" t="n">
        <f aca="false">PV($C$263,I$265,0,I248)*-1</f>
        <v>226906.4717945</v>
      </c>
      <c r="J268" s="22" t="n">
        <f aca="false">PV($C$263,J$265,0,J248)*-1</f>
        <v>223505.60808778</v>
      </c>
      <c r="K268" s="22" t="n">
        <f aca="false">PV($C$263,K$265,0,K248)*-1</f>
        <v>219956.222497285</v>
      </c>
      <c r="L268" s="22" t="n">
        <f aca="false">PV($C$263,L$265,0,L248)*-1</f>
        <v>216315.840327134</v>
      </c>
      <c r="M268" s="22" t="n">
        <f aca="false">PV($C$263,M$265,0,M248)*-1</f>
        <v>212659.570415932</v>
      </c>
    </row>
    <row r="269" customFormat="false" ht="15" hidden="false" customHeight="false" outlineLevel="0" collapsed="false">
      <c r="A269" s="101"/>
      <c r="B269" s="101" t="s">
        <v>27</v>
      </c>
      <c r="C269" s="22" t="n">
        <f aca="false">PV($C$263,C$265,0,C249)*-1</f>
        <v>0</v>
      </c>
      <c r="D269" s="22" t="n">
        <f aca="false">PV($C$263,D$265,0,D249)*-1</f>
        <v>113352.003203153</v>
      </c>
      <c r="E269" s="22" t="n">
        <f aca="false">PV($C$263,E$265,0,E249)*-1</f>
        <v>112324.721657816</v>
      </c>
      <c r="F269" s="22" t="n">
        <f aca="false">PV($C$263,F$265,0,F249)*-1</f>
        <v>111166.104713948</v>
      </c>
      <c r="G269" s="22" t="n">
        <f aca="false">PV($C$263,G$265,0,G249)*-1</f>
        <v>109861.780705233</v>
      </c>
      <c r="H269" s="22" t="n">
        <f aca="false">PV($C$263,H$265,0,H249)*-1</f>
        <v>108451.047568882</v>
      </c>
      <c r="I269" s="22" t="n">
        <f aca="false">PV($C$263,I$265,0,I249)*-1</f>
        <v>106942.114570102</v>
      </c>
      <c r="J269" s="22" t="n">
        <f aca="false">PV($C$263,J$265,0,J249)*-1</f>
        <v>105339.271102108</v>
      </c>
      <c r="K269" s="22" t="n">
        <f aca="false">PV($C$263,K$265,0,K249)*-1</f>
        <v>103666.428553942</v>
      </c>
      <c r="L269" s="22" t="n">
        <f aca="false">PV($C$263,L$265,0,L249)*-1</f>
        <v>101950.698878889</v>
      </c>
      <c r="M269" s="22" t="n">
        <f aca="false">PV($C$263,M$265,0,M249)*-1</f>
        <v>100227.48123485</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3719479.54571519</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368942.072291123</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2277255.82123514</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1073281.65218892</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1439835.48385845</v>
      </c>
      <c r="E277" s="0" t="n">
        <f aca="false">SUM(E278:E280)</f>
        <v>1469590.20439736</v>
      </c>
      <c r="F277" s="0" t="n">
        <f aca="false">SUM(F278:F280)</f>
        <v>1498064.49214005</v>
      </c>
      <c r="G277" s="0" t="n">
        <f aca="false">SUM(G278:G280)</f>
        <v>1524902.16451787</v>
      </c>
      <c r="H277" s="0" t="n">
        <f aca="false">SUM(H278:H280)</f>
        <v>1550480.55114371</v>
      </c>
      <c r="I277" s="0" t="n">
        <f aca="false">SUM(I278:I280)</f>
        <v>1574775.18778991</v>
      </c>
      <c r="J277" s="0" t="n">
        <f aca="false">SUM(J278:J280)</f>
        <v>1597707.70599843</v>
      </c>
      <c r="K277" s="0" t="n">
        <f aca="false">SUM(K278:K280)</f>
        <v>1619505.33283283</v>
      </c>
      <c r="L277" s="0" t="n">
        <f aca="false">SUM(L278:L280)</f>
        <v>1640482.78606913</v>
      </c>
      <c r="M277" s="0" t="n">
        <f aca="false">SUM(M278:M280)</f>
        <v>1661137.2285709</v>
      </c>
    </row>
    <row r="278" customFormat="false" ht="15" hidden="false" customHeight="false" outlineLevel="0" collapsed="false">
      <c r="B278" s="0" t="s">
        <v>25</v>
      </c>
      <c r="C278" s="0" t="n">
        <f aca="false">C84+C181</f>
        <v>373311.082731694</v>
      </c>
      <c r="D278" s="0" t="n">
        <f aca="false">D84+D181</f>
        <v>310867.335193561</v>
      </c>
      <c r="E278" s="0" t="n">
        <f aca="false">E84+E181</f>
        <v>317291.52100302</v>
      </c>
      <c r="F278" s="0" t="n">
        <f aca="false">F84+F181</f>
        <v>323439.25527637</v>
      </c>
      <c r="G278" s="0" t="n">
        <f aca="false">G84+G181</f>
        <v>329233.636501463</v>
      </c>
      <c r="H278" s="0" t="n">
        <f aca="false">H84+H181</f>
        <v>334756.131937968</v>
      </c>
      <c r="I278" s="0" t="n">
        <f aca="false">I84+I181</f>
        <v>340001.459642674</v>
      </c>
      <c r="J278" s="0" t="n">
        <f aca="false">J84+J181</f>
        <v>344952.69949242</v>
      </c>
      <c r="K278" s="0" t="n">
        <f aca="false">K84+K181</f>
        <v>349658.910891931</v>
      </c>
      <c r="L278" s="0" t="n">
        <f aca="false">L84+L181</f>
        <v>354188.042907237</v>
      </c>
      <c r="M278" s="0" t="n">
        <f aca="false">M84+M181</f>
        <v>358647.435367288</v>
      </c>
    </row>
    <row r="279" customFormat="false" ht="15" hidden="false" customHeight="false" outlineLevel="0" collapsed="false">
      <c r="B279" s="0" t="s">
        <v>26</v>
      </c>
      <c r="C279" s="0" t="n">
        <f aca="false">C85+C182</f>
        <v>910737.420169237</v>
      </c>
      <c r="D279" s="0" t="n">
        <f aca="false">D85+D182</f>
        <v>654838.836730144</v>
      </c>
      <c r="E279" s="0" t="n">
        <f aca="false">E85+E182</f>
        <v>668371.317908281</v>
      </c>
      <c r="F279" s="0" t="n">
        <f aca="false">F85+F182</f>
        <v>681321.456775655</v>
      </c>
      <c r="G279" s="0" t="n">
        <f aca="false">G85+G182</f>
        <v>693527.261089731</v>
      </c>
      <c r="H279" s="0" t="n">
        <f aca="false">H85+H182</f>
        <v>705160.340793124</v>
      </c>
      <c r="I279" s="0" t="n">
        <f aca="false">I85+I182</f>
        <v>716209.569526917</v>
      </c>
      <c r="J279" s="0" t="n">
        <f aca="false">J85+J182</f>
        <v>726639.305226105</v>
      </c>
      <c r="K279" s="0" t="n">
        <f aca="false">K85+K182</f>
        <v>736552.891020967</v>
      </c>
      <c r="L279" s="0" t="n">
        <f aca="false">L85+L182</f>
        <v>746093.460918585</v>
      </c>
      <c r="M279" s="0" t="n">
        <f aca="false">M85+M182</f>
        <v>755487.12516203</v>
      </c>
    </row>
    <row r="280" customFormat="false" ht="15" hidden="false" customHeight="false" outlineLevel="0" collapsed="false">
      <c r="B280" s="0" t="s">
        <v>27</v>
      </c>
      <c r="C280" s="0" t="n">
        <f aca="false">C86+C183</f>
        <v>678313.819003453</v>
      </c>
      <c r="D280" s="0" t="n">
        <f aca="false">D86+D183</f>
        <v>474129.311934748</v>
      </c>
      <c r="E280" s="0" t="n">
        <f aca="false">E86+E183</f>
        <v>483927.365486059</v>
      </c>
      <c r="F280" s="0" t="n">
        <f aca="false">F86+F183</f>
        <v>493303.780088019</v>
      </c>
      <c r="G280" s="0" t="n">
        <f aca="false">G86+G183</f>
        <v>502141.266926675</v>
      </c>
      <c r="H280" s="0" t="n">
        <f aca="false">H86+H183</f>
        <v>510564.078412617</v>
      </c>
      <c r="I280" s="0" t="n">
        <f aca="false">I86+I183</f>
        <v>518564.158620324</v>
      </c>
      <c r="J280" s="0" t="n">
        <f aca="false">J86+J183</f>
        <v>526115.701279904</v>
      </c>
      <c r="K280" s="0" t="n">
        <f aca="false">K86+K183</f>
        <v>533293.530919934</v>
      </c>
      <c r="L280" s="0" t="n">
        <f aca="false">L86+L183</f>
        <v>540201.282243313</v>
      </c>
      <c r="M280" s="0" t="n">
        <f aca="false">M86+M183</f>
        <v>547002.668041581</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0.461589200906376</v>
      </c>
      <c r="E283" s="0" t="n">
        <f aca="false">E277/E197</f>
        <v>0.461589200906376</v>
      </c>
      <c r="F283" s="0" t="n">
        <f aca="false">F277/F197</f>
        <v>0.461589200906376</v>
      </c>
      <c r="G283" s="0" t="n">
        <f aca="false">G277/G197</f>
        <v>0.461589200906376</v>
      </c>
      <c r="H283" s="0" t="n">
        <f aca="false">H277/H197</f>
        <v>0.461589200906376</v>
      </c>
      <c r="I283" s="0" t="n">
        <f aca="false">I277/I197</f>
        <v>0.461589200906376</v>
      </c>
      <c r="J283" s="0" t="n">
        <f aca="false">J277/J197</f>
        <v>0.461589200906376</v>
      </c>
      <c r="K283" s="0" t="n">
        <f aca="false">K277/K197</f>
        <v>0.461589200906376</v>
      </c>
      <c r="L283" s="0" t="n">
        <f aca="false">L277/L197</f>
        <v>0.461589200906376</v>
      </c>
      <c r="M283" s="0" t="n">
        <f aca="false">M277/M197</f>
        <v>0.461589200906376</v>
      </c>
    </row>
    <row r="284" customFormat="false" ht="15" hidden="false" customHeight="false" outlineLevel="0" collapsed="false">
      <c r="B284" s="0" t="s">
        <v>25</v>
      </c>
      <c r="C284" s="0" t="n">
        <f aca="false">C278/C198</f>
        <v>0.561</v>
      </c>
      <c r="D284" s="0" t="n">
        <f aca="false">D278/D198</f>
        <v>0.457</v>
      </c>
      <c r="E284" s="0" t="n">
        <f aca="false">E278/E198</f>
        <v>0.457</v>
      </c>
      <c r="F284" s="0" t="n">
        <f aca="false">F278/F198</f>
        <v>0.457</v>
      </c>
      <c r="G284" s="0" t="n">
        <f aca="false">G278/G198</f>
        <v>0.457</v>
      </c>
      <c r="H284" s="0" t="n">
        <f aca="false">H278/H198</f>
        <v>0.457</v>
      </c>
      <c r="I284" s="0" t="n">
        <f aca="false">I278/I198</f>
        <v>0.457</v>
      </c>
      <c r="J284" s="0" t="n">
        <f aca="false">J278/J198</f>
        <v>0.457</v>
      </c>
      <c r="K284" s="0" t="n">
        <f aca="false">K278/K198</f>
        <v>0.457</v>
      </c>
      <c r="L284" s="0" t="n">
        <f aca="false">L278/L198</f>
        <v>0.457</v>
      </c>
      <c r="M284" s="0" t="n">
        <f aca="false">M278/M198</f>
        <v>0.457</v>
      </c>
    </row>
    <row r="285" customFormat="false" ht="15" hidden="false" customHeight="false" outlineLevel="0" collapsed="false">
      <c r="B285" s="0" t="s">
        <v>26</v>
      </c>
      <c r="C285" s="0" t="n">
        <f aca="false">C279/C199</f>
        <v>0.917</v>
      </c>
      <c r="D285" s="0" t="n">
        <f aca="false">D279/D199</f>
        <v>0.645</v>
      </c>
      <c r="E285" s="0" t="n">
        <f aca="false">E279/E199</f>
        <v>0.645</v>
      </c>
      <c r="F285" s="0" t="n">
        <f aca="false">F279/F199</f>
        <v>0.645</v>
      </c>
      <c r="G285" s="0" t="n">
        <f aca="false">G279/G199</f>
        <v>0.645</v>
      </c>
      <c r="H285" s="0" t="n">
        <f aca="false">H279/H199</f>
        <v>0.645</v>
      </c>
      <c r="I285" s="0" t="n">
        <f aca="false">I279/I199</f>
        <v>0.645</v>
      </c>
      <c r="J285" s="0" t="n">
        <f aca="false">J279/J199</f>
        <v>0.645</v>
      </c>
      <c r="K285" s="0" t="n">
        <f aca="false">K279/K199</f>
        <v>0.645</v>
      </c>
      <c r="L285" s="0" t="n">
        <f aca="false">L279/L199</f>
        <v>0.645</v>
      </c>
      <c r="M285" s="0" t="n">
        <f aca="false">M279/M199</f>
        <v>0.645</v>
      </c>
    </row>
    <row r="286" customFormat="false" ht="15" hidden="false" customHeight="false" outlineLevel="0" collapsed="false">
      <c r="B286" s="0" t="s">
        <v>27</v>
      </c>
      <c r="C286" s="0" t="n">
        <f aca="false">C280/C200</f>
        <v>0.487</v>
      </c>
      <c r="D286" s="0" t="n">
        <f aca="false">D280/D200</f>
        <v>0.333</v>
      </c>
      <c r="E286" s="0" t="n">
        <f aca="false">E280/E200</f>
        <v>0.333</v>
      </c>
      <c r="F286" s="0" t="n">
        <f aca="false">F280/F200</f>
        <v>0.333</v>
      </c>
      <c r="G286" s="0" t="n">
        <f aca="false">G280/G200</f>
        <v>0.333</v>
      </c>
      <c r="H286" s="0" t="n">
        <f aca="false">H280/H200</f>
        <v>0.333</v>
      </c>
      <c r="I286" s="0" t="n">
        <f aca="false">I280/I200</f>
        <v>0.333</v>
      </c>
      <c r="J286" s="0" t="n">
        <f aca="false">J280/J200</f>
        <v>0.333</v>
      </c>
      <c r="K286" s="0" t="n">
        <f aca="false">K280/K200</f>
        <v>0.333</v>
      </c>
      <c r="L286" s="0" t="n">
        <f aca="false">L280/L200</f>
        <v>0.333</v>
      </c>
      <c r="M286" s="0" t="n">
        <f aca="false">M280/M200</f>
        <v>0.333</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187" activePane="bottomRight" state="frozen"/>
      <selection pane="topLeft" activeCell="A1" activeCellId="0" sqref="A1"/>
      <selection pane="topRight" activeCell="C1" activeCellId="0" sqref="C1"/>
      <selection pane="bottomLeft" activeCell="A187" activeCellId="0" sqref="A187"/>
      <selection pane="bottomRight" activeCell="C177" activeCellId="0" sqref="C17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Children'!F24</f>
        <v>0.965</v>
      </c>
      <c r="E20" s="71" t="n">
        <f aca="false">D20</f>
        <v>0.965</v>
      </c>
      <c r="F20" s="71" t="n">
        <f aca="false">E20</f>
        <v>0.965</v>
      </c>
      <c r="G20" s="71" t="n">
        <f aca="false">F20</f>
        <v>0.965</v>
      </c>
      <c r="H20" s="71" t="n">
        <f aca="false">G20</f>
        <v>0.965</v>
      </c>
      <c r="I20" s="71" t="n">
        <f aca="false">H20</f>
        <v>0.965</v>
      </c>
      <c r="J20" s="71" t="n">
        <f aca="false">I20</f>
        <v>0.965</v>
      </c>
      <c r="K20" s="71" t="n">
        <f aca="false">J20</f>
        <v>0.965</v>
      </c>
      <c r="L20" s="71" t="n">
        <f aca="false">K20</f>
        <v>0.965</v>
      </c>
      <c r="M20" s="71" t="n">
        <f aca="false">L20</f>
        <v>0.965</v>
      </c>
    </row>
    <row r="21" customFormat="false" ht="15" hidden="false" customHeight="false" outlineLevel="0" collapsed="false">
      <c r="B21" s="0" t="s">
        <v>26</v>
      </c>
      <c r="C21" s="75" t="n">
        <v>0</v>
      </c>
      <c r="D21" s="71" t="n">
        <f aca="false">'Regional Data Children'!F25</f>
        <v>0.553</v>
      </c>
      <c r="E21" s="71" t="n">
        <f aca="false">D21</f>
        <v>0.553</v>
      </c>
      <c r="F21" s="71" t="n">
        <f aca="false">E21</f>
        <v>0.553</v>
      </c>
      <c r="G21" s="71" t="n">
        <f aca="false">F21</f>
        <v>0.553</v>
      </c>
      <c r="H21" s="71" t="n">
        <f aca="false">G21</f>
        <v>0.553</v>
      </c>
      <c r="I21" s="71" t="n">
        <f aca="false">H21</f>
        <v>0.553</v>
      </c>
      <c r="J21" s="71" t="n">
        <f aca="false">I21</f>
        <v>0.553</v>
      </c>
      <c r="K21" s="71" t="n">
        <f aca="false">J21</f>
        <v>0.553</v>
      </c>
      <c r="L21" s="71" t="n">
        <f aca="false">K21</f>
        <v>0.553</v>
      </c>
      <c r="M21" s="71" t="n">
        <f aca="false">L21</f>
        <v>0.553</v>
      </c>
    </row>
    <row r="22" customFormat="false" ht="15" hidden="false" customHeight="false" outlineLevel="0" collapsed="false">
      <c r="B22" s="0" t="s">
        <v>27</v>
      </c>
      <c r="C22" s="75" t="n">
        <v>0</v>
      </c>
      <c r="D22" s="71" t="n">
        <f aca="false">'Regional Data Children'!F26</f>
        <v>0.553</v>
      </c>
      <c r="E22" s="71" t="n">
        <f aca="false">D22</f>
        <v>0.553</v>
      </c>
      <c r="F22" s="71" t="n">
        <f aca="false">E22</f>
        <v>0.553</v>
      </c>
      <c r="G22" s="71" t="n">
        <f aca="false">F22</f>
        <v>0.553</v>
      </c>
      <c r="H22" s="71" t="n">
        <f aca="false">G22</f>
        <v>0.553</v>
      </c>
      <c r="I22" s="71" t="n">
        <f aca="false">H22</f>
        <v>0.553</v>
      </c>
      <c r="J22" s="71" t="n">
        <f aca="false">I22</f>
        <v>0.553</v>
      </c>
      <c r="K22" s="71" t="n">
        <f aca="false">J22</f>
        <v>0.553</v>
      </c>
      <c r="L22" s="71" t="n">
        <f aca="false">K22</f>
        <v>0.553</v>
      </c>
      <c r="M22" s="71" t="n">
        <f aca="false">L22</f>
        <v>0.553</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Children'!H24</f>
        <v>0.309</v>
      </c>
      <c r="E49" s="75" t="n">
        <f aca="false">D49</f>
        <v>0.309</v>
      </c>
      <c r="F49" s="75" t="n">
        <f aca="false">E49</f>
        <v>0.309</v>
      </c>
      <c r="G49" s="75" t="n">
        <f aca="false">F49</f>
        <v>0.309</v>
      </c>
      <c r="H49" s="75" t="n">
        <f aca="false">G49</f>
        <v>0.309</v>
      </c>
      <c r="I49" s="75" t="n">
        <f aca="false">H49</f>
        <v>0.309</v>
      </c>
      <c r="J49" s="75" t="n">
        <f aca="false">I49</f>
        <v>0.309</v>
      </c>
      <c r="K49" s="75" t="n">
        <f aca="false">J49</f>
        <v>0.309</v>
      </c>
      <c r="L49" s="75" t="n">
        <f aca="false">K49</f>
        <v>0.309</v>
      </c>
      <c r="M49" s="75" t="n">
        <f aca="false">L49</f>
        <v>0.309</v>
      </c>
    </row>
    <row r="50" customFormat="false" ht="15" hidden="false" customHeight="false" outlineLevel="0" collapsed="false">
      <c r="B50" s="0" t="s">
        <v>26</v>
      </c>
      <c r="C50" s="75" t="n">
        <v>0</v>
      </c>
      <c r="D50" s="75" t="n">
        <f aca="false">'Regional Data Children'!H25</f>
        <v>0.116</v>
      </c>
      <c r="E50" s="75" t="n">
        <f aca="false">D50</f>
        <v>0.116</v>
      </c>
      <c r="F50" s="75" t="n">
        <f aca="false">E50</f>
        <v>0.116</v>
      </c>
      <c r="G50" s="75" t="n">
        <f aca="false">F50</f>
        <v>0.116</v>
      </c>
      <c r="H50" s="75" t="n">
        <f aca="false">G50</f>
        <v>0.116</v>
      </c>
      <c r="I50" s="75" t="n">
        <f aca="false">H50</f>
        <v>0.116</v>
      </c>
      <c r="J50" s="75" t="n">
        <f aca="false">I50</f>
        <v>0.116</v>
      </c>
      <c r="K50" s="75" t="n">
        <f aca="false">J50</f>
        <v>0.116</v>
      </c>
      <c r="L50" s="75" t="n">
        <f aca="false">K50</f>
        <v>0.116</v>
      </c>
      <c r="M50" s="75" t="n">
        <f aca="false">L50</f>
        <v>0.116</v>
      </c>
    </row>
    <row r="51" customFormat="false" ht="15" hidden="false" customHeight="false" outlineLevel="0" collapsed="false">
      <c r="B51" s="0" t="s">
        <v>27</v>
      </c>
      <c r="C51" s="75" t="n">
        <v>0</v>
      </c>
      <c r="D51" s="75" t="n">
        <f aca="false">'Regional Data Children'!H26</f>
        <v>0.076</v>
      </c>
      <c r="E51" s="75" t="n">
        <f aca="false">D51</f>
        <v>0.076</v>
      </c>
      <c r="F51" s="75" t="n">
        <f aca="false">E51</f>
        <v>0.076</v>
      </c>
      <c r="G51" s="75" t="n">
        <f aca="false">F51</f>
        <v>0.076</v>
      </c>
      <c r="H51" s="75" t="n">
        <f aca="false">G51</f>
        <v>0.076</v>
      </c>
      <c r="I51" s="75" t="n">
        <f aca="false">H51</f>
        <v>0.076</v>
      </c>
      <c r="J51" s="75" t="n">
        <f aca="false">I51</f>
        <v>0.076</v>
      </c>
      <c r="K51" s="75" t="n">
        <f aca="false">J51</f>
        <v>0.076</v>
      </c>
      <c r="L51" s="75" t="n">
        <f aca="false">K51</f>
        <v>0.076</v>
      </c>
      <c r="M51" s="75" t="n">
        <f aca="false">L51</f>
        <v>0.076</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c r="D77" s="75"/>
    </row>
    <row r="78" customFormat="false" ht="15" hidden="false" customHeight="false" outlineLevel="0" collapsed="false">
      <c r="B78" s="0" t="s">
        <v>25</v>
      </c>
      <c r="C78" s="75" t="n">
        <f aca="false">'Regional Data Children'!D24</f>
        <v>0.561</v>
      </c>
      <c r="D78" s="75" t="n">
        <f aca="false">'Regional Data Children'!I32</f>
        <v>0.251</v>
      </c>
      <c r="E78" s="75" t="n">
        <f aca="false">D78</f>
        <v>0.251</v>
      </c>
      <c r="F78" s="75" t="n">
        <f aca="false">E78</f>
        <v>0.251</v>
      </c>
      <c r="G78" s="75" t="n">
        <f aca="false">F78</f>
        <v>0.251</v>
      </c>
      <c r="H78" s="75" t="n">
        <f aca="false">G78</f>
        <v>0.251</v>
      </c>
      <c r="I78" s="75" t="n">
        <f aca="false">H78</f>
        <v>0.251</v>
      </c>
      <c r="J78" s="75" t="n">
        <f aca="false">I78</f>
        <v>0.251</v>
      </c>
      <c r="K78" s="75" t="n">
        <f aca="false">J78</f>
        <v>0.251</v>
      </c>
      <c r="L78" s="75" t="n">
        <f aca="false">K78</f>
        <v>0.251</v>
      </c>
      <c r="M78" s="75" t="n">
        <f aca="false">L78</f>
        <v>0.251</v>
      </c>
    </row>
    <row r="79" customFormat="false" ht="15" hidden="false" customHeight="false" outlineLevel="0" collapsed="false">
      <c r="B79" s="0" t="s">
        <v>26</v>
      </c>
      <c r="C79" s="75" t="n">
        <f aca="false">'Regional Data Children'!D25</f>
        <v>0.917</v>
      </c>
      <c r="D79" s="75" t="n">
        <f aca="false">'Regional Data Children'!I33</f>
        <v>0.802</v>
      </c>
      <c r="E79" s="75" t="n">
        <f aca="false">D79</f>
        <v>0.802</v>
      </c>
      <c r="F79" s="75" t="n">
        <f aca="false">E79</f>
        <v>0.802</v>
      </c>
      <c r="G79" s="75" t="n">
        <f aca="false">F79</f>
        <v>0.802</v>
      </c>
      <c r="H79" s="75" t="n">
        <f aca="false">G79</f>
        <v>0.802</v>
      </c>
      <c r="I79" s="75" t="n">
        <f aca="false">H79</f>
        <v>0.802</v>
      </c>
      <c r="J79" s="75" t="n">
        <f aca="false">I79</f>
        <v>0.802</v>
      </c>
      <c r="K79" s="75" t="n">
        <f aca="false">J79</f>
        <v>0.802</v>
      </c>
      <c r="L79" s="75" t="n">
        <f aca="false">K79</f>
        <v>0.802</v>
      </c>
      <c r="M79" s="75" t="n">
        <f aca="false">L79</f>
        <v>0.802</v>
      </c>
    </row>
    <row r="80" customFormat="false" ht="15" hidden="false" customHeight="false" outlineLevel="0" collapsed="false">
      <c r="B80" s="0" t="s">
        <v>27</v>
      </c>
      <c r="C80" s="75" t="n">
        <f aca="false">'Regional Data Children'!D26</f>
        <v>0.487</v>
      </c>
      <c r="D80" s="75" t="n">
        <f aca="false">'Regional Data Children'!I34</f>
        <v>0.412</v>
      </c>
      <c r="E80" s="75" t="n">
        <f aca="false">D80</f>
        <v>0.412</v>
      </c>
      <c r="F80" s="75" t="n">
        <f aca="false">E80</f>
        <v>0.412</v>
      </c>
      <c r="G80" s="75" t="n">
        <f aca="false">F80</f>
        <v>0.412</v>
      </c>
      <c r="H80" s="75" t="n">
        <f aca="false">G80</f>
        <v>0.412</v>
      </c>
      <c r="I80" s="75" t="n">
        <f aca="false">H80</f>
        <v>0.412</v>
      </c>
      <c r="J80" s="75" t="n">
        <f aca="false">I80</f>
        <v>0.412</v>
      </c>
      <c r="K80" s="75" t="n">
        <f aca="false">J80</f>
        <v>0.412</v>
      </c>
      <c r="L80" s="75" t="n">
        <f aca="false">K80</f>
        <v>0.412</v>
      </c>
      <c r="M80" s="75" t="n">
        <f aca="false">L80</f>
        <v>0.412</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Children'!J24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Children'!J25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Children'!J26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Children'!F32</f>
        <v>0.965</v>
      </c>
      <c r="E117" s="71" t="n">
        <f aca="false">D117</f>
        <v>0.965</v>
      </c>
      <c r="F117" s="71" t="n">
        <f aca="false">E117</f>
        <v>0.965</v>
      </c>
      <c r="G117" s="71" t="n">
        <f aca="false">F117</f>
        <v>0.965</v>
      </c>
      <c r="H117" s="71" t="n">
        <f aca="false">G117</f>
        <v>0.965</v>
      </c>
      <c r="I117" s="71" t="n">
        <f aca="false">H117</f>
        <v>0.965</v>
      </c>
      <c r="J117" s="71" t="n">
        <f aca="false">I117</f>
        <v>0.965</v>
      </c>
      <c r="K117" s="71" t="n">
        <f aca="false">J117</f>
        <v>0.965</v>
      </c>
      <c r="L117" s="71" t="n">
        <f aca="false">K117</f>
        <v>0.965</v>
      </c>
      <c r="M117" s="71" t="n">
        <f aca="false">L117</f>
        <v>0.965</v>
      </c>
    </row>
    <row r="118" customFormat="false" ht="15" hidden="false" customHeight="false" outlineLevel="0" collapsed="false">
      <c r="B118" s="0" t="s">
        <v>26</v>
      </c>
      <c r="C118" s="75" t="n">
        <v>0</v>
      </c>
      <c r="D118" s="71" t="n">
        <f aca="false">'Regional Data Children'!F33</f>
        <v>0.553</v>
      </c>
      <c r="E118" s="71" t="n">
        <f aca="false">D118</f>
        <v>0.553</v>
      </c>
      <c r="F118" s="71" t="n">
        <f aca="false">E118</f>
        <v>0.553</v>
      </c>
      <c r="G118" s="71" t="n">
        <f aca="false">F118</f>
        <v>0.553</v>
      </c>
      <c r="H118" s="71" t="n">
        <f aca="false">G118</f>
        <v>0.553</v>
      </c>
      <c r="I118" s="71" t="n">
        <f aca="false">H118</f>
        <v>0.553</v>
      </c>
      <c r="J118" s="71" t="n">
        <f aca="false">I118</f>
        <v>0.553</v>
      </c>
      <c r="K118" s="71" t="n">
        <f aca="false">J118</f>
        <v>0.553</v>
      </c>
      <c r="L118" s="71" t="n">
        <f aca="false">K118</f>
        <v>0.553</v>
      </c>
      <c r="M118" s="71" t="n">
        <f aca="false">L118</f>
        <v>0.553</v>
      </c>
    </row>
    <row r="119" customFormat="false" ht="15" hidden="false" customHeight="false" outlineLevel="0" collapsed="false">
      <c r="B119" s="0" t="s">
        <v>27</v>
      </c>
      <c r="C119" s="75" t="n">
        <v>0</v>
      </c>
      <c r="D119" s="71" t="n">
        <f aca="false">'Regional Data Children'!F34</f>
        <v>0.554</v>
      </c>
      <c r="E119" s="71" t="n">
        <f aca="false">D119</f>
        <v>0.554</v>
      </c>
      <c r="F119" s="71" t="n">
        <f aca="false">E119</f>
        <v>0.554</v>
      </c>
      <c r="G119" s="71" t="n">
        <f aca="false">F119</f>
        <v>0.554</v>
      </c>
      <c r="H119" s="71" t="n">
        <f aca="false">G119</f>
        <v>0.554</v>
      </c>
      <c r="I119" s="71" t="n">
        <f aca="false">H119</f>
        <v>0.554</v>
      </c>
      <c r="J119" s="71" t="n">
        <f aca="false">I119</f>
        <v>0.554</v>
      </c>
      <c r="K119" s="71" t="n">
        <f aca="false">J119</f>
        <v>0.554</v>
      </c>
      <c r="L119" s="71" t="n">
        <f aca="false">K119</f>
        <v>0.554</v>
      </c>
      <c r="M119" s="71" t="n">
        <f aca="false">L119</f>
        <v>0.554</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2006653.82462676</v>
      </c>
      <c r="E122" s="22" t="n">
        <f aca="false">SUM(E123:E125)</f>
        <v>2048122.05098974</v>
      </c>
      <c r="F122" s="22" t="n">
        <f aca="false">SUM(F123:F125)</f>
        <v>2087805.77808422</v>
      </c>
      <c r="G122" s="22" t="n">
        <f aca="false">SUM(G123:G125)</f>
        <v>2125208.60536885</v>
      </c>
      <c r="H122" s="22" t="n">
        <f aca="false">SUM(H123:H125)</f>
        <v>2160856.40536123</v>
      </c>
      <c r="I122" s="22" t="n">
        <f aca="false">SUM(I123:I125)</f>
        <v>2194715.08303001</v>
      </c>
      <c r="J122" s="22" t="n">
        <f aca="false">SUM(J123:J125)</f>
        <v>2226675.41869844</v>
      </c>
      <c r="K122" s="22" t="n">
        <f aca="false">SUM(K123:K125)</f>
        <v>2257054.09164087</v>
      </c>
      <c r="L122" s="22" t="n">
        <f aca="false">SUM(L123:L125)</f>
        <v>2286289.71420988</v>
      </c>
      <c r="M122" s="22" t="n">
        <f aca="false">SUM(M123:M125)</f>
        <v>2315075.16678856</v>
      </c>
    </row>
    <row r="123" customFormat="false" ht="15" hidden="false" customHeight="false" outlineLevel="0" collapsed="false">
      <c r="B123" s="0" t="s">
        <v>25</v>
      </c>
      <c r="C123" s="22" t="n">
        <f aca="false">C117*C101</f>
        <v>0</v>
      </c>
      <c r="D123" s="22" t="n">
        <f aca="false">D117*D101</f>
        <v>656426.648712879</v>
      </c>
      <c r="E123" s="22" t="n">
        <f aca="false">E117*E101</f>
        <v>669991.942599374</v>
      </c>
      <c r="F123" s="22" t="n">
        <f aca="false">F117*F101</f>
        <v>682973.482148135</v>
      </c>
      <c r="G123" s="22" t="n">
        <f aca="false">G117*G101</f>
        <v>695208.882328035</v>
      </c>
      <c r="H123" s="22" t="n">
        <f aca="false">H117*H101</f>
        <v>706870.169190676</v>
      </c>
      <c r="I123" s="22" t="n">
        <f aca="false">I117*I101</f>
        <v>717946.189398644</v>
      </c>
      <c r="J123" s="22" t="n">
        <f aca="false">J117*J101</f>
        <v>728401.214464301</v>
      </c>
      <c r="K123" s="22" t="n">
        <f aca="false">K117*K101</f>
        <v>738338.838097841</v>
      </c>
      <c r="L123" s="22" t="n">
        <f aca="false">L117*L101</f>
        <v>747902.541368673</v>
      </c>
      <c r="M123" s="22" t="n">
        <f aca="false">M117*M101</f>
        <v>757318.982777752</v>
      </c>
    </row>
    <row r="124" customFormat="false" ht="15" hidden="false" customHeight="false" outlineLevel="0" collapsed="false">
      <c r="B124" s="0" t="s">
        <v>26</v>
      </c>
      <c r="C124" s="22" t="n">
        <f aca="false">C118*C102</f>
        <v>0</v>
      </c>
      <c r="D124" s="22" t="n">
        <f aca="false">D118*D102</f>
        <v>561435.467770186</v>
      </c>
      <c r="E124" s="22" t="n">
        <f aca="false">E118*E102</f>
        <v>573037.734578728</v>
      </c>
      <c r="F124" s="22" t="n">
        <f aca="false">F118*F102</f>
        <v>584140.721855717</v>
      </c>
      <c r="G124" s="22" t="n">
        <f aca="false">G118*G102</f>
        <v>594605.54322887</v>
      </c>
      <c r="H124" s="22" t="n">
        <f aca="false">H118*H102</f>
        <v>604579.330943562</v>
      </c>
      <c r="I124" s="22" t="n">
        <f aca="false">I118*I102</f>
        <v>614052.545656411</v>
      </c>
      <c r="J124" s="22" t="n">
        <f aca="false">J118*J102</f>
        <v>622994.629131839</v>
      </c>
      <c r="K124" s="22" t="n">
        <f aca="false">K118*K102</f>
        <v>631494.184084643</v>
      </c>
      <c r="L124" s="22" t="n">
        <f aca="false">L118*L102</f>
        <v>639673.928508492</v>
      </c>
      <c r="M124" s="22" t="n">
        <f aca="false">M118*M102</f>
        <v>647727.72126295</v>
      </c>
    </row>
    <row r="125" customFormat="false" ht="15" hidden="false" customHeight="false" outlineLevel="0" collapsed="false">
      <c r="B125" s="0" t="s">
        <v>27</v>
      </c>
      <c r="C125" s="22" t="n">
        <f aca="false">C119*C103</f>
        <v>0</v>
      </c>
      <c r="D125" s="22" t="n">
        <f aca="false">D119*D103</f>
        <v>788791.708143695</v>
      </c>
      <c r="E125" s="22" t="n">
        <f aca="false">E119*E103</f>
        <v>805092.373811642</v>
      </c>
      <c r="F125" s="22" t="n">
        <f aca="false">F119*F103</f>
        <v>820691.574080369</v>
      </c>
      <c r="G125" s="22" t="n">
        <f aca="false">G119*G103</f>
        <v>835394.179811945</v>
      </c>
      <c r="H125" s="22" t="n">
        <f aca="false">H119*H103</f>
        <v>849406.905226996</v>
      </c>
      <c r="I125" s="22" t="n">
        <f aca="false">I119*I103</f>
        <v>862716.347974954</v>
      </c>
      <c r="J125" s="22" t="n">
        <f aca="false">J119*J103</f>
        <v>875279.575102303</v>
      </c>
      <c r="K125" s="22" t="n">
        <f aca="false">K119*K103</f>
        <v>887221.069458388</v>
      </c>
      <c r="L125" s="22" t="n">
        <f aca="false">L119*L103</f>
        <v>898713.244332719</v>
      </c>
      <c r="M125" s="22" t="n">
        <f aca="false">M119*M103</f>
        <v>910028.462747856</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21708456.1387986</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7101378.89108631</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6073741.8070214</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8533335.44069086</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1948207.59672501</v>
      </c>
      <c r="E135" s="22" t="n">
        <f aca="false">PV($C$132,E$134,0,E122)*-1</f>
        <v>1930551.46666957</v>
      </c>
      <c r="F135" s="22" t="n">
        <f aca="false">PV($C$132,F$134,0,F122)*-1</f>
        <v>1910638.04416311</v>
      </c>
      <c r="G135" s="22" t="n">
        <f aca="false">PV($C$132,G$134,0,G122)*-1</f>
        <v>1888220.31998919</v>
      </c>
      <c r="H135" s="22" t="n">
        <f aca="false">PV($C$132,H$134,0,H122)*-1</f>
        <v>1863973.71705739</v>
      </c>
      <c r="I135" s="22" t="n">
        <f aca="false">PV($C$132,I$134,0,I122)*-1</f>
        <v>1838039.32994379</v>
      </c>
      <c r="J135" s="22" t="n">
        <f aca="false">PV($C$132,J$134,0,J122)*-1</f>
        <v>1810490.88146061</v>
      </c>
      <c r="K135" s="22" t="n">
        <f aca="false">PV($C$132,K$134,0,K122)*-1</f>
        <v>1781739.34228736</v>
      </c>
      <c r="L135" s="22" t="n">
        <f aca="false">PV($C$132,L$134,0,L122)*-1</f>
        <v>1752250.69195558</v>
      </c>
      <c r="M135" s="22" t="n">
        <f aca="false">PV($C$132,M$134,0,M122)*-1</f>
        <v>1722633.34413589</v>
      </c>
    </row>
    <row r="136" customFormat="false" ht="15" hidden="false" customHeight="false" outlineLevel="0" collapsed="false">
      <c r="A136" s="101"/>
      <c r="B136" s="101" t="s">
        <v>25</v>
      </c>
      <c r="C136" s="22" t="n">
        <f aca="false">PV($C$132,C$134,0,C123)*-1</f>
        <v>0</v>
      </c>
      <c r="D136" s="22" t="n">
        <f aca="false">PV($C$132,D$134,0,D123)*-1</f>
        <v>637307.425934834</v>
      </c>
      <c r="E136" s="22" t="n">
        <f aca="false">PV($C$132,E$134,0,E123)*-1</f>
        <v>631531.664246747</v>
      </c>
      <c r="F136" s="22" t="n">
        <f aca="false">PV($C$132,F$134,0,F123)*-1</f>
        <v>625017.485747249</v>
      </c>
      <c r="G136" s="22" t="n">
        <f aca="false">PV($C$132,G$134,0,G123)*-1</f>
        <v>617684.087544401</v>
      </c>
      <c r="H136" s="22" t="n">
        <f aca="false">PV($C$132,H$134,0,H123)*-1</f>
        <v>609752.417362997</v>
      </c>
      <c r="I136" s="22" t="n">
        <f aca="false">PV($C$132,I$134,0,I123)*-1</f>
        <v>601268.630767386</v>
      </c>
      <c r="J136" s="22" t="n">
        <f aca="false">PV($C$132,J$134,0,J123)*-1</f>
        <v>592256.844333113</v>
      </c>
      <c r="K136" s="22" t="n">
        <f aca="false">PV($C$132,K$134,0,K123)*-1</f>
        <v>582851.496847057</v>
      </c>
      <c r="L136" s="22" t="n">
        <f aca="false">PV($C$132,L$134,0,L123)*-1</f>
        <v>573205.021867272</v>
      </c>
      <c r="M136" s="22" t="n">
        <f aca="false">PV($C$132,M$134,0,M123)*-1</f>
        <v>563516.446720703</v>
      </c>
    </row>
    <row r="137" customFormat="false" ht="15" hidden="false" customHeight="false" outlineLevel="0" collapsed="false">
      <c r="A137" s="101"/>
      <c r="B137" s="101" t="s">
        <v>26</v>
      </c>
      <c r="C137" s="22" t="n">
        <f aca="false">PV($C$132,C$134,0,C124)*-1</f>
        <v>0</v>
      </c>
      <c r="D137" s="22" t="n">
        <f aca="false">PV($C$132,D$134,0,D124)*-1</f>
        <v>545082.978417656</v>
      </c>
      <c r="E137" s="22" t="n">
        <f aca="false">PV($C$132,E$134,0,E124)*-1</f>
        <v>540143.024393183</v>
      </c>
      <c r="F137" s="22" t="n">
        <f aca="false">PV($C$132,F$134,0,F124)*-1</f>
        <v>534571.509494793</v>
      </c>
      <c r="G137" s="22" t="n">
        <f aca="false">PV($C$132,G$134,0,G124)*-1</f>
        <v>528299.323777723</v>
      </c>
      <c r="H137" s="22" t="n">
        <f aca="false">PV($C$132,H$134,0,H124)*-1</f>
        <v>521515.441729017</v>
      </c>
      <c r="I137" s="22" t="n">
        <f aca="false">PV($C$132,I$134,0,I124)*-1</f>
        <v>514259.339763765</v>
      </c>
      <c r="J137" s="22" t="n">
        <f aca="false">PV($C$132,J$134,0,J124)*-1</f>
        <v>506551.644559599</v>
      </c>
      <c r="K137" s="22" t="n">
        <f aca="false">PV($C$132,K$134,0,K124)*-1</f>
        <v>498507.340331962</v>
      </c>
      <c r="L137" s="22" t="n">
        <f aca="false">PV($C$132,L$134,0,L124)*-1</f>
        <v>490256.802052889</v>
      </c>
      <c r="M137" s="22" t="n">
        <f aca="false">PV($C$132,M$134,0,M124)*-1</f>
        <v>481970.255901683</v>
      </c>
    </row>
    <row r="138" customFormat="false" ht="15" hidden="false" customHeight="false" outlineLevel="0" collapsed="false">
      <c r="A138" s="101"/>
      <c r="B138" s="101" t="s">
        <v>27</v>
      </c>
      <c r="C138" s="22" t="n">
        <f aca="false">PV($C$132,C$134,0,C125)*-1</f>
        <v>0</v>
      </c>
      <c r="D138" s="22" t="n">
        <f aca="false">PV($C$132,D$134,0,D125)*-1</f>
        <v>765817.192372519</v>
      </c>
      <c r="E138" s="22" t="n">
        <f aca="false">PV($C$132,E$134,0,E125)*-1</f>
        <v>758876.778029637</v>
      </c>
      <c r="F138" s="22" t="n">
        <f aca="false">PV($C$132,F$134,0,F125)*-1</f>
        <v>751049.048921065</v>
      </c>
      <c r="G138" s="22" t="n">
        <f aca="false">PV($C$132,G$134,0,G125)*-1</f>
        <v>742236.908667063</v>
      </c>
      <c r="H138" s="22" t="n">
        <f aca="false">PV($C$132,H$134,0,H125)*-1</f>
        <v>732705.857965374</v>
      </c>
      <c r="I138" s="22" t="n">
        <f aca="false">PV($C$132,I$134,0,I125)*-1</f>
        <v>722511.359412641</v>
      </c>
      <c r="J138" s="22" t="n">
        <f aca="false">PV($C$132,J$134,0,J125)*-1</f>
        <v>711682.3925679</v>
      </c>
      <c r="K138" s="22" t="n">
        <f aca="false">PV($C$132,K$134,0,K125)*-1</f>
        <v>700380.505108337</v>
      </c>
      <c r="L138" s="22" t="n">
        <f aca="false">PV($C$132,L$134,0,L125)*-1</f>
        <v>688788.868035422</v>
      </c>
      <c r="M138" s="22" t="n">
        <f aca="false">PV($C$132,M$134,0,M125)*-1</f>
        <v>677146.6415135</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18446744.7343875</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6034391.52137176</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5161157.66042227</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7251195.55259346</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Children'!H32</f>
        <v>0.309</v>
      </c>
      <c r="E146" s="75" t="n">
        <f aca="false">D146</f>
        <v>0.309</v>
      </c>
      <c r="F146" s="75" t="n">
        <f aca="false">E146</f>
        <v>0.309</v>
      </c>
      <c r="G146" s="75" t="n">
        <f aca="false">F146</f>
        <v>0.309</v>
      </c>
      <c r="H146" s="75" t="n">
        <f aca="false">G146</f>
        <v>0.309</v>
      </c>
      <c r="I146" s="75" t="n">
        <f aca="false">H146</f>
        <v>0.309</v>
      </c>
      <c r="J146" s="75" t="n">
        <f aca="false">I146</f>
        <v>0.309</v>
      </c>
      <c r="K146" s="75" t="n">
        <f aca="false">J146</f>
        <v>0.309</v>
      </c>
      <c r="L146" s="75" t="n">
        <f aca="false">K146</f>
        <v>0.309</v>
      </c>
      <c r="M146" s="75" t="n">
        <f aca="false">L146</f>
        <v>0.309</v>
      </c>
    </row>
    <row r="147" customFormat="false" ht="15" hidden="false" customHeight="false" outlineLevel="0" collapsed="false">
      <c r="B147" s="0" t="s">
        <v>26</v>
      </c>
      <c r="C147" s="75" t="n">
        <v>0</v>
      </c>
      <c r="D147" s="75" t="n">
        <f aca="false">'Regional Data Children'!H33</f>
        <v>0.116</v>
      </c>
      <c r="E147" s="75" t="n">
        <f aca="false">D147</f>
        <v>0.116</v>
      </c>
      <c r="F147" s="75" t="n">
        <f aca="false">E147</f>
        <v>0.116</v>
      </c>
      <c r="G147" s="75" t="n">
        <f aca="false">F147</f>
        <v>0.116</v>
      </c>
      <c r="H147" s="75" t="n">
        <f aca="false">G147</f>
        <v>0.116</v>
      </c>
      <c r="I147" s="75" t="n">
        <f aca="false">H147</f>
        <v>0.116</v>
      </c>
      <c r="J147" s="75" t="n">
        <f aca="false">I147</f>
        <v>0.116</v>
      </c>
      <c r="K147" s="75" t="n">
        <f aca="false">J147</f>
        <v>0.116</v>
      </c>
      <c r="L147" s="75" t="n">
        <f aca="false">K147</f>
        <v>0.116</v>
      </c>
      <c r="M147" s="75" t="n">
        <f aca="false">L147</f>
        <v>0.116</v>
      </c>
    </row>
    <row r="148" customFormat="false" ht="15" hidden="false" customHeight="false" outlineLevel="0" collapsed="false">
      <c r="B148" s="0" t="s">
        <v>27</v>
      </c>
      <c r="C148" s="75" t="n">
        <v>0</v>
      </c>
      <c r="D148" s="75" t="n">
        <f aca="false">'Regional Data Children'!H34</f>
        <v>0.076</v>
      </c>
      <c r="E148" s="75" t="n">
        <f aca="false">D148</f>
        <v>0.076</v>
      </c>
      <c r="F148" s="75" t="n">
        <f aca="false">E148</f>
        <v>0.076</v>
      </c>
      <c r="G148" s="75" t="n">
        <f aca="false">F148</f>
        <v>0.076</v>
      </c>
      <c r="H148" s="75" t="n">
        <f aca="false">G148</f>
        <v>0.076</v>
      </c>
      <c r="I148" s="75" t="n">
        <f aca="false">H148</f>
        <v>0.076</v>
      </c>
      <c r="J148" s="75" t="n">
        <f aca="false">I148</f>
        <v>0.076</v>
      </c>
      <c r="K148" s="75" t="n">
        <f aca="false">J148</f>
        <v>0.076</v>
      </c>
      <c r="L148" s="75" t="n">
        <f aca="false">K148</f>
        <v>0.076</v>
      </c>
      <c r="M148" s="75" t="n">
        <f aca="false">L148</f>
        <v>0.076</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436171.732586267</v>
      </c>
      <c r="E151" s="22" t="n">
        <f aca="false">SUM(E152:E154)</f>
        <v>445185.379044886</v>
      </c>
      <c r="F151" s="22" t="n">
        <f aca="false">SUM(F152:F154)</f>
        <v>453811.141889406</v>
      </c>
      <c r="G151" s="22" t="n">
        <f aca="false">SUM(G152:G154)</f>
        <v>461941.122148156</v>
      </c>
      <c r="H151" s="22" t="n">
        <f aca="false">SUM(H152:H154)</f>
        <v>469689.624901719</v>
      </c>
      <c r="I151" s="22" t="n">
        <f aca="false">SUM(I152:I154)</f>
        <v>477049.239161351</v>
      </c>
      <c r="J151" s="22" t="n">
        <f aca="false">SUM(J152:J154)</f>
        <v>483996.224641088</v>
      </c>
      <c r="K151" s="22" t="n">
        <f aca="false">SUM(K152:K154)</f>
        <v>490599.415609234</v>
      </c>
      <c r="L151" s="22" t="n">
        <f aca="false">SUM(L152:L154)</f>
        <v>496954.150039591</v>
      </c>
      <c r="M151" s="22" t="n">
        <f aca="false">SUM(M152:M154)</f>
        <v>503211.034296573</v>
      </c>
    </row>
    <row r="152" customFormat="false" ht="15" hidden="false" customHeight="false" outlineLevel="0" collapsed="false">
      <c r="B152" s="0" t="s">
        <v>25</v>
      </c>
      <c r="C152" s="22" t="n">
        <f aca="false">C146*C101</f>
        <v>0</v>
      </c>
      <c r="D152" s="22" t="n">
        <f aca="false">D146*D101</f>
        <v>210192.574561948</v>
      </c>
      <c r="E152" s="22" t="n">
        <f aca="false">E146*E101</f>
        <v>214536.280065499</v>
      </c>
      <c r="F152" s="22" t="n">
        <f aca="false">F146*F101</f>
        <v>218693.06319562</v>
      </c>
      <c r="G152" s="22" t="n">
        <f aca="false">G146*G101</f>
        <v>222610.927087423</v>
      </c>
      <c r="H152" s="22" t="n">
        <f aca="false">H146*H101</f>
        <v>226344.955730486</v>
      </c>
      <c r="I152" s="22" t="n">
        <f aca="false">I146*I101</f>
        <v>229891.577745265</v>
      </c>
      <c r="J152" s="22" t="n">
        <f aca="false">J146*J101</f>
        <v>233239.352610849</v>
      </c>
      <c r="K152" s="22" t="n">
        <f aca="false">K146*K101</f>
        <v>236421.451784697</v>
      </c>
      <c r="L152" s="22" t="n">
        <f aca="false">L146*L101</f>
        <v>239483.818946031</v>
      </c>
      <c r="M152" s="22" t="n">
        <f aca="false">M146*M101</f>
        <v>242499.031791011</v>
      </c>
    </row>
    <row r="153" customFormat="false" ht="15" hidden="false" customHeight="false" outlineLevel="0" collapsed="false">
      <c r="B153" s="0" t="s">
        <v>26</v>
      </c>
      <c r="C153" s="22" t="n">
        <f aca="false">C147*C102</f>
        <v>0</v>
      </c>
      <c r="D153" s="22" t="n">
        <f aca="false">D147*D102</f>
        <v>117769.465210383</v>
      </c>
      <c r="E153" s="22" t="n">
        <f aca="false">E147*E102</f>
        <v>120203.21376335</v>
      </c>
      <c r="F153" s="22" t="n">
        <f aca="false">F147*F102</f>
        <v>122532.230986009</v>
      </c>
      <c r="G153" s="22" t="n">
        <f aca="false">G147*G102</f>
        <v>124727.383389781</v>
      </c>
      <c r="H153" s="22" t="n">
        <f aca="false">H147*H102</f>
        <v>126819.534158143</v>
      </c>
      <c r="I153" s="22" t="n">
        <f aca="false">I147*I102</f>
        <v>128806.682271507</v>
      </c>
      <c r="J153" s="22" t="n">
        <f aca="false">J147*J102</f>
        <v>130682.417684075</v>
      </c>
      <c r="K153" s="22" t="n">
        <f aca="false">K147*K102</f>
        <v>132465.326137104</v>
      </c>
      <c r="L153" s="22" t="n">
        <f aca="false">L147*L102</f>
        <v>134181.149560552</v>
      </c>
      <c r="M153" s="22" t="n">
        <f aca="false">M147*M102</f>
        <v>135870.552742319</v>
      </c>
    </row>
    <row r="154" customFormat="false" ht="15" hidden="false" customHeight="false" outlineLevel="0" collapsed="false">
      <c r="B154" s="0" t="s">
        <v>27</v>
      </c>
      <c r="C154" s="22" t="n">
        <f aca="false">C148*C103</f>
        <v>0</v>
      </c>
      <c r="D154" s="22" t="n">
        <f aca="false">D148*D103</f>
        <v>108209.692813936</v>
      </c>
      <c r="E154" s="22" t="n">
        <f aca="false">E148*E103</f>
        <v>110445.885216037</v>
      </c>
      <c r="F154" s="22" t="n">
        <f aca="false">F148*F103</f>
        <v>112585.847707776</v>
      </c>
      <c r="G154" s="22" t="n">
        <f aca="false">G148*G103</f>
        <v>114602.811670953</v>
      </c>
      <c r="H154" s="22" t="n">
        <f aca="false">H148*H103</f>
        <v>116525.13501309</v>
      </c>
      <c r="I154" s="22" t="n">
        <f aca="false">I148*I103</f>
        <v>118350.979144578</v>
      </c>
      <c r="J154" s="22" t="n">
        <f aca="false">J148*J103</f>
        <v>120074.454346164</v>
      </c>
      <c r="K154" s="22" t="n">
        <f aca="false">K148*K103</f>
        <v>121712.637687432</v>
      </c>
      <c r="L154" s="22" t="n">
        <f aca="false">L148*L103</f>
        <v>123289.181533008</v>
      </c>
      <c r="M154" s="22" t="n">
        <f aca="false">M148*M103</f>
        <v>124841.449763244</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4718609.06431827</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2273913.03351883</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1274057.95590322</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1170638.07489622</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423467.701540065</v>
      </c>
      <c r="E164" s="22" t="n">
        <f aca="false">PV($C$161,E$163,0,E151)*-1</f>
        <v>419629.91709387</v>
      </c>
      <c r="F164" s="22" t="n">
        <f aca="false">PV($C$161,F$163,0,F151)*-1</f>
        <v>415301.481421623</v>
      </c>
      <c r="G164" s="22" t="n">
        <f aca="false">PV($C$161,G$163,0,G151)*-1</f>
        <v>410428.703928276</v>
      </c>
      <c r="H164" s="22" t="n">
        <f aca="false">PV($C$161,H$163,0,H151)*-1</f>
        <v>405158.396374325</v>
      </c>
      <c r="I164" s="22" t="n">
        <f aca="false">PV($C$161,I$163,0,I151)*-1</f>
        <v>399521.227460547</v>
      </c>
      <c r="J164" s="22" t="n">
        <f aca="false">PV($C$161,J$163,0,J151)*-1</f>
        <v>393533.221777899</v>
      </c>
      <c r="K164" s="22" t="n">
        <f aca="false">PV($C$161,K$163,0,K151)*-1</f>
        <v>387283.709030949</v>
      </c>
      <c r="L164" s="22" t="n">
        <f aca="false">PV($C$161,L$163,0,L151)*-1</f>
        <v>380873.975797948</v>
      </c>
      <c r="M164" s="22" t="n">
        <f aca="false">PV($C$161,M$163,0,M151)*-1</f>
        <v>374436.268528967</v>
      </c>
    </row>
    <row r="165" customFormat="false" ht="15" hidden="false" customHeight="false" outlineLevel="0" collapsed="false">
      <c r="A165" s="101"/>
      <c r="B165" s="101" t="s">
        <v>25</v>
      </c>
      <c r="C165" s="22" t="n">
        <f aca="false">PV($C$161,C$163,0,C152)*-1</f>
        <v>0</v>
      </c>
      <c r="D165" s="22" t="n">
        <f aca="false">PV($C$161,D$163,0,D152)*-1</f>
        <v>204070.460739755</v>
      </c>
      <c r="E165" s="22" t="n">
        <f aca="false">PV($C$161,E$163,0,E152)*-1</f>
        <v>202221.019950513</v>
      </c>
      <c r="F165" s="22" t="n">
        <f aca="false">PV($C$161,F$163,0,F152)*-1</f>
        <v>200135.132741865</v>
      </c>
      <c r="G165" s="22" t="n">
        <f aca="false">PV($C$161,G$163,0,G152)*-1</f>
        <v>197786.925441679</v>
      </c>
      <c r="H165" s="22" t="n">
        <f aca="false">PV($C$161,H$163,0,H152)*-1</f>
        <v>195247.147114162</v>
      </c>
      <c r="I165" s="22" t="n">
        <f aca="false">PV($C$161,I$163,0,I152)*-1</f>
        <v>192530.577105826</v>
      </c>
      <c r="J165" s="22" t="n">
        <f aca="false">PV($C$161,J$163,0,J152)*-1</f>
        <v>189644.9377191</v>
      </c>
      <c r="K165" s="22" t="n">
        <f aca="false">PV($C$161,K$163,0,K152)*-1</f>
        <v>186633.277228747</v>
      </c>
      <c r="L165" s="22" t="n">
        <f aca="false">PV($C$161,L$163,0,L152)*-1</f>
        <v>183544.40596579</v>
      </c>
      <c r="M165" s="22" t="n">
        <f aca="false">PV($C$161,M$163,0,M152)*-1</f>
        <v>180442.053924038</v>
      </c>
    </row>
    <row r="166" customFormat="false" ht="15" hidden="false" customHeight="false" outlineLevel="0" collapsed="false">
      <c r="A166" s="101"/>
      <c r="B166" s="101" t="s">
        <v>26</v>
      </c>
      <c r="C166" s="22" t="n">
        <f aca="false">PV($C$161,C$163,0,C153)*-1</f>
        <v>0</v>
      </c>
      <c r="D166" s="22" t="n">
        <f aca="false">PV($C$161,D$163,0,D153)*-1</f>
        <v>114339.286612022</v>
      </c>
      <c r="E166" s="22" t="n">
        <f aca="false">PV($C$161,E$163,0,E153)*-1</f>
        <v>113303.057558064</v>
      </c>
      <c r="F166" s="22" t="n">
        <f aca="false">PV($C$161,F$163,0,F153)*-1</f>
        <v>112134.349188781</v>
      </c>
      <c r="G166" s="22" t="n">
        <f aca="false">PV($C$161,G$163,0,G153)*-1</f>
        <v>110818.664662235</v>
      </c>
      <c r="H166" s="22" t="n">
        <f aca="false">PV($C$161,H$163,0,H153)*-1</f>
        <v>109395.644196322</v>
      </c>
      <c r="I166" s="22" t="n">
        <f aca="false">PV($C$161,I$163,0,I153)*-1</f>
        <v>107873.568558041</v>
      </c>
      <c r="J166" s="22" t="n">
        <f aca="false">PV($C$161,J$163,0,J153)*-1</f>
        <v>106256.764500748</v>
      </c>
      <c r="K166" s="22" t="n">
        <f aca="false">PV($C$161,K$163,0,K153)*-1</f>
        <v>104569.351679037</v>
      </c>
      <c r="L166" s="22" t="n">
        <f aca="false">PV($C$161,L$163,0,L153)*-1</f>
        <v>102838.678188309</v>
      </c>
      <c r="M166" s="22" t="n">
        <f aca="false">PV($C$161,M$163,0,M153)*-1</f>
        <v>101100.451509214</v>
      </c>
    </row>
    <row r="167" customFormat="false" ht="15" hidden="false" customHeight="false" outlineLevel="0" collapsed="false">
      <c r="A167" s="101"/>
      <c r="B167" s="101" t="s">
        <v>27</v>
      </c>
      <c r="C167" s="22" t="n">
        <f aca="false">PV($C$161,C$163,0,C154)*-1</f>
        <v>0</v>
      </c>
      <c r="D167" s="22" t="n">
        <f aca="false">PV($C$161,D$163,0,D154)*-1</f>
        <v>105057.954188288</v>
      </c>
      <c r="E167" s="22" t="n">
        <f aca="false">PV($C$161,E$163,0,E154)*-1</f>
        <v>104105.839585293</v>
      </c>
      <c r="F167" s="22" t="n">
        <f aca="false">PV($C$161,F$163,0,F154)*-1</f>
        <v>103031.999490976</v>
      </c>
      <c r="G167" s="22" t="n">
        <f aca="false">PV($C$161,G$163,0,G154)*-1</f>
        <v>101823.113824362</v>
      </c>
      <c r="H167" s="22" t="n">
        <f aca="false">PV($C$161,H$163,0,H154)*-1</f>
        <v>100515.605063842</v>
      </c>
      <c r="I167" s="22" t="n">
        <f aca="false">PV($C$161,I$163,0,I154)*-1</f>
        <v>99117.0817966799</v>
      </c>
      <c r="J167" s="22" t="n">
        <f aca="false">PV($C$161,J$163,0,J154)*-1</f>
        <v>97631.5195580512</v>
      </c>
      <c r="K167" s="22" t="n">
        <f aca="false">PV($C$161,K$163,0,K154)*-1</f>
        <v>96081.0801231654</v>
      </c>
      <c r="L167" s="22" t="n">
        <f aca="false">PV($C$161,L$163,0,L154)*-1</f>
        <v>94490.8916438485</v>
      </c>
      <c r="M167" s="22" t="n">
        <f aca="false">PV($C$161,M$163,0,M154)*-1</f>
        <v>92893.7630957148</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4009634.60295447</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1932255.93793148</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1082629.81665277</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994748.848370221</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Children'!I32</f>
        <v>0.251</v>
      </c>
      <c r="E175" s="75" t="n">
        <f aca="false">D175</f>
        <v>0.251</v>
      </c>
      <c r="F175" s="75" t="n">
        <f aca="false">E175</f>
        <v>0.251</v>
      </c>
      <c r="G175" s="75" t="n">
        <f aca="false">F175</f>
        <v>0.251</v>
      </c>
      <c r="H175" s="75" t="n">
        <f aca="false">G175</f>
        <v>0.251</v>
      </c>
      <c r="I175" s="75" t="n">
        <f aca="false">H175</f>
        <v>0.251</v>
      </c>
      <c r="J175" s="75" t="n">
        <f aca="false">I175</f>
        <v>0.251</v>
      </c>
      <c r="K175" s="75" t="n">
        <f aca="false">J175</f>
        <v>0.251</v>
      </c>
      <c r="L175" s="75" t="n">
        <f aca="false">K175</f>
        <v>0.251</v>
      </c>
      <c r="M175" s="75" t="n">
        <f aca="false">L175</f>
        <v>0.251</v>
      </c>
    </row>
    <row r="176" customFormat="false" ht="15" hidden="false" customHeight="false" outlineLevel="0" collapsed="false">
      <c r="B176" s="0" t="s">
        <v>26</v>
      </c>
      <c r="C176" s="75" t="n">
        <f aca="false">'Regional Data Children'!$D33</f>
        <v>0.917</v>
      </c>
      <c r="D176" s="75" t="n">
        <f aca="false">'Regional Data Children'!I33</f>
        <v>0.802</v>
      </c>
      <c r="E176" s="75" t="n">
        <f aca="false">D176</f>
        <v>0.802</v>
      </c>
      <c r="F176" s="75" t="n">
        <f aca="false">E176</f>
        <v>0.802</v>
      </c>
      <c r="G176" s="75" t="n">
        <f aca="false">F176</f>
        <v>0.802</v>
      </c>
      <c r="H176" s="75" t="n">
        <f aca="false">G176</f>
        <v>0.802</v>
      </c>
      <c r="I176" s="75" t="n">
        <f aca="false">H176</f>
        <v>0.802</v>
      </c>
      <c r="J176" s="75" t="n">
        <f aca="false">I176</f>
        <v>0.802</v>
      </c>
      <c r="K176" s="75" t="n">
        <f aca="false">J176</f>
        <v>0.802</v>
      </c>
      <c r="L176" s="75" t="n">
        <f aca="false">K176</f>
        <v>0.802</v>
      </c>
      <c r="M176" s="75" t="n">
        <f aca="false">L176</f>
        <v>0.802</v>
      </c>
    </row>
    <row r="177" customFormat="false" ht="15" hidden="false" customHeight="false" outlineLevel="0" collapsed="false">
      <c r="B177" s="0" t="s">
        <v>27</v>
      </c>
      <c r="C177" s="75" t="n">
        <f aca="false">'Regional Data Children'!$D34</f>
        <v>0.487</v>
      </c>
      <c r="D177" s="75" t="n">
        <f aca="false">'Regional Data Children'!I34</f>
        <v>0.412</v>
      </c>
      <c r="E177" s="75" t="n">
        <f aca="false">D177</f>
        <v>0.412</v>
      </c>
      <c r="F177" s="75" t="n">
        <f aca="false">E177</f>
        <v>0.412</v>
      </c>
      <c r="G177" s="75" t="n">
        <f aca="false">F177</f>
        <v>0.412</v>
      </c>
      <c r="H177" s="75" t="n">
        <f aca="false">G177</f>
        <v>0.412</v>
      </c>
      <c r="I177" s="75" t="n">
        <f aca="false">H177</f>
        <v>0.412</v>
      </c>
      <c r="J177" s="75" t="n">
        <f aca="false">I177</f>
        <v>0.412</v>
      </c>
      <c r="K177" s="75" t="n">
        <f aca="false">J177</f>
        <v>0.412</v>
      </c>
      <c r="L177" s="75" t="n">
        <f aca="false">K177</f>
        <v>0.412</v>
      </c>
      <c r="M177" s="75" t="n">
        <f aca="false">L177</f>
        <v>0.412</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1571583.10851194</v>
      </c>
      <c r="E180" s="0" t="n">
        <f aca="false">SUM(E181:E183)</f>
        <v>1604060.44131952</v>
      </c>
      <c r="F180" s="0" t="n">
        <f aca="false">SUM(F181:F183)</f>
        <v>1635140.17934861</v>
      </c>
      <c r="G180" s="0" t="n">
        <f aca="false">SUM(G181:G183)</f>
        <v>1664433.5486631</v>
      </c>
      <c r="H180" s="0" t="n">
        <f aca="false">SUM(H181:H183)</f>
        <v>1692352.40523721</v>
      </c>
      <c r="I180" s="0" t="n">
        <f aca="false">SUM(I181:I183)</f>
        <v>1718870.04632096</v>
      </c>
      <c r="J180" s="0" t="n">
        <f aca="false">SUM(J181:J183)</f>
        <v>1743900.93259664</v>
      </c>
      <c r="K180" s="0" t="n">
        <f aca="false">SUM(K181:K183)</f>
        <v>1767693.08282674</v>
      </c>
      <c r="L180" s="0" t="n">
        <f aca="false">SUM(L181:L183)</f>
        <v>1790590.01204912</v>
      </c>
      <c r="M180" s="0" t="n">
        <f aca="false">SUM(M181:M183)</f>
        <v>1813134.37445399</v>
      </c>
    </row>
    <row r="181" customFormat="false" ht="15" hidden="false" customHeight="false" outlineLevel="0" collapsed="false">
      <c r="B181" s="0" t="s">
        <v>25</v>
      </c>
      <c r="C181" s="0" t="n">
        <f aca="false">C175*C101</f>
        <v>373311.082731694</v>
      </c>
      <c r="D181" s="0" t="n">
        <f aca="false">D175*D101</f>
        <v>170738.952152262</v>
      </c>
      <c r="E181" s="0" t="n">
        <f aca="false">E175*E101</f>
        <v>174267.334292687</v>
      </c>
      <c r="F181" s="0" t="n">
        <f aca="false">F175*F101</f>
        <v>177643.879812624</v>
      </c>
      <c r="G181" s="0" t="n">
        <f aca="false">G175*G101</f>
        <v>180826.351776515</v>
      </c>
      <c r="H181" s="0" t="n">
        <f aca="false">H175*H101</f>
        <v>183859.49478431</v>
      </c>
      <c r="I181" s="0" t="n">
        <f aca="false">I175*I101</f>
        <v>186740.407812497</v>
      </c>
      <c r="J181" s="0" t="n">
        <f aca="false">J175*J101</f>
        <v>189459.797751854</v>
      </c>
      <c r="K181" s="0" t="n">
        <f aca="false">K175*K101</f>
        <v>192044.609702133</v>
      </c>
      <c r="L181" s="0" t="n">
        <f aca="false">L175*L101</f>
        <v>194532.163609883</v>
      </c>
      <c r="M181" s="0" t="n">
        <f aca="false">M175*M101</f>
        <v>196981.414173281</v>
      </c>
    </row>
    <row r="182" customFormat="false" ht="15" hidden="false" customHeight="false" outlineLevel="0" collapsed="false">
      <c r="B182" s="0" t="s">
        <v>26</v>
      </c>
      <c r="C182" s="0" t="n">
        <f aca="false">C176*C102</f>
        <v>910737.420169237</v>
      </c>
      <c r="D182" s="0" t="n">
        <f aca="false">D176*D102</f>
        <v>814233.716368334</v>
      </c>
      <c r="E182" s="0" t="n">
        <f aca="false">E176*E102</f>
        <v>831060.150329367</v>
      </c>
      <c r="F182" s="0" t="n">
        <f aca="false">F176*F102</f>
        <v>847162.493541202</v>
      </c>
      <c r="G182" s="0" t="n">
        <f aca="false">G176*G102</f>
        <v>862339.323091417</v>
      </c>
      <c r="H182" s="0" t="n">
        <f aca="false">H176*H102</f>
        <v>876804.020645093</v>
      </c>
      <c r="I182" s="0" t="n">
        <f aca="false">I176*I102</f>
        <v>890542.751566802</v>
      </c>
      <c r="J182" s="0" t="n">
        <f aca="false">J176*J102</f>
        <v>903511.198126103</v>
      </c>
      <c r="K182" s="0" t="n">
        <f aca="false">K176*K102</f>
        <v>915837.858292738</v>
      </c>
      <c r="L182" s="0" t="n">
        <f aca="false">L176*L102</f>
        <v>927700.706444504</v>
      </c>
      <c r="M182" s="0" t="n">
        <f aca="false">M176*M102</f>
        <v>939380.890511547</v>
      </c>
    </row>
    <row r="183" customFormat="false" ht="15" hidden="false" customHeight="false" outlineLevel="0" collapsed="false">
      <c r="B183" s="0" t="s">
        <v>27</v>
      </c>
      <c r="C183" s="0" t="n">
        <f aca="false">C177*C103</f>
        <v>678313.819003453</v>
      </c>
      <c r="D183" s="0" t="n">
        <f aca="false">D177*D103</f>
        <v>586610.43999134</v>
      </c>
      <c r="E183" s="0" t="n">
        <f aca="false">E177*E103</f>
        <v>598732.956697466</v>
      </c>
      <c r="F183" s="0" t="n">
        <f aca="false">F177*F103</f>
        <v>610333.805994787</v>
      </c>
      <c r="G183" s="0" t="n">
        <f aca="false">G177*G103</f>
        <v>621267.873795165</v>
      </c>
      <c r="H183" s="0" t="n">
        <f aca="false">H177*H103</f>
        <v>631688.889807802</v>
      </c>
      <c r="I183" s="0" t="n">
        <f aca="false">I177*I103</f>
        <v>641586.886941662</v>
      </c>
      <c r="J183" s="0" t="n">
        <f aca="false">J177*J103</f>
        <v>650929.93671868</v>
      </c>
      <c r="K183" s="0" t="n">
        <f aca="false">K177*K103</f>
        <v>659810.61483187</v>
      </c>
      <c r="L183" s="0" t="n">
        <f aca="false">L177*L103</f>
        <v>668357.14199473</v>
      </c>
      <c r="M183" s="0" t="n">
        <f aca="false">M177*M103</f>
        <v>676772.069769163</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Children'!J32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Children'!J33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Children'!J34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2006653.82462676</v>
      </c>
      <c r="E215" s="22" t="n">
        <f aca="false">E25+E122</f>
        <v>2048122.05098974</v>
      </c>
      <c r="F215" s="22" t="n">
        <f aca="false">F25+F122</f>
        <v>2087805.77808422</v>
      </c>
      <c r="G215" s="22" t="n">
        <f aca="false">G25+G122</f>
        <v>2125208.60536885</v>
      </c>
      <c r="H215" s="22" t="n">
        <f aca="false">H25+H122</f>
        <v>2160856.40536123</v>
      </c>
      <c r="I215" s="22" t="n">
        <f aca="false">I25+I122</f>
        <v>2194715.08303001</v>
      </c>
      <c r="J215" s="22" t="n">
        <f aca="false">J25+J122</f>
        <v>2226675.41869844</v>
      </c>
      <c r="K215" s="22" t="n">
        <f aca="false">K25+K122</f>
        <v>2257054.09164087</v>
      </c>
      <c r="L215" s="22" t="n">
        <f aca="false">L25+L122</f>
        <v>2286289.71420988</v>
      </c>
      <c r="M215" s="22" t="n">
        <f aca="false">M25+M122</f>
        <v>2315075.16678856</v>
      </c>
    </row>
    <row r="216" customFormat="false" ht="15" hidden="false" customHeight="false" outlineLevel="0" collapsed="false">
      <c r="B216" s="0" t="s">
        <v>25</v>
      </c>
      <c r="C216" s="22" t="n">
        <f aca="false">C26+C123</f>
        <v>0</v>
      </c>
      <c r="D216" s="22" t="n">
        <f aca="false">D26+D123</f>
        <v>656426.648712879</v>
      </c>
      <c r="E216" s="22" t="n">
        <f aca="false">E26+E123</f>
        <v>669991.942599374</v>
      </c>
      <c r="F216" s="22" t="n">
        <f aca="false">F26+F123</f>
        <v>682973.482148135</v>
      </c>
      <c r="G216" s="22" t="n">
        <f aca="false">G26+G123</f>
        <v>695208.882328035</v>
      </c>
      <c r="H216" s="22" t="n">
        <f aca="false">H26+H123</f>
        <v>706870.169190676</v>
      </c>
      <c r="I216" s="22" t="n">
        <f aca="false">I26+I123</f>
        <v>717946.189398644</v>
      </c>
      <c r="J216" s="22" t="n">
        <f aca="false">J26+J123</f>
        <v>728401.214464301</v>
      </c>
      <c r="K216" s="22" t="n">
        <f aca="false">K26+K123</f>
        <v>738338.838097841</v>
      </c>
      <c r="L216" s="22" t="n">
        <f aca="false">L26+L123</f>
        <v>747902.541368673</v>
      </c>
      <c r="M216" s="22" t="n">
        <f aca="false">M26+M123</f>
        <v>757318.982777752</v>
      </c>
    </row>
    <row r="217" customFormat="false" ht="15" hidden="false" customHeight="false" outlineLevel="0" collapsed="false">
      <c r="B217" s="0" t="s">
        <v>26</v>
      </c>
      <c r="C217" s="22" t="n">
        <f aca="false">C27+C124</f>
        <v>0</v>
      </c>
      <c r="D217" s="22" t="n">
        <f aca="false">D27+D124</f>
        <v>561435.467770186</v>
      </c>
      <c r="E217" s="22" t="n">
        <f aca="false">E27+E124</f>
        <v>573037.734578728</v>
      </c>
      <c r="F217" s="22" t="n">
        <f aca="false">F27+F124</f>
        <v>584140.721855717</v>
      </c>
      <c r="G217" s="22" t="n">
        <f aca="false">G27+G124</f>
        <v>594605.54322887</v>
      </c>
      <c r="H217" s="22" t="n">
        <f aca="false">H27+H124</f>
        <v>604579.330943562</v>
      </c>
      <c r="I217" s="22" t="n">
        <f aca="false">I27+I124</f>
        <v>614052.545656411</v>
      </c>
      <c r="J217" s="22" t="n">
        <f aca="false">J27+J124</f>
        <v>622994.629131839</v>
      </c>
      <c r="K217" s="22" t="n">
        <f aca="false">K27+K124</f>
        <v>631494.184084643</v>
      </c>
      <c r="L217" s="22" t="n">
        <f aca="false">L27+L124</f>
        <v>639673.928508492</v>
      </c>
      <c r="M217" s="22" t="n">
        <f aca="false">M27+M124</f>
        <v>647727.72126295</v>
      </c>
    </row>
    <row r="218" customFormat="false" ht="15" hidden="false" customHeight="false" outlineLevel="0" collapsed="false">
      <c r="B218" s="0" t="s">
        <v>27</v>
      </c>
      <c r="C218" s="22" t="n">
        <f aca="false">C28+C125</f>
        <v>0</v>
      </c>
      <c r="D218" s="22" t="n">
        <f aca="false">D28+D125</f>
        <v>788791.708143695</v>
      </c>
      <c r="E218" s="22" t="n">
        <f aca="false">E28+E125</f>
        <v>805092.373811642</v>
      </c>
      <c r="F218" s="22" t="n">
        <f aca="false">F28+F125</f>
        <v>820691.574080369</v>
      </c>
      <c r="G218" s="22" t="n">
        <f aca="false">G28+G125</f>
        <v>835394.179811945</v>
      </c>
      <c r="H218" s="22" t="n">
        <f aca="false">H28+H125</f>
        <v>849406.905226996</v>
      </c>
      <c r="I218" s="22" t="n">
        <f aca="false">I28+I125</f>
        <v>862716.347974954</v>
      </c>
      <c r="J218" s="22" t="n">
        <f aca="false">J28+J125</f>
        <v>875279.575102303</v>
      </c>
      <c r="K218" s="22" t="n">
        <f aca="false">K28+K125</f>
        <v>887221.069458388</v>
      </c>
      <c r="L218" s="22" t="n">
        <f aca="false">L28+L125</f>
        <v>898713.244332719</v>
      </c>
      <c r="M218" s="22" t="n">
        <f aca="false">M28+M125</f>
        <v>910028.462747856</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0.643302478504723</v>
      </c>
      <c r="E221" s="71" t="n">
        <f aca="false">E215/E197</f>
        <v>0.643302478504723</v>
      </c>
      <c r="F221" s="71" t="n">
        <f aca="false">F215/F197</f>
        <v>0.643302478504723</v>
      </c>
      <c r="G221" s="71" t="n">
        <f aca="false">G215/G197</f>
        <v>0.643302478504723</v>
      </c>
      <c r="H221" s="71" t="n">
        <f aca="false">H215/H197</f>
        <v>0.643302478504723</v>
      </c>
      <c r="I221" s="71" t="n">
        <f aca="false">I215/I197</f>
        <v>0.643302478504723</v>
      </c>
      <c r="J221" s="71" t="n">
        <f aca="false">J215/J197</f>
        <v>0.643302478504723</v>
      </c>
      <c r="K221" s="71" t="n">
        <f aca="false">K215/K197</f>
        <v>0.643302478504723</v>
      </c>
      <c r="L221" s="71" t="n">
        <f aca="false">L215/L197</f>
        <v>0.643302478504723</v>
      </c>
      <c r="M221" s="71" t="n">
        <f aca="false">M215/M197</f>
        <v>0.643302478504723</v>
      </c>
    </row>
    <row r="222" customFormat="false" ht="15" hidden="false" customHeight="false" outlineLevel="0" collapsed="false">
      <c r="B222" s="0" t="s">
        <v>25</v>
      </c>
      <c r="C222" s="71" t="n">
        <f aca="false">C216/C198</f>
        <v>0</v>
      </c>
      <c r="D222" s="71" t="n">
        <f aca="false">D216/D198</f>
        <v>0.965</v>
      </c>
      <c r="E222" s="71" t="n">
        <f aca="false">E216/E198</f>
        <v>0.965</v>
      </c>
      <c r="F222" s="71" t="n">
        <f aca="false">F216/F198</f>
        <v>0.965</v>
      </c>
      <c r="G222" s="71" t="n">
        <f aca="false">G216/G198</f>
        <v>0.965</v>
      </c>
      <c r="H222" s="71" t="n">
        <f aca="false">H216/H198</f>
        <v>0.965</v>
      </c>
      <c r="I222" s="71" t="n">
        <f aca="false">I216/I198</f>
        <v>0.965</v>
      </c>
      <c r="J222" s="71" t="n">
        <f aca="false">J216/J198</f>
        <v>0.965</v>
      </c>
      <c r="K222" s="71" t="n">
        <f aca="false">K216/K198</f>
        <v>0.965</v>
      </c>
      <c r="L222" s="71" t="n">
        <f aca="false">L216/L198</f>
        <v>0.965</v>
      </c>
      <c r="M222" s="71" t="n">
        <f aca="false">M216/M198</f>
        <v>0.965</v>
      </c>
    </row>
    <row r="223" customFormat="false" ht="15" hidden="false" customHeight="false" outlineLevel="0" collapsed="false">
      <c r="B223" s="0" t="s">
        <v>26</v>
      </c>
      <c r="C223" s="71" t="n">
        <f aca="false">C217/C199</f>
        <v>0</v>
      </c>
      <c r="D223" s="71" t="n">
        <f aca="false">D217/D199</f>
        <v>0.553</v>
      </c>
      <c r="E223" s="71" t="n">
        <f aca="false">E217/E199</f>
        <v>0.553</v>
      </c>
      <c r="F223" s="71" t="n">
        <f aca="false">F217/F199</f>
        <v>0.553</v>
      </c>
      <c r="G223" s="71" t="n">
        <f aca="false">G217/G199</f>
        <v>0.553</v>
      </c>
      <c r="H223" s="71" t="n">
        <f aca="false">H217/H199</f>
        <v>0.553</v>
      </c>
      <c r="I223" s="71" t="n">
        <f aca="false">I217/I199</f>
        <v>0.553</v>
      </c>
      <c r="J223" s="71" t="n">
        <f aca="false">J217/J199</f>
        <v>0.553</v>
      </c>
      <c r="K223" s="71" t="n">
        <f aca="false">K217/K199</f>
        <v>0.553</v>
      </c>
      <c r="L223" s="71" t="n">
        <f aca="false">L217/L199</f>
        <v>0.553</v>
      </c>
      <c r="M223" s="71" t="n">
        <f aca="false">M217/M199</f>
        <v>0.553</v>
      </c>
    </row>
    <row r="224" customFormat="false" ht="15" hidden="false" customHeight="false" outlineLevel="0" collapsed="false">
      <c r="B224" s="0" t="s">
        <v>27</v>
      </c>
      <c r="C224" s="71" t="n">
        <f aca="false">C218/C200</f>
        <v>0</v>
      </c>
      <c r="D224" s="71" t="n">
        <f aca="false">D218/D200</f>
        <v>0.554</v>
      </c>
      <c r="E224" s="71" t="n">
        <f aca="false">E218/E200</f>
        <v>0.554</v>
      </c>
      <c r="F224" s="71" t="n">
        <f aca="false">F218/F200</f>
        <v>0.554</v>
      </c>
      <c r="G224" s="71" t="n">
        <f aca="false">G218/G200</f>
        <v>0.554</v>
      </c>
      <c r="H224" s="71" t="n">
        <f aca="false">H218/H200</f>
        <v>0.554</v>
      </c>
      <c r="I224" s="71" t="n">
        <f aca="false">I218/I200</f>
        <v>0.554</v>
      </c>
      <c r="J224" s="71" t="n">
        <f aca="false">J218/J200</f>
        <v>0.554</v>
      </c>
      <c r="K224" s="71" t="n">
        <f aca="false">K218/K200</f>
        <v>0.554</v>
      </c>
      <c r="L224" s="71" t="n">
        <f aca="false">L218/L200</f>
        <v>0.554</v>
      </c>
      <c r="M224" s="71" t="n">
        <f aca="false">M218/M200</f>
        <v>0.554</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21708456.1387986</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7101378.89108631</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6073741.8070214</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8533335.44069086</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1948207.59672501</v>
      </c>
      <c r="E235" s="22" t="n">
        <f aca="false">PV($C$232,E$234,0,E215)*-1</f>
        <v>1930551.46666957</v>
      </c>
      <c r="F235" s="22" t="n">
        <f aca="false">PV($C$232,F$234,0,F215)*-1</f>
        <v>1910638.04416311</v>
      </c>
      <c r="G235" s="22" t="n">
        <f aca="false">PV($C$232,G$234,0,G215)*-1</f>
        <v>1888220.31998919</v>
      </c>
      <c r="H235" s="22" t="n">
        <f aca="false">PV($C$232,H$234,0,H215)*-1</f>
        <v>1863973.71705739</v>
      </c>
      <c r="I235" s="22" t="n">
        <f aca="false">PV($C$232,I$234,0,I215)*-1</f>
        <v>1838039.32994379</v>
      </c>
      <c r="J235" s="22" t="n">
        <f aca="false">PV($C$232,J$234,0,J215)*-1</f>
        <v>1810490.88146061</v>
      </c>
      <c r="K235" s="22" t="n">
        <f aca="false">PV($C$232,K$234,0,K215)*-1</f>
        <v>1781739.34228736</v>
      </c>
      <c r="L235" s="22" t="n">
        <f aca="false">PV($C$232,L$234,0,L215)*-1</f>
        <v>1752250.69195558</v>
      </c>
      <c r="M235" s="22" t="n">
        <f aca="false">PV($C$232,M$234,0,M215)*-1</f>
        <v>1722633.34413589</v>
      </c>
    </row>
    <row r="236" customFormat="false" ht="15" hidden="false" customHeight="false" outlineLevel="0" collapsed="false">
      <c r="A236" s="101"/>
      <c r="B236" s="101" t="s">
        <v>25</v>
      </c>
      <c r="C236" s="22" t="n">
        <f aca="false">PV($C$232,C$234,0,C216)*-1</f>
        <v>0</v>
      </c>
      <c r="D236" s="22" t="n">
        <f aca="false">PV($C$232,D$234,0,D216)*-1</f>
        <v>637307.425934834</v>
      </c>
      <c r="E236" s="22" t="n">
        <f aca="false">PV($C$232,E$234,0,E216)*-1</f>
        <v>631531.664246747</v>
      </c>
      <c r="F236" s="22" t="n">
        <f aca="false">PV($C$232,F$234,0,F216)*-1</f>
        <v>625017.485747249</v>
      </c>
      <c r="G236" s="22" t="n">
        <f aca="false">PV($C$232,G$234,0,G216)*-1</f>
        <v>617684.087544401</v>
      </c>
      <c r="H236" s="22" t="n">
        <f aca="false">PV($C$232,H$234,0,H216)*-1</f>
        <v>609752.417362997</v>
      </c>
      <c r="I236" s="22" t="n">
        <f aca="false">PV($C$232,I$234,0,I216)*-1</f>
        <v>601268.630767386</v>
      </c>
      <c r="J236" s="22" t="n">
        <f aca="false">PV($C$232,J$234,0,J216)*-1</f>
        <v>592256.844333113</v>
      </c>
      <c r="K236" s="22" t="n">
        <f aca="false">PV($C$232,K$234,0,K216)*-1</f>
        <v>582851.496847057</v>
      </c>
      <c r="L236" s="22" t="n">
        <f aca="false">PV($C$232,L$234,0,L216)*-1</f>
        <v>573205.021867272</v>
      </c>
      <c r="M236" s="22" t="n">
        <f aca="false">PV($C$232,M$234,0,M216)*-1</f>
        <v>563516.446720703</v>
      </c>
    </row>
    <row r="237" customFormat="false" ht="15" hidden="false" customHeight="false" outlineLevel="0" collapsed="false">
      <c r="A237" s="101"/>
      <c r="B237" s="101" t="s">
        <v>26</v>
      </c>
      <c r="C237" s="22" t="n">
        <f aca="false">PV($C$232,C$234,0,C217)*-1</f>
        <v>0</v>
      </c>
      <c r="D237" s="22" t="n">
        <f aca="false">PV($C$232,D$234,0,D217)*-1</f>
        <v>545082.978417656</v>
      </c>
      <c r="E237" s="22" t="n">
        <f aca="false">PV($C$232,E$234,0,E217)*-1</f>
        <v>540143.024393183</v>
      </c>
      <c r="F237" s="22" t="n">
        <f aca="false">PV($C$232,F$234,0,F217)*-1</f>
        <v>534571.509494793</v>
      </c>
      <c r="G237" s="22" t="n">
        <f aca="false">PV($C$232,G$234,0,G217)*-1</f>
        <v>528299.323777723</v>
      </c>
      <c r="H237" s="22" t="n">
        <f aca="false">PV($C$232,H$234,0,H217)*-1</f>
        <v>521515.441729017</v>
      </c>
      <c r="I237" s="22" t="n">
        <f aca="false">PV($C$232,I$234,0,I217)*-1</f>
        <v>514259.339763765</v>
      </c>
      <c r="J237" s="22" t="n">
        <f aca="false">PV($C$232,J$234,0,J217)*-1</f>
        <v>506551.644559599</v>
      </c>
      <c r="K237" s="22" t="n">
        <f aca="false">PV($C$232,K$234,0,K217)*-1</f>
        <v>498507.340331962</v>
      </c>
      <c r="L237" s="22" t="n">
        <f aca="false">PV($C$232,L$234,0,L217)*-1</f>
        <v>490256.802052889</v>
      </c>
      <c r="M237" s="22" t="n">
        <f aca="false">PV($C$232,M$234,0,M217)*-1</f>
        <v>481970.255901683</v>
      </c>
    </row>
    <row r="238" customFormat="false" ht="15" hidden="false" customHeight="false" outlineLevel="0" collapsed="false">
      <c r="A238" s="101"/>
      <c r="B238" s="101" t="s">
        <v>27</v>
      </c>
      <c r="C238" s="22" t="n">
        <f aca="false">PV($C$232,C$234,0,C218)*-1</f>
        <v>0</v>
      </c>
      <c r="D238" s="22" t="n">
        <f aca="false">PV($C$232,D$234,0,D218)*-1</f>
        <v>765817.192372519</v>
      </c>
      <c r="E238" s="22" t="n">
        <f aca="false">PV($C$232,E$234,0,E218)*-1</f>
        <v>758876.778029637</v>
      </c>
      <c r="F238" s="22" t="n">
        <f aca="false">PV($C$232,F$234,0,F218)*-1</f>
        <v>751049.048921065</v>
      </c>
      <c r="G238" s="22" t="n">
        <f aca="false">PV($C$232,G$234,0,G218)*-1</f>
        <v>742236.908667063</v>
      </c>
      <c r="H238" s="22" t="n">
        <f aca="false">PV($C$232,H$234,0,H218)*-1</f>
        <v>732705.857965374</v>
      </c>
      <c r="I238" s="22" t="n">
        <f aca="false">PV($C$232,I$234,0,I218)*-1</f>
        <v>722511.359412641</v>
      </c>
      <c r="J238" s="22" t="n">
        <f aca="false">PV($C$232,J$234,0,J218)*-1</f>
        <v>711682.3925679</v>
      </c>
      <c r="K238" s="22" t="n">
        <f aca="false">PV($C$232,K$234,0,K218)*-1</f>
        <v>700380.505108337</v>
      </c>
      <c r="L238" s="22" t="n">
        <f aca="false">PV($C$232,L$234,0,L218)*-1</f>
        <v>688788.868035422</v>
      </c>
      <c r="M238" s="22" t="n">
        <f aca="false">PV($C$232,M$234,0,M218)*-1</f>
        <v>677146.6415135</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18446744.7343875</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6034391.52137176</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5161157.66042227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7251195.55259346</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436171.732586267</v>
      </c>
      <c r="E246" s="22" t="n">
        <f aca="false">E54+E151</f>
        <v>445185.379044886</v>
      </c>
      <c r="F246" s="22" t="n">
        <f aca="false">F54+F151</f>
        <v>453811.141889406</v>
      </c>
      <c r="G246" s="22" t="n">
        <f aca="false">G54+G151</f>
        <v>461941.122148156</v>
      </c>
      <c r="H246" s="22" t="n">
        <f aca="false">H54+H151</f>
        <v>469689.624901719</v>
      </c>
      <c r="I246" s="22" t="n">
        <f aca="false">I54+I151</f>
        <v>477049.239161351</v>
      </c>
      <c r="J246" s="22" t="n">
        <f aca="false">J54+J151</f>
        <v>483996.224641088</v>
      </c>
      <c r="K246" s="22" t="n">
        <f aca="false">K54+K151</f>
        <v>490599.415609234</v>
      </c>
      <c r="L246" s="22" t="n">
        <f aca="false">L54+L151</f>
        <v>496954.150039591</v>
      </c>
      <c r="M246" s="22" t="n">
        <f aca="false">M54+M151</f>
        <v>503211.034296573</v>
      </c>
    </row>
    <row r="247" customFormat="false" ht="15" hidden="false" customHeight="false" outlineLevel="0" collapsed="false">
      <c r="B247" s="0" t="s">
        <v>25</v>
      </c>
      <c r="C247" s="22" t="n">
        <f aca="false">C55+C152</f>
        <v>0</v>
      </c>
      <c r="D247" s="22" t="n">
        <f aca="false">D55+D152</f>
        <v>210192.574561948</v>
      </c>
      <c r="E247" s="22" t="n">
        <f aca="false">E55+E152</f>
        <v>214536.280065499</v>
      </c>
      <c r="F247" s="22" t="n">
        <f aca="false">F55+F152</f>
        <v>218693.06319562</v>
      </c>
      <c r="G247" s="22" t="n">
        <f aca="false">G55+G152</f>
        <v>222610.927087423</v>
      </c>
      <c r="H247" s="22" t="n">
        <f aca="false">H55+H152</f>
        <v>226344.955730486</v>
      </c>
      <c r="I247" s="22" t="n">
        <f aca="false">I55+I152</f>
        <v>229891.577745265</v>
      </c>
      <c r="J247" s="22" t="n">
        <f aca="false">J55+J152</f>
        <v>233239.352610849</v>
      </c>
      <c r="K247" s="22" t="n">
        <f aca="false">K55+K152</f>
        <v>236421.451784697</v>
      </c>
      <c r="L247" s="22" t="n">
        <f aca="false">L55+L152</f>
        <v>239483.818946031</v>
      </c>
      <c r="M247" s="22" t="n">
        <f aca="false">M55+M152</f>
        <v>242499.031791011</v>
      </c>
    </row>
    <row r="248" customFormat="false" ht="15" hidden="false" customHeight="false" outlineLevel="0" collapsed="false">
      <c r="B248" s="0" t="s">
        <v>26</v>
      </c>
      <c r="C248" s="22" t="n">
        <f aca="false">C56+C153</f>
        <v>0</v>
      </c>
      <c r="D248" s="22" t="n">
        <f aca="false">D56+D153</f>
        <v>117769.465210383</v>
      </c>
      <c r="E248" s="22" t="n">
        <f aca="false">E56+E153</f>
        <v>120203.21376335</v>
      </c>
      <c r="F248" s="22" t="n">
        <f aca="false">F56+F153</f>
        <v>122532.230986009</v>
      </c>
      <c r="G248" s="22" t="n">
        <f aca="false">G56+G153</f>
        <v>124727.383389781</v>
      </c>
      <c r="H248" s="22" t="n">
        <f aca="false">H56+H153</f>
        <v>126819.534158143</v>
      </c>
      <c r="I248" s="22" t="n">
        <f aca="false">I56+I153</f>
        <v>128806.682271507</v>
      </c>
      <c r="J248" s="22" t="n">
        <f aca="false">J56+J153</f>
        <v>130682.417684075</v>
      </c>
      <c r="K248" s="22" t="n">
        <f aca="false">K56+K153</f>
        <v>132465.326137104</v>
      </c>
      <c r="L248" s="22" t="n">
        <f aca="false">L56+L153</f>
        <v>134181.149560552</v>
      </c>
      <c r="M248" s="22" t="n">
        <f aca="false">M56+M153</f>
        <v>135870.552742319</v>
      </c>
    </row>
    <row r="249" customFormat="false" ht="15" hidden="false" customHeight="false" outlineLevel="0" collapsed="false">
      <c r="B249" s="0" t="s">
        <v>27</v>
      </c>
      <c r="C249" s="22" t="n">
        <f aca="false">C57+C154</f>
        <v>0</v>
      </c>
      <c r="D249" s="22" t="n">
        <f aca="false">D57+D154</f>
        <v>108209.692813936</v>
      </c>
      <c r="E249" s="22" t="n">
        <f aca="false">E57+E154</f>
        <v>110445.885216037</v>
      </c>
      <c r="F249" s="22" t="n">
        <f aca="false">F57+F154</f>
        <v>112585.847707776</v>
      </c>
      <c r="G249" s="22" t="n">
        <f aca="false">G57+G154</f>
        <v>114602.811670953</v>
      </c>
      <c r="H249" s="22" t="n">
        <f aca="false">H57+H154</f>
        <v>116525.13501309</v>
      </c>
      <c r="I249" s="22" t="n">
        <f aca="false">I57+I154</f>
        <v>118350.979144578</v>
      </c>
      <c r="J249" s="22" t="n">
        <f aca="false">J57+J154</f>
        <v>120074.454346164</v>
      </c>
      <c r="K249" s="22" t="n">
        <f aca="false">K57+K154</f>
        <v>121712.637687432</v>
      </c>
      <c r="L249" s="22" t="n">
        <f aca="false">L57+L154</f>
        <v>123289.181533008</v>
      </c>
      <c r="M249" s="22" t="n">
        <f aca="false">M57+M154</f>
        <v>124841.449763244</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0.139829976243478</v>
      </c>
      <c r="E252" s="71" t="n">
        <f aca="false">E246/E197</f>
        <v>0.139829976243478</v>
      </c>
      <c r="F252" s="71" t="n">
        <f aca="false">F246/F197</f>
        <v>0.139829976243478</v>
      </c>
      <c r="G252" s="71" t="n">
        <f aca="false">G246/G197</f>
        <v>0.139829976243478</v>
      </c>
      <c r="H252" s="71" t="n">
        <f aca="false">H246/H197</f>
        <v>0.139829976243478</v>
      </c>
      <c r="I252" s="71" t="n">
        <f aca="false">I246/I197</f>
        <v>0.139829976243478</v>
      </c>
      <c r="J252" s="71" t="n">
        <f aca="false">J246/J197</f>
        <v>0.139829976243478</v>
      </c>
      <c r="K252" s="71" t="n">
        <f aca="false">K246/K197</f>
        <v>0.139829976243478</v>
      </c>
      <c r="L252" s="71" t="n">
        <f aca="false">L246/L197</f>
        <v>0.139829976243478</v>
      </c>
      <c r="M252" s="71" t="n">
        <f aca="false">M246/M197</f>
        <v>0.139829976243478</v>
      </c>
    </row>
    <row r="253" customFormat="false" ht="15" hidden="false" customHeight="false" outlineLevel="0" collapsed="false">
      <c r="B253" s="0" t="s">
        <v>25</v>
      </c>
      <c r="C253" s="71" t="n">
        <f aca="false">C247/C198</f>
        <v>0</v>
      </c>
      <c r="D253" s="71" t="n">
        <f aca="false">D247/D198</f>
        <v>0.309</v>
      </c>
      <c r="E253" s="71" t="n">
        <f aca="false">E247/E198</f>
        <v>0.309</v>
      </c>
      <c r="F253" s="71" t="n">
        <f aca="false">F247/F198</f>
        <v>0.309</v>
      </c>
      <c r="G253" s="71" t="n">
        <f aca="false">G247/G198</f>
        <v>0.309</v>
      </c>
      <c r="H253" s="71" t="n">
        <f aca="false">H247/H198</f>
        <v>0.309</v>
      </c>
      <c r="I253" s="71" t="n">
        <f aca="false">I247/I198</f>
        <v>0.309</v>
      </c>
      <c r="J253" s="71" t="n">
        <f aca="false">J247/J198</f>
        <v>0.309</v>
      </c>
      <c r="K253" s="71" t="n">
        <f aca="false">K247/K198</f>
        <v>0.309</v>
      </c>
      <c r="L253" s="71" t="n">
        <f aca="false">L247/L198</f>
        <v>0.309</v>
      </c>
      <c r="M253" s="71" t="n">
        <f aca="false">M247/M198</f>
        <v>0.309</v>
      </c>
    </row>
    <row r="254" customFormat="false" ht="15" hidden="false" customHeight="false" outlineLevel="0" collapsed="false">
      <c r="B254" s="0" t="s">
        <v>26</v>
      </c>
      <c r="C254" s="71" t="n">
        <f aca="false">C248/C199</f>
        <v>0</v>
      </c>
      <c r="D254" s="71" t="n">
        <f aca="false">D248/D199</f>
        <v>0.116</v>
      </c>
      <c r="E254" s="71" t="n">
        <f aca="false">E248/E199</f>
        <v>0.116</v>
      </c>
      <c r="F254" s="71" t="n">
        <f aca="false">F248/F199</f>
        <v>0.116</v>
      </c>
      <c r="G254" s="71" t="n">
        <f aca="false">G248/G199</f>
        <v>0.116</v>
      </c>
      <c r="H254" s="71" t="n">
        <f aca="false">H248/H199</f>
        <v>0.116</v>
      </c>
      <c r="I254" s="71" t="n">
        <f aca="false">I248/I199</f>
        <v>0.116</v>
      </c>
      <c r="J254" s="71" t="n">
        <f aca="false">J248/J199</f>
        <v>0.116</v>
      </c>
      <c r="K254" s="71" t="n">
        <f aca="false">K248/K199</f>
        <v>0.116</v>
      </c>
      <c r="L254" s="71" t="n">
        <f aca="false">L248/L199</f>
        <v>0.116</v>
      </c>
      <c r="M254" s="71" t="n">
        <f aca="false">M248/M199</f>
        <v>0.116</v>
      </c>
    </row>
    <row r="255" customFormat="false" ht="15" hidden="false" customHeight="false" outlineLevel="0" collapsed="false">
      <c r="B255" s="0" t="s">
        <v>27</v>
      </c>
      <c r="C255" s="71" t="n">
        <f aca="false">C249/C200</f>
        <v>0</v>
      </c>
      <c r="D255" s="71" t="n">
        <f aca="false">D249/D200</f>
        <v>0.076</v>
      </c>
      <c r="E255" s="71" t="n">
        <f aca="false">E249/E200</f>
        <v>0.076</v>
      </c>
      <c r="F255" s="71" t="n">
        <f aca="false">F249/F200</f>
        <v>0.076</v>
      </c>
      <c r="G255" s="71" t="n">
        <f aca="false">G249/G200</f>
        <v>0.076</v>
      </c>
      <c r="H255" s="71" t="n">
        <f aca="false">H249/H200</f>
        <v>0.076</v>
      </c>
      <c r="I255" s="71" t="n">
        <f aca="false">I249/I200</f>
        <v>0.076</v>
      </c>
      <c r="J255" s="71" t="n">
        <f aca="false">J249/J200</f>
        <v>0.076</v>
      </c>
      <c r="K255" s="71" t="n">
        <f aca="false">K249/K200</f>
        <v>0.076</v>
      </c>
      <c r="L255" s="71" t="n">
        <f aca="false">L249/L200</f>
        <v>0.076</v>
      </c>
      <c r="M255" s="71" t="n">
        <f aca="false">M249/M200</f>
        <v>0.076</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4718609.06431827</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2273913.03351883</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1274057.95590322</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1170638.07489622</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423467.701540065</v>
      </c>
      <c r="E266" s="22" t="n">
        <f aca="false">PV($C$263,E$265,0,E246)*-1</f>
        <v>419629.91709387</v>
      </c>
      <c r="F266" s="22" t="n">
        <f aca="false">PV($C$263,F$265,0,F246)*-1</f>
        <v>415301.481421623</v>
      </c>
      <c r="G266" s="22" t="n">
        <f aca="false">PV($C$263,G$265,0,G246)*-1</f>
        <v>410428.703928276</v>
      </c>
      <c r="H266" s="22" t="n">
        <f aca="false">PV($C$263,H$265,0,H246)*-1</f>
        <v>405158.396374325</v>
      </c>
      <c r="I266" s="22" t="n">
        <f aca="false">PV($C$263,I$265,0,I246)*-1</f>
        <v>399521.227460547</v>
      </c>
      <c r="J266" s="22" t="n">
        <f aca="false">PV($C$263,J$265,0,J246)*-1</f>
        <v>393533.221777899</v>
      </c>
      <c r="K266" s="22" t="n">
        <f aca="false">PV($C$263,K$265,0,K246)*-1</f>
        <v>387283.709030949</v>
      </c>
      <c r="L266" s="22" t="n">
        <f aca="false">PV($C$263,L$265,0,L246)*-1</f>
        <v>380873.975797948</v>
      </c>
      <c r="M266" s="22" t="n">
        <f aca="false">PV($C$263,M$265,0,M246)*-1</f>
        <v>374436.268528967</v>
      </c>
    </row>
    <row r="267" customFormat="false" ht="15" hidden="false" customHeight="false" outlineLevel="0" collapsed="false">
      <c r="A267" s="101"/>
      <c r="B267" s="101" t="s">
        <v>25</v>
      </c>
      <c r="C267" s="22" t="n">
        <f aca="false">PV($C$263,C$265,0,C247)*-1</f>
        <v>0</v>
      </c>
      <c r="D267" s="22" t="n">
        <f aca="false">PV($C$263,D$265,0,D247)*-1</f>
        <v>204070.460739755</v>
      </c>
      <c r="E267" s="22" t="n">
        <f aca="false">PV($C$263,E$265,0,E247)*-1</f>
        <v>202221.019950513</v>
      </c>
      <c r="F267" s="22" t="n">
        <f aca="false">PV($C$263,F$265,0,F247)*-1</f>
        <v>200135.132741865</v>
      </c>
      <c r="G267" s="22" t="n">
        <f aca="false">PV($C$263,G$265,0,G247)*-1</f>
        <v>197786.925441679</v>
      </c>
      <c r="H267" s="22" t="n">
        <f aca="false">PV($C$263,H$265,0,H247)*-1</f>
        <v>195247.147114162</v>
      </c>
      <c r="I267" s="22" t="n">
        <f aca="false">PV($C$263,I$265,0,I247)*-1</f>
        <v>192530.577105826</v>
      </c>
      <c r="J267" s="22" t="n">
        <f aca="false">PV($C$263,J$265,0,J247)*-1</f>
        <v>189644.9377191</v>
      </c>
      <c r="K267" s="22" t="n">
        <f aca="false">PV($C$263,K$265,0,K247)*-1</f>
        <v>186633.277228747</v>
      </c>
      <c r="L267" s="22" t="n">
        <f aca="false">PV($C$263,L$265,0,L247)*-1</f>
        <v>183544.40596579</v>
      </c>
      <c r="M267" s="22" t="n">
        <f aca="false">PV($C$263,M$265,0,M247)*-1</f>
        <v>180442.053924038</v>
      </c>
    </row>
    <row r="268" customFormat="false" ht="15" hidden="false" customHeight="false" outlineLevel="0" collapsed="false">
      <c r="A268" s="101"/>
      <c r="B268" s="101" t="s">
        <v>26</v>
      </c>
      <c r="C268" s="22" t="n">
        <f aca="false">PV($C$263,C$265,0,C248)*-1</f>
        <v>0</v>
      </c>
      <c r="D268" s="22" t="n">
        <f aca="false">PV($C$263,D$265,0,D248)*-1</f>
        <v>114339.286612022</v>
      </c>
      <c r="E268" s="22" t="n">
        <f aca="false">PV($C$263,E$265,0,E248)*-1</f>
        <v>113303.057558064</v>
      </c>
      <c r="F268" s="22" t="n">
        <f aca="false">PV($C$263,F$265,0,F248)*-1</f>
        <v>112134.349188781</v>
      </c>
      <c r="G268" s="22" t="n">
        <f aca="false">PV($C$263,G$265,0,G248)*-1</f>
        <v>110818.664662235</v>
      </c>
      <c r="H268" s="22" t="n">
        <f aca="false">PV($C$263,H$265,0,H248)*-1</f>
        <v>109395.644196322</v>
      </c>
      <c r="I268" s="22" t="n">
        <f aca="false">PV($C$263,I$265,0,I248)*-1</f>
        <v>107873.568558041</v>
      </c>
      <c r="J268" s="22" t="n">
        <f aca="false">PV($C$263,J$265,0,J248)*-1</f>
        <v>106256.764500748</v>
      </c>
      <c r="K268" s="22" t="n">
        <f aca="false">PV($C$263,K$265,0,K248)*-1</f>
        <v>104569.351679037</v>
      </c>
      <c r="L268" s="22" t="n">
        <f aca="false">PV($C$263,L$265,0,L248)*-1</f>
        <v>102838.678188309</v>
      </c>
      <c r="M268" s="22" t="n">
        <f aca="false">PV($C$263,M$265,0,M248)*-1</f>
        <v>101100.451509214</v>
      </c>
    </row>
    <row r="269" customFormat="false" ht="15" hidden="false" customHeight="false" outlineLevel="0" collapsed="false">
      <c r="A269" s="101"/>
      <c r="B269" s="101" t="s">
        <v>27</v>
      </c>
      <c r="C269" s="22" t="n">
        <f aca="false">PV($C$263,C$265,0,C249)*-1</f>
        <v>0</v>
      </c>
      <c r="D269" s="22" t="n">
        <f aca="false">PV($C$263,D$265,0,D249)*-1</f>
        <v>105057.954188288</v>
      </c>
      <c r="E269" s="22" t="n">
        <f aca="false">PV($C$263,E$265,0,E249)*-1</f>
        <v>104105.839585293</v>
      </c>
      <c r="F269" s="22" t="n">
        <f aca="false">PV($C$263,F$265,0,F249)*-1</f>
        <v>103031.999490976</v>
      </c>
      <c r="G269" s="22" t="n">
        <f aca="false">PV($C$263,G$265,0,G249)*-1</f>
        <v>101823.113824362</v>
      </c>
      <c r="H269" s="22" t="n">
        <f aca="false">PV($C$263,H$265,0,H249)*-1</f>
        <v>100515.605063842</v>
      </c>
      <c r="I269" s="22" t="n">
        <f aca="false">PV($C$263,I$265,0,I249)*-1</f>
        <v>99117.0817966799</v>
      </c>
      <c r="J269" s="22" t="n">
        <f aca="false">PV($C$263,J$265,0,J249)*-1</f>
        <v>97631.5195580512</v>
      </c>
      <c r="K269" s="22" t="n">
        <f aca="false">PV($C$263,K$265,0,K249)*-1</f>
        <v>96081.0801231654</v>
      </c>
      <c r="L269" s="22" t="n">
        <f aca="false">PV($C$263,L$265,0,L249)*-1</f>
        <v>94490.8916438485</v>
      </c>
      <c r="M269" s="22" t="n">
        <f aca="false">PV($C$263,M$265,0,M249)*-1</f>
        <v>92893.7630957148</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4009634.60295447</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1932255.93793148</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1082629.81665277</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994748.848370221</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1571583.10851194</v>
      </c>
      <c r="E277" s="0" t="n">
        <f aca="false">SUM(E278:E280)</f>
        <v>1604060.44131952</v>
      </c>
      <c r="F277" s="0" t="n">
        <f aca="false">SUM(F278:F280)</f>
        <v>1635140.17934861</v>
      </c>
      <c r="G277" s="0" t="n">
        <f aca="false">SUM(G278:G280)</f>
        <v>1664433.5486631</v>
      </c>
      <c r="H277" s="0" t="n">
        <f aca="false">SUM(H278:H280)</f>
        <v>1692352.40523721</v>
      </c>
      <c r="I277" s="0" t="n">
        <f aca="false">SUM(I278:I280)</f>
        <v>1718870.04632096</v>
      </c>
      <c r="J277" s="0" t="n">
        <f aca="false">SUM(J278:J280)</f>
        <v>1743900.93259664</v>
      </c>
      <c r="K277" s="0" t="n">
        <f aca="false">SUM(K278:K280)</f>
        <v>1767693.08282674</v>
      </c>
      <c r="L277" s="0" t="n">
        <f aca="false">SUM(L278:L280)</f>
        <v>1790590.01204912</v>
      </c>
      <c r="M277" s="0" t="n">
        <f aca="false">SUM(M278:M280)</f>
        <v>1813134.37445399</v>
      </c>
    </row>
    <row r="278" customFormat="false" ht="15" hidden="false" customHeight="false" outlineLevel="0" collapsed="false">
      <c r="B278" s="0" t="s">
        <v>25</v>
      </c>
      <c r="C278" s="0" t="n">
        <f aca="false">C84+C181</f>
        <v>373311.082731694</v>
      </c>
      <c r="D278" s="0" t="n">
        <f aca="false">D84+D181</f>
        <v>170738.952152262</v>
      </c>
      <c r="E278" s="0" t="n">
        <f aca="false">E84+E181</f>
        <v>174267.334292687</v>
      </c>
      <c r="F278" s="0" t="n">
        <f aca="false">F84+F181</f>
        <v>177643.879812624</v>
      </c>
      <c r="G278" s="0" t="n">
        <f aca="false">G84+G181</f>
        <v>180826.351776515</v>
      </c>
      <c r="H278" s="0" t="n">
        <f aca="false">H84+H181</f>
        <v>183859.49478431</v>
      </c>
      <c r="I278" s="0" t="n">
        <f aca="false">I84+I181</f>
        <v>186740.407812497</v>
      </c>
      <c r="J278" s="0" t="n">
        <f aca="false">J84+J181</f>
        <v>189459.797751854</v>
      </c>
      <c r="K278" s="0" t="n">
        <f aca="false">K84+K181</f>
        <v>192044.609702133</v>
      </c>
      <c r="L278" s="0" t="n">
        <f aca="false">L84+L181</f>
        <v>194532.163609883</v>
      </c>
      <c r="M278" s="0" t="n">
        <f aca="false">M84+M181</f>
        <v>196981.414173281</v>
      </c>
    </row>
    <row r="279" customFormat="false" ht="15" hidden="false" customHeight="false" outlineLevel="0" collapsed="false">
      <c r="B279" s="0" t="s">
        <v>26</v>
      </c>
      <c r="C279" s="0" t="n">
        <f aca="false">C85+C182</f>
        <v>910737.420169237</v>
      </c>
      <c r="D279" s="0" t="n">
        <f aca="false">D85+D182</f>
        <v>814233.716368334</v>
      </c>
      <c r="E279" s="0" t="n">
        <f aca="false">E85+E182</f>
        <v>831060.150329367</v>
      </c>
      <c r="F279" s="0" t="n">
        <f aca="false">F85+F182</f>
        <v>847162.493541202</v>
      </c>
      <c r="G279" s="0" t="n">
        <f aca="false">G85+G182</f>
        <v>862339.323091417</v>
      </c>
      <c r="H279" s="0" t="n">
        <f aca="false">H85+H182</f>
        <v>876804.020645093</v>
      </c>
      <c r="I279" s="0" t="n">
        <f aca="false">I85+I182</f>
        <v>890542.751566802</v>
      </c>
      <c r="J279" s="0" t="n">
        <f aca="false">J85+J182</f>
        <v>903511.198126103</v>
      </c>
      <c r="K279" s="0" t="n">
        <f aca="false">K85+K182</f>
        <v>915837.858292738</v>
      </c>
      <c r="L279" s="0" t="n">
        <f aca="false">L85+L182</f>
        <v>927700.706444504</v>
      </c>
      <c r="M279" s="0" t="n">
        <f aca="false">M85+M182</f>
        <v>939380.890511547</v>
      </c>
    </row>
    <row r="280" customFormat="false" ht="15" hidden="false" customHeight="false" outlineLevel="0" collapsed="false">
      <c r="B280" s="0" t="s">
        <v>27</v>
      </c>
      <c r="C280" s="0" t="n">
        <f aca="false">C86+C183</f>
        <v>678313.819003453</v>
      </c>
      <c r="D280" s="0" t="n">
        <f aca="false">D86+D183</f>
        <v>586610.43999134</v>
      </c>
      <c r="E280" s="0" t="n">
        <f aca="false">E86+E183</f>
        <v>598732.956697466</v>
      </c>
      <c r="F280" s="0" t="n">
        <f aca="false">F86+F183</f>
        <v>610333.805994787</v>
      </c>
      <c r="G280" s="0" t="n">
        <f aca="false">G86+G183</f>
        <v>621267.873795165</v>
      </c>
      <c r="H280" s="0" t="n">
        <f aca="false">H86+H183</f>
        <v>631688.889807802</v>
      </c>
      <c r="I280" s="0" t="n">
        <f aca="false">I86+I183</f>
        <v>641586.886941662</v>
      </c>
      <c r="J280" s="0" t="n">
        <f aca="false">J86+J183</f>
        <v>650929.93671868</v>
      </c>
      <c r="K280" s="0" t="n">
        <f aca="false">K86+K183</f>
        <v>659810.61483187</v>
      </c>
      <c r="L280" s="0" t="n">
        <f aca="false">L86+L183</f>
        <v>668357.14199473</v>
      </c>
      <c r="M280" s="0" t="n">
        <f aca="false">M86+M183</f>
        <v>676772.069769163</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0.503825471276757</v>
      </c>
      <c r="E283" s="0" t="n">
        <f aca="false">E277/E197</f>
        <v>0.503825471276757</v>
      </c>
      <c r="F283" s="0" t="n">
        <f aca="false">F277/F197</f>
        <v>0.503825471276757</v>
      </c>
      <c r="G283" s="0" t="n">
        <f aca="false">G277/G197</f>
        <v>0.503825471276757</v>
      </c>
      <c r="H283" s="0" t="n">
        <f aca="false">H277/H197</f>
        <v>0.503825471276757</v>
      </c>
      <c r="I283" s="0" t="n">
        <f aca="false">I277/I197</f>
        <v>0.503825471276757</v>
      </c>
      <c r="J283" s="0" t="n">
        <f aca="false">J277/J197</f>
        <v>0.503825471276757</v>
      </c>
      <c r="K283" s="0" t="n">
        <f aca="false">K277/K197</f>
        <v>0.503825471276757</v>
      </c>
      <c r="L283" s="0" t="n">
        <f aca="false">L277/L197</f>
        <v>0.503825471276757</v>
      </c>
      <c r="M283" s="0" t="n">
        <f aca="false">M277/M197</f>
        <v>0.503825471276757</v>
      </c>
    </row>
    <row r="284" customFormat="false" ht="15" hidden="false" customHeight="false" outlineLevel="0" collapsed="false">
      <c r="B284" s="0" t="s">
        <v>25</v>
      </c>
      <c r="C284" s="0" t="n">
        <f aca="false">C278/C198</f>
        <v>0.561</v>
      </c>
      <c r="D284" s="0" t="n">
        <f aca="false">D278/D198</f>
        <v>0.251</v>
      </c>
      <c r="E284" s="0" t="n">
        <f aca="false">E278/E198</f>
        <v>0.251</v>
      </c>
      <c r="F284" s="0" t="n">
        <f aca="false">F278/F198</f>
        <v>0.251</v>
      </c>
      <c r="G284" s="0" t="n">
        <f aca="false">G278/G198</f>
        <v>0.251</v>
      </c>
      <c r="H284" s="0" t="n">
        <f aca="false">H278/H198</f>
        <v>0.251</v>
      </c>
      <c r="I284" s="0" t="n">
        <f aca="false">I278/I198</f>
        <v>0.251</v>
      </c>
      <c r="J284" s="0" t="n">
        <f aca="false">J278/J198</f>
        <v>0.251</v>
      </c>
      <c r="K284" s="0" t="n">
        <f aca="false">K278/K198</f>
        <v>0.251</v>
      </c>
      <c r="L284" s="0" t="n">
        <f aca="false">L278/L198</f>
        <v>0.251</v>
      </c>
      <c r="M284" s="0" t="n">
        <f aca="false">M278/M198</f>
        <v>0.251</v>
      </c>
    </row>
    <row r="285" customFormat="false" ht="15" hidden="false" customHeight="false" outlineLevel="0" collapsed="false">
      <c r="B285" s="0" t="s">
        <v>26</v>
      </c>
      <c r="C285" s="0" t="n">
        <f aca="false">C279/C199</f>
        <v>0.917</v>
      </c>
      <c r="D285" s="0" t="n">
        <f aca="false">D279/D199</f>
        <v>0.802</v>
      </c>
      <c r="E285" s="0" t="n">
        <f aca="false">E279/E199</f>
        <v>0.802</v>
      </c>
      <c r="F285" s="0" t="n">
        <f aca="false">F279/F199</f>
        <v>0.802</v>
      </c>
      <c r="G285" s="0" t="n">
        <f aca="false">G279/G199</f>
        <v>0.802</v>
      </c>
      <c r="H285" s="0" t="n">
        <f aca="false">H279/H199</f>
        <v>0.802</v>
      </c>
      <c r="I285" s="0" t="n">
        <f aca="false">I279/I199</f>
        <v>0.802</v>
      </c>
      <c r="J285" s="0" t="n">
        <f aca="false">J279/J199</f>
        <v>0.802</v>
      </c>
      <c r="K285" s="0" t="n">
        <f aca="false">K279/K199</f>
        <v>0.802</v>
      </c>
      <c r="L285" s="0" t="n">
        <f aca="false">L279/L199</f>
        <v>0.802</v>
      </c>
      <c r="M285" s="0" t="n">
        <f aca="false">M279/M199</f>
        <v>0.802</v>
      </c>
    </row>
    <row r="286" customFormat="false" ht="15" hidden="false" customHeight="false" outlineLevel="0" collapsed="false">
      <c r="B286" s="0" t="s">
        <v>27</v>
      </c>
      <c r="C286" s="0" t="n">
        <f aca="false">C280/C200</f>
        <v>0.487</v>
      </c>
      <c r="D286" s="0" t="n">
        <f aca="false">D280/D200</f>
        <v>0.412</v>
      </c>
      <c r="E286" s="0" t="n">
        <f aca="false">E280/E200</f>
        <v>0.412</v>
      </c>
      <c r="F286" s="0" t="n">
        <f aca="false">F280/F200</f>
        <v>0.412</v>
      </c>
      <c r="G286" s="0" t="n">
        <f aca="false">G280/G200</f>
        <v>0.412</v>
      </c>
      <c r="H286" s="0" t="n">
        <f aca="false">H280/H200</f>
        <v>0.412</v>
      </c>
      <c r="I286" s="0" t="n">
        <f aca="false">I280/I200</f>
        <v>0.412</v>
      </c>
      <c r="J286" s="0" t="n">
        <f aca="false">J280/J200</f>
        <v>0.412</v>
      </c>
      <c r="K286" s="0" t="n">
        <f aca="false">K280/K200</f>
        <v>0.412</v>
      </c>
      <c r="L286" s="0" t="n">
        <f aca="false">L280/L200</f>
        <v>0.412</v>
      </c>
      <c r="M286" s="0" t="n">
        <f aca="false">M280/M200</f>
        <v>0.412</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9" activePane="bottomRight" state="frozen"/>
      <selection pane="topLeft" activeCell="A1" activeCellId="0" sqref="A1"/>
      <selection pane="topRight" activeCell="C1" activeCellId="0" sqref="C1"/>
      <selection pane="bottomLeft" activeCell="A259" activeCellId="0" sqref="A259"/>
      <selection pane="bottomRight" activeCell="D186" activeCellId="0" sqref="D186"/>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Children'!L24</f>
        <v>0.92</v>
      </c>
      <c r="E20" s="71" t="n">
        <f aca="false">D20</f>
        <v>0.92</v>
      </c>
      <c r="F20" s="71" t="n">
        <f aca="false">E20</f>
        <v>0.92</v>
      </c>
      <c r="G20" s="71" t="n">
        <f aca="false">F20</f>
        <v>0.92</v>
      </c>
      <c r="H20" s="71" t="n">
        <f aca="false">G20</f>
        <v>0.92</v>
      </c>
      <c r="I20" s="71" t="n">
        <f aca="false">H20</f>
        <v>0.92</v>
      </c>
      <c r="J20" s="71" t="n">
        <f aca="false">I20</f>
        <v>0.92</v>
      </c>
      <c r="K20" s="71" t="n">
        <f aca="false">J20</f>
        <v>0.92</v>
      </c>
      <c r="L20" s="71" t="n">
        <f aca="false">K20</f>
        <v>0.92</v>
      </c>
      <c r="M20" s="71" t="n">
        <f aca="false">L20</f>
        <v>0.92</v>
      </c>
    </row>
    <row r="21" customFormat="false" ht="15" hidden="false" customHeight="false" outlineLevel="0" collapsed="false">
      <c r="B21" s="0" t="s">
        <v>26</v>
      </c>
      <c r="C21" s="75" t="n">
        <v>0</v>
      </c>
      <c r="D21" s="71" t="n">
        <f aca="false">'Regional Data Children'!L25</f>
        <v>0.76</v>
      </c>
      <c r="E21" s="71" t="n">
        <f aca="false">D21</f>
        <v>0.76</v>
      </c>
      <c r="F21" s="71" t="n">
        <f aca="false">E21</f>
        <v>0.76</v>
      </c>
      <c r="G21" s="71" t="n">
        <f aca="false">F21</f>
        <v>0.76</v>
      </c>
      <c r="H21" s="71" t="n">
        <f aca="false">G21</f>
        <v>0.76</v>
      </c>
      <c r="I21" s="71" t="n">
        <f aca="false">H21</f>
        <v>0.76</v>
      </c>
      <c r="J21" s="71" t="n">
        <f aca="false">I21</f>
        <v>0.76</v>
      </c>
      <c r="K21" s="71" t="n">
        <f aca="false">J21</f>
        <v>0.76</v>
      </c>
      <c r="L21" s="71" t="n">
        <f aca="false">K21</f>
        <v>0.76</v>
      </c>
      <c r="M21" s="71" t="n">
        <f aca="false">L21</f>
        <v>0.76</v>
      </c>
    </row>
    <row r="22" customFormat="false" ht="15" hidden="false" customHeight="false" outlineLevel="0" collapsed="false">
      <c r="B22" s="0" t="s">
        <v>27</v>
      </c>
      <c r="C22" s="75" t="n">
        <v>0</v>
      </c>
      <c r="D22" s="71" t="n">
        <f aca="false">'Regional Data Children'!L26</f>
        <v>0.57</v>
      </c>
      <c r="E22" s="71" t="n">
        <f aca="false">D22</f>
        <v>0.57</v>
      </c>
      <c r="F22" s="71" t="n">
        <f aca="false">E22</f>
        <v>0.57</v>
      </c>
      <c r="G22" s="71" t="n">
        <f aca="false">F22</f>
        <v>0.57</v>
      </c>
      <c r="H22" s="71" t="n">
        <f aca="false">G22</f>
        <v>0.57</v>
      </c>
      <c r="I22" s="71" t="n">
        <f aca="false">H22</f>
        <v>0.57</v>
      </c>
      <c r="J22" s="71" t="n">
        <f aca="false">I22</f>
        <v>0.57</v>
      </c>
      <c r="K22" s="71" t="n">
        <f aca="false">J22</f>
        <v>0.57</v>
      </c>
      <c r="L22" s="71" t="n">
        <f aca="false">K22</f>
        <v>0.57</v>
      </c>
      <c r="M22" s="71" t="n">
        <f aca="false">L22</f>
        <v>0.57</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Children'!N24</f>
        <v>0.12</v>
      </c>
      <c r="E49" s="75" t="n">
        <f aca="false">D49</f>
        <v>0.12</v>
      </c>
      <c r="F49" s="75" t="n">
        <f aca="false">E49</f>
        <v>0.12</v>
      </c>
      <c r="G49" s="75" t="n">
        <f aca="false">F49</f>
        <v>0.12</v>
      </c>
      <c r="H49" s="75" t="n">
        <f aca="false">G49</f>
        <v>0.12</v>
      </c>
      <c r="I49" s="75" t="n">
        <f aca="false">H49</f>
        <v>0.12</v>
      </c>
      <c r="J49" s="75" t="n">
        <f aca="false">I49</f>
        <v>0.12</v>
      </c>
      <c r="K49" s="75" t="n">
        <f aca="false">J49</f>
        <v>0.12</v>
      </c>
      <c r="L49" s="75" t="n">
        <f aca="false">K49</f>
        <v>0.12</v>
      </c>
      <c r="M49" s="75" t="n">
        <f aca="false">L49</f>
        <v>0.12</v>
      </c>
    </row>
    <row r="50" customFormat="false" ht="15" hidden="false" customHeight="false" outlineLevel="0" collapsed="false">
      <c r="B50" s="0" t="s">
        <v>26</v>
      </c>
      <c r="C50" s="75" t="n">
        <v>0</v>
      </c>
      <c r="D50" s="75" t="n">
        <f aca="false">'Regional Data Children'!N25</f>
        <v>0.08</v>
      </c>
      <c r="E50" s="75" t="n">
        <f aca="false">D50</f>
        <v>0.08</v>
      </c>
      <c r="F50" s="75" t="n">
        <f aca="false">E50</f>
        <v>0.08</v>
      </c>
      <c r="G50" s="75" t="n">
        <f aca="false">F50</f>
        <v>0.08</v>
      </c>
      <c r="H50" s="75" t="n">
        <f aca="false">G50</f>
        <v>0.08</v>
      </c>
      <c r="I50" s="75" t="n">
        <f aca="false">H50</f>
        <v>0.08</v>
      </c>
      <c r="J50" s="75" t="n">
        <f aca="false">I50</f>
        <v>0.08</v>
      </c>
      <c r="K50" s="75" t="n">
        <f aca="false">J50</f>
        <v>0.08</v>
      </c>
      <c r="L50" s="75" t="n">
        <f aca="false">K50</f>
        <v>0.08</v>
      </c>
      <c r="M50" s="75" t="n">
        <f aca="false">L50</f>
        <v>0.08</v>
      </c>
    </row>
    <row r="51" customFormat="false" ht="15" hidden="false" customHeight="false" outlineLevel="0" collapsed="false">
      <c r="B51" s="0" t="s">
        <v>27</v>
      </c>
      <c r="C51" s="75" t="n">
        <v>0</v>
      </c>
      <c r="D51" s="75" t="n">
        <f aca="false">'Regional Data Children'!N26</f>
        <v>0.046</v>
      </c>
      <c r="E51" s="75" t="n">
        <f aca="false">D51</f>
        <v>0.046</v>
      </c>
      <c r="F51" s="75" t="n">
        <f aca="false">E51</f>
        <v>0.046</v>
      </c>
      <c r="G51" s="75" t="n">
        <f aca="false">F51</f>
        <v>0.046</v>
      </c>
      <c r="H51" s="75" t="n">
        <f aca="false">G51</f>
        <v>0.046</v>
      </c>
      <c r="I51" s="75" t="n">
        <f aca="false">H51</f>
        <v>0.046</v>
      </c>
      <c r="J51" s="75" t="n">
        <f aca="false">I51</f>
        <v>0.046</v>
      </c>
      <c r="K51" s="75" t="n">
        <f aca="false">J51</f>
        <v>0.046</v>
      </c>
      <c r="L51" s="75" t="n">
        <f aca="false">K51</f>
        <v>0.046</v>
      </c>
      <c r="M51" s="75" t="n">
        <f aca="false">L51</f>
        <v>0.046</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f aca="false">'Regional Data Children'!D24</f>
        <v>0.561</v>
      </c>
      <c r="D78" s="75" t="n">
        <f aca="false">'Regional Data Children'!O24</f>
        <v>0.441</v>
      </c>
      <c r="E78" s="75" t="n">
        <f aca="false">D78</f>
        <v>0.441</v>
      </c>
      <c r="F78" s="75" t="n">
        <f aca="false">E78</f>
        <v>0.441</v>
      </c>
      <c r="G78" s="75" t="n">
        <f aca="false">F78</f>
        <v>0.441</v>
      </c>
      <c r="H78" s="75" t="n">
        <f aca="false">G78</f>
        <v>0.441</v>
      </c>
      <c r="I78" s="75" t="n">
        <f aca="false">H78</f>
        <v>0.441</v>
      </c>
      <c r="J78" s="75" t="n">
        <f aca="false">I78</f>
        <v>0.441</v>
      </c>
      <c r="K78" s="75" t="n">
        <f aca="false">J78</f>
        <v>0.441</v>
      </c>
      <c r="L78" s="75" t="n">
        <f aca="false">K78</f>
        <v>0.441</v>
      </c>
      <c r="M78" s="75" t="n">
        <f aca="false">L78</f>
        <v>0.441</v>
      </c>
    </row>
    <row r="79" customFormat="false" ht="15" hidden="false" customHeight="false" outlineLevel="0" collapsed="false">
      <c r="B79" s="0" t="s">
        <v>26</v>
      </c>
      <c r="C79" s="75" t="n">
        <f aca="false">'Regional Data Children'!D25</f>
        <v>0.917</v>
      </c>
      <c r="D79" s="75" t="n">
        <f aca="false">'Regional Data Children'!O25</f>
        <v>0.837</v>
      </c>
      <c r="E79" s="75" t="n">
        <f aca="false">D79</f>
        <v>0.837</v>
      </c>
      <c r="F79" s="75" t="n">
        <f aca="false">E79</f>
        <v>0.837</v>
      </c>
      <c r="G79" s="75" t="n">
        <f aca="false">F79</f>
        <v>0.837</v>
      </c>
      <c r="H79" s="75" t="n">
        <f aca="false">G79</f>
        <v>0.837</v>
      </c>
      <c r="I79" s="75" t="n">
        <f aca="false">H79</f>
        <v>0.837</v>
      </c>
      <c r="J79" s="75" t="n">
        <f aca="false">I79</f>
        <v>0.837</v>
      </c>
      <c r="K79" s="75" t="n">
        <f aca="false">J79</f>
        <v>0.837</v>
      </c>
      <c r="L79" s="75" t="n">
        <f aca="false">K79</f>
        <v>0.837</v>
      </c>
      <c r="M79" s="75" t="n">
        <f aca="false">L79</f>
        <v>0.837</v>
      </c>
    </row>
    <row r="80" customFormat="false" ht="15" hidden="false" customHeight="false" outlineLevel="0" collapsed="false">
      <c r="B80" s="0" t="s">
        <v>27</v>
      </c>
      <c r="C80" s="75" t="n">
        <f aca="false">'Regional Data Children'!D26</f>
        <v>0.487</v>
      </c>
      <c r="D80" s="75" t="n">
        <f aca="false">'Regional Data Children'!O26</f>
        <v>0.443</v>
      </c>
      <c r="E80" s="75" t="n">
        <f aca="false">D80</f>
        <v>0.443</v>
      </c>
      <c r="F80" s="75" t="n">
        <f aca="false">E80</f>
        <v>0.443</v>
      </c>
      <c r="G80" s="75" t="n">
        <f aca="false">F80</f>
        <v>0.443</v>
      </c>
      <c r="H80" s="75" t="n">
        <f aca="false">G80</f>
        <v>0.443</v>
      </c>
      <c r="I80" s="75" t="n">
        <f aca="false">H80</f>
        <v>0.443</v>
      </c>
      <c r="J80" s="75" t="n">
        <f aca="false">I80</f>
        <v>0.443</v>
      </c>
      <c r="K80" s="75" t="n">
        <f aca="false">J80</f>
        <v>0.443</v>
      </c>
      <c r="L80" s="75" t="n">
        <f aca="false">K80</f>
        <v>0.443</v>
      </c>
      <c r="M80" s="75" t="n">
        <f aca="false">L80</f>
        <v>0.443</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f aca="false">'Regional Data Children'!P24</f>
        <v>0</v>
      </c>
      <c r="D89" s="75" t="n">
        <f aca="false">'Regional Data Children'!P24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f aca="false">'Regional Data Children'!P25</f>
        <v>0</v>
      </c>
      <c r="D90" s="75" t="n">
        <f aca="false">'Regional Data Children'!P25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f aca="false">'Regional Data Children'!P26</f>
        <v>0</v>
      </c>
      <c r="D91" s="75" t="n">
        <f aca="false">'Regional Data Children'!P26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'Regional Data Children'!$D32</f>
        <v>0.561</v>
      </c>
      <c r="E106" s="75" t="n">
        <f aca="false">'Regional Data Children'!$D32</f>
        <v>0.561</v>
      </c>
      <c r="F106" s="75" t="n">
        <f aca="false">'Regional Data Children'!$D32</f>
        <v>0.561</v>
      </c>
      <c r="G106" s="75" t="n">
        <f aca="false">'Regional Data Children'!$D32</f>
        <v>0.561</v>
      </c>
      <c r="H106" s="75" t="n">
        <f aca="false">'Regional Data Children'!$D32</f>
        <v>0.561</v>
      </c>
      <c r="I106" s="75" t="n">
        <f aca="false">'Regional Data Children'!$D32</f>
        <v>0.561</v>
      </c>
      <c r="J106" s="75" t="n">
        <f aca="false">'Regional Data Children'!$D32</f>
        <v>0.561</v>
      </c>
      <c r="K106" s="75" t="n">
        <f aca="false">'Regional Data Children'!$D32</f>
        <v>0.561</v>
      </c>
      <c r="L106" s="75" t="n">
        <f aca="false">'Regional Data Children'!$D32</f>
        <v>0.561</v>
      </c>
      <c r="M106" s="75" t="n">
        <f aca="false">'Regional Data Children'!$D32</f>
        <v>0.561</v>
      </c>
    </row>
    <row r="107" customFormat="false" ht="15" hidden="false" customHeight="false" outlineLevel="0" collapsed="false">
      <c r="B107" s="0" t="s">
        <v>26</v>
      </c>
      <c r="C107" s="75" t="n">
        <f aca="false">'Regional Data Children'!$D33</f>
        <v>0.917</v>
      </c>
      <c r="D107" s="75" t="n">
        <f aca="false">'Regional Data Children'!$D33</f>
        <v>0.917</v>
      </c>
      <c r="E107" s="75" t="n">
        <f aca="false">'Regional Data Children'!$D33</f>
        <v>0.917</v>
      </c>
      <c r="F107" s="75" t="n">
        <f aca="false">'Regional Data Children'!$D33</f>
        <v>0.917</v>
      </c>
      <c r="G107" s="75" t="n">
        <f aca="false">'Regional Data Children'!$D33</f>
        <v>0.917</v>
      </c>
      <c r="H107" s="75" t="n">
        <f aca="false">'Regional Data Children'!$D33</f>
        <v>0.917</v>
      </c>
      <c r="I107" s="75" t="n">
        <f aca="false">'Regional Data Children'!$D33</f>
        <v>0.917</v>
      </c>
      <c r="J107" s="75" t="n">
        <f aca="false">'Regional Data Children'!$D33</f>
        <v>0.917</v>
      </c>
      <c r="K107" s="75" t="n">
        <f aca="false">'Regional Data Children'!$D33</f>
        <v>0.917</v>
      </c>
      <c r="L107" s="75" t="n">
        <f aca="false">'Regional Data Children'!$D33</f>
        <v>0.917</v>
      </c>
      <c r="M107" s="75" t="n">
        <f aca="false">'Regional Data Children'!$D33</f>
        <v>0.917</v>
      </c>
    </row>
    <row r="108" customFormat="false" ht="15" hidden="false" customHeight="false" outlineLevel="0" collapsed="false">
      <c r="B108" s="0" t="s">
        <v>27</v>
      </c>
      <c r="C108" s="75" t="n">
        <f aca="false">'Regional Data Children'!$D34</f>
        <v>0.487</v>
      </c>
      <c r="D108" s="75" t="n">
        <f aca="false">'Regional Data Children'!$D34</f>
        <v>0.487</v>
      </c>
      <c r="E108" s="75" t="n">
        <f aca="false">'Regional Data Children'!$D34</f>
        <v>0.487</v>
      </c>
      <c r="F108" s="75" t="n">
        <f aca="false">'Regional Data Children'!$D34</f>
        <v>0.487</v>
      </c>
      <c r="G108" s="75" t="n">
        <f aca="false">'Regional Data Children'!$D34</f>
        <v>0.487</v>
      </c>
      <c r="H108" s="75" t="n">
        <f aca="false">'Regional Data Children'!$D34</f>
        <v>0.487</v>
      </c>
      <c r="I108" s="75" t="n">
        <f aca="false">'Regional Data Children'!$D34</f>
        <v>0.487</v>
      </c>
      <c r="J108" s="75" t="n">
        <f aca="false">'Regional Data Children'!$D34</f>
        <v>0.487</v>
      </c>
      <c r="K108" s="75" t="n">
        <f aca="false">'Regional Data Children'!$D34</f>
        <v>0.487</v>
      </c>
      <c r="L108" s="75" t="n">
        <f aca="false">'Regional Data Children'!$D34</f>
        <v>0.487</v>
      </c>
      <c r="M108" s="75" t="n">
        <f aca="false">'Regional Data Children'!$D34</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Children'!L32</f>
        <v>0.92</v>
      </c>
      <c r="E117" s="71" t="n">
        <f aca="false">D117</f>
        <v>0.92</v>
      </c>
      <c r="F117" s="71" t="n">
        <f aca="false">E117</f>
        <v>0.92</v>
      </c>
      <c r="G117" s="71" t="n">
        <f aca="false">F117</f>
        <v>0.92</v>
      </c>
      <c r="H117" s="71" t="n">
        <f aca="false">G117</f>
        <v>0.92</v>
      </c>
      <c r="I117" s="71" t="n">
        <f aca="false">H117</f>
        <v>0.92</v>
      </c>
      <c r="J117" s="71" t="n">
        <f aca="false">I117</f>
        <v>0.92</v>
      </c>
      <c r="K117" s="71" t="n">
        <f aca="false">J117</f>
        <v>0.92</v>
      </c>
      <c r="L117" s="71" t="n">
        <f aca="false">K117</f>
        <v>0.92</v>
      </c>
      <c r="M117" s="71" t="n">
        <f aca="false">L117</f>
        <v>0.92</v>
      </c>
    </row>
    <row r="118" customFormat="false" ht="15" hidden="false" customHeight="false" outlineLevel="0" collapsed="false">
      <c r="B118" s="0" t="s">
        <v>26</v>
      </c>
      <c r="C118" s="75" t="n">
        <v>0</v>
      </c>
      <c r="D118" s="71" t="n">
        <f aca="false">'Regional Data Children'!L33</f>
        <v>0.76</v>
      </c>
      <c r="E118" s="71" t="n">
        <f aca="false">D118</f>
        <v>0.76</v>
      </c>
      <c r="F118" s="71" t="n">
        <f aca="false">E118</f>
        <v>0.76</v>
      </c>
      <c r="G118" s="71" t="n">
        <f aca="false">F118</f>
        <v>0.76</v>
      </c>
      <c r="H118" s="71" t="n">
        <f aca="false">G118</f>
        <v>0.76</v>
      </c>
      <c r="I118" s="71" t="n">
        <f aca="false">H118</f>
        <v>0.76</v>
      </c>
      <c r="J118" s="71" t="n">
        <f aca="false">I118</f>
        <v>0.76</v>
      </c>
      <c r="K118" s="71" t="n">
        <f aca="false">J118</f>
        <v>0.76</v>
      </c>
      <c r="L118" s="71" t="n">
        <f aca="false">K118</f>
        <v>0.76</v>
      </c>
      <c r="M118" s="71" t="n">
        <f aca="false">L118</f>
        <v>0.76</v>
      </c>
    </row>
    <row r="119" customFormat="false" ht="15" hidden="false" customHeight="false" outlineLevel="0" collapsed="false">
      <c r="B119" s="0" t="s">
        <v>27</v>
      </c>
      <c r="C119" s="75" t="n">
        <v>0</v>
      </c>
      <c r="D119" s="71" t="n">
        <f aca="false">'Regional Data Children'!L34</f>
        <v>0.57</v>
      </c>
      <c r="E119" s="71" t="n">
        <f aca="false">D119</f>
        <v>0.57</v>
      </c>
      <c r="F119" s="71" t="n">
        <f aca="false">E119</f>
        <v>0.57</v>
      </c>
      <c r="G119" s="71" t="n">
        <f aca="false">F119</f>
        <v>0.57</v>
      </c>
      <c r="H119" s="71" t="n">
        <f aca="false">G119</f>
        <v>0.57</v>
      </c>
      <c r="I119" s="71" t="n">
        <f aca="false">H119</f>
        <v>0.57</v>
      </c>
      <c r="J119" s="71" t="n">
        <f aca="false">I119</f>
        <v>0.57</v>
      </c>
      <c r="K119" s="71" t="n">
        <f aca="false">J119</f>
        <v>0.57</v>
      </c>
      <c r="L119" s="71" t="n">
        <f aca="false">K119</f>
        <v>0.57</v>
      </c>
      <c r="M119" s="71" t="n">
        <f aca="false">L119</f>
        <v>0.57</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2208981.82363653</v>
      </c>
      <c r="E122" s="22" t="n">
        <f aca="false">SUM(E123:E125)</f>
        <v>2254631.23120752</v>
      </c>
      <c r="F122" s="22" t="n">
        <f aca="false">SUM(F123:F125)</f>
        <v>2298316.21103316</v>
      </c>
      <c r="G122" s="22" t="n">
        <f aca="false">SUM(G123:G125)</f>
        <v>2339490.31122442</v>
      </c>
      <c r="H122" s="22" t="n">
        <f aca="false">SUM(H123:H125)</f>
        <v>2378732.42726327</v>
      </c>
      <c r="I122" s="22" t="n">
        <f aca="false">SUM(I123:I125)</f>
        <v>2416005.02636571</v>
      </c>
      <c r="J122" s="22" t="n">
        <f aca="false">SUM(J123:J125)</f>
        <v>2451187.87639318</v>
      </c>
      <c r="K122" s="22" t="n">
        <f aca="false">SUM(K123:K125)</f>
        <v>2484629.58693262</v>
      </c>
      <c r="L122" s="22" t="n">
        <f aca="false">SUM(L123:L125)</f>
        <v>2516812.99498491</v>
      </c>
      <c r="M122" s="22" t="n">
        <f aca="false">SUM(M123:M125)</f>
        <v>2548500.84305869</v>
      </c>
    </row>
    <row r="123" customFormat="false" ht="15" hidden="false" customHeight="false" outlineLevel="0" collapsed="false">
      <c r="B123" s="0" t="s">
        <v>25</v>
      </c>
      <c r="C123" s="22" t="n">
        <f aca="false">C117*C101</f>
        <v>0</v>
      </c>
      <c r="D123" s="22" t="n">
        <f aca="false">D117*D101</f>
        <v>625816.079601916</v>
      </c>
      <c r="E123" s="22" t="n">
        <f aca="false">E117*E101</f>
        <v>638748.79501702</v>
      </c>
      <c r="F123" s="22" t="n">
        <f aca="false">F117*F101</f>
        <v>651124.977799258</v>
      </c>
      <c r="G123" s="22" t="n">
        <f aca="false">G117*G101</f>
        <v>662789.815276469</v>
      </c>
      <c r="H123" s="22" t="n">
        <f aca="false">H117*H101</f>
        <v>673907.311560022</v>
      </c>
      <c r="I123" s="22" t="n">
        <f aca="false">I117*I101</f>
        <v>684466.833416324</v>
      </c>
      <c r="J123" s="22" t="n">
        <f aca="false">J117*J101</f>
        <v>694434.318453013</v>
      </c>
      <c r="K123" s="22" t="n">
        <f aca="false">K117*K101</f>
        <v>703908.529585506</v>
      </c>
      <c r="L123" s="22" t="n">
        <f aca="false">L117*L101</f>
        <v>713026.257056144</v>
      </c>
      <c r="M123" s="22" t="n">
        <f aca="false">M117*M101</f>
        <v>722003.589798478</v>
      </c>
    </row>
    <row r="124" customFormat="false" ht="15" hidden="false" customHeight="false" outlineLevel="0" collapsed="false">
      <c r="B124" s="0" t="s">
        <v>26</v>
      </c>
      <c r="C124" s="22" t="n">
        <f aca="false">C118*C102</f>
        <v>0</v>
      </c>
      <c r="D124" s="22" t="n">
        <f aca="false">D118*D102</f>
        <v>771593.047930092</v>
      </c>
      <c r="E124" s="22" t="n">
        <f aca="false">E118*E102</f>
        <v>787538.297070223</v>
      </c>
      <c r="F124" s="22" t="n">
        <f aca="false">F118*F102</f>
        <v>802797.375425578</v>
      </c>
      <c r="G124" s="22" t="n">
        <f aca="false">G118*G102</f>
        <v>817179.408415807</v>
      </c>
      <c r="H124" s="22" t="n">
        <f aca="false">H118*H102</f>
        <v>830886.603105076</v>
      </c>
      <c r="I124" s="22" t="n">
        <f aca="false">I118*I102</f>
        <v>843905.849365049</v>
      </c>
      <c r="J124" s="22" t="n">
        <f aca="false">J118*J102</f>
        <v>856195.150343938</v>
      </c>
      <c r="K124" s="22" t="n">
        <f aca="false">K118*K102</f>
        <v>867876.274691372</v>
      </c>
      <c r="L124" s="22" t="n">
        <f aca="false">L118*L102</f>
        <v>879117.876431201</v>
      </c>
      <c r="M124" s="22" t="n">
        <f aca="false">M118*M102</f>
        <v>890186.38003588</v>
      </c>
    </row>
    <row r="125" customFormat="false" ht="15" hidden="false" customHeight="false" outlineLevel="0" collapsed="false">
      <c r="B125" s="0" t="s">
        <v>27</v>
      </c>
      <c r="C125" s="22" t="n">
        <f aca="false">C119*C103</f>
        <v>0</v>
      </c>
      <c r="D125" s="22" t="n">
        <f aca="false">D119*D103</f>
        <v>811572.696104523</v>
      </c>
      <c r="E125" s="22" t="n">
        <f aca="false">E119*E103</f>
        <v>828344.139120281</v>
      </c>
      <c r="F125" s="22" t="n">
        <f aca="false">F119*F103</f>
        <v>844393.857808321</v>
      </c>
      <c r="G125" s="22" t="n">
        <f aca="false">G119*G103</f>
        <v>859521.087532146</v>
      </c>
      <c r="H125" s="22" t="n">
        <f aca="false">H119*H103</f>
        <v>873938.512598173</v>
      </c>
      <c r="I125" s="22" t="n">
        <f aca="false">I119*I103</f>
        <v>887632.343584338</v>
      </c>
      <c r="J125" s="22" t="n">
        <f aca="false">J119*J103</f>
        <v>900558.407596232</v>
      </c>
      <c r="K125" s="22" t="n">
        <f aca="false">K119*K103</f>
        <v>912844.782655742</v>
      </c>
      <c r="L125" s="22" t="n">
        <f aca="false">L119*L103</f>
        <v>924668.861497563</v>
      </c>
      <c r="M125" s="22" t="n">
        <f aca="false">M119*M103</f>
        <v>936310.873224328</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23897288.3321</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6770226.50756415</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8347276.26281422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8779785.56172165</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2144642.54721993</v>
      </c>
      <c r="E135" s="22" t="n">
        <f aca="false">PV($C$132,E$134,0,E122)*-1</f>
        <v>2125206.17514141</v>
      </c>
      <c r="F135" s="22" t="n">
        <f aca="false">PV($C$132,F$134,0,F122)*-1</f>
        <v>2103284.91108315</v>
      </c>
      <c r="G135" s="22" t="n">
        <f aca="false">PV($C$132,G$134,0,G122)*-1</f>
        <v>2078606.84024714</v>
      </c>
      <c r="H135" s="22" t="n">
        <f aca="false">PV($C$132,H$134,0,H122)*-1</f>
        <v>2051915.48745676</v>
      </c>
      <c r="I135" s="22" t="n">
        <f aca="false">PV($C$132,I$134,0,I122)*-1</f>
        <v>2023366.17364986</v>
      </c>
      <c r="J135" s="22" t="n">
        <f aca="false">PV($C$132,J$134,0,J122)*-1</f>
        <v>1993040.05500304</v>
      </c>
      <c r="K135" s="22" t="n">
        <f aca="false">PV($C$132,K$134,0,K122)*-1</f>
        <v>1961389.53977423</v>
      </c>
      <c r="L135" s="22" t="n">
        <f aca="false">PV($C$132,L$134,0,L122)*-1</f>
        <v>1928927.59153631</v>
      </c>
      <c r="M135" s="22" t="n">
        <f aca="false">PV($C$132,M$134,0,M122)*-1</f>
        <v>1896323.96942914</v>
      </c>
    </row>
    <row r="136" customFormat="false" ht="15" hidden="false" customHeight="false" outlineLevel="0" collapsed="false">
      <c r="A136" s="101"/>
      <c r="B136" s="101" t="s">
        <v>25</v>
      </c>
      <c r="C136" s="22" t="n">
        <f aca="false">PV($C$132,C$134,0,C123)*-1</f>
        <v>0</v>
      </c>
      <c r="D136" s="22" t="n">
        <f aca="false">PV($C$132,D$134,0,D123)*-1</f>
        <v>607588.426797977</v>
      </c>
      <c r="E136" s="22" t="n">
        <f aca="false">PV($C$132,E$134,0,E123)*-1</f>
        <v>602082.001147158</v>
      </c>
      <c r="F136" s="22" t="n">
        <f aca="false">PV($C$132,F$134,0,F123)*-1</f>
        <v>595871.592629502</v>
      </c>
      <c r="G136" s="22" t="n">
        <f aca="false">PV($C$132,G$134,0,G123)*-1</f>
        <v>588880.166363574</v>
      </c>
      <c r="H136" s="22" t="n">
        <f aca="false">PV($C$132,H$134,0,H123)*-1</f>
        <v>581318.366812391</v>
      </c>
      <c r="I136" s="22" t="n">
        <f aca="false">PV($C$132,I$134,0,I123)*-1</f>
        <v>573230.197208285</v>
      </c>
      <c r="J136" s="22" t="n">
        <f aca="false">PV($C$132,J$134,0,J123)*-1</f>
        <v>564638.649519652</v>
      </c>
      <c r="K136" s="22" t="n">
        <f aca="false">PV($C$132,K$134,0,K123)*-1</f>
        <v>555671.893367142</v>
      </c>
      <c r="L136" s="22" t="n">
        <f aca="false">PV($C$132,L$134,0,L123)*-1</f>
        <v>546475.254008177</v>
      </c>
      <c r="M136" s="22" t="n">
        <f aca="false">PV($C$132,M$134,0,M123)*-1</f>
        <v>537238.477702639</v>
      </c>
    </row>
    <row r="137" customFormat="false" ht="15" hidden="false" customHeight="false" outlineLevel="0" collapsed="false">
      <c r="A137" s="101"/>
      <c r="B137" s="101" t="s">
        <v>26</v>
      </c>
      <c r="C137" s="22" t="n">
        <f aca="false">PV($C$132,C$134,0,C124)*-1</f>
        <v>0</v>
      </c>
      <c r="D137" s="22" t="n">
        <f aca="false">PV($C$132,D$134,0,D124)*-1</f>
        <v>749119.464009798</v>
      </c>
      <c r="E137" s="22" t="n">
        <f aca="false">PV($C$132,E$134,0,E124)*-1</f>
        <v>742330.377104556</v>
      </c>
      <c r="F137" s="22" t="n">
        <f aca="false">PV($C$132,F$134,0,F124)*-1</f>
        <v>734673.322271325</v>
      </c>
      <c r="G137" s="22" t="n">
        <f aca="false">PV($C$132,G$134,0,G124)*-1</f>
        <v>726053.320200849</v>
      </c>
      <c r="H137" s="22" t="n">
        <f aca="false">PV($C$132,H$134,0,H124)*-1</f>
        <v>716730.082665557</v>
      </c>
      <c r="I137" s="22" t="n">
        <f aca="false">PV($C$132,I$134,0,I124)*-1</f>
        <v>706757.862966476</v>
      </c>
      <c r="J137" s="22" t="n">
        <f aca="false">PV($C$132,J$134,0,J124)*-1</f>
        <v>696165.008798002</v>
      </c>
      <c r="K137" s="22" t="n">
        <f aca="false">PV($C$132,K$134,0,K124)*-1</f>
        <v>685109.545483347</v>
      </c>
      <c r="L137" s="22" t="n">
        <f aca="false">PV($C$132,L$134,0,L124)*-1</f>
        <v>673770.650199269</v>
      </c>
      <c r="M137" s="22" t="n">
        <f aca="false">PV($C$132,M$134,0,M124)*-1</f>
        <v>662382.268508642</v>
      </c>
    </row>
    <row r="138" customFormat="false" ht="15" hidden="false" customHeight="false" outlineLevel="0" collapsed="false">
      <c r="A138" s="101"/>
      <c r="B138" s="101" t="s">
        <v>27</v>
      </c>
      <c r="C138" s="22" t="n">
        <f aca="false">PV($C$132,C$134,0,C125)*-1</f>
        <v>0</v>
      </c>
      <c r="D138" s="22" t="n">
        <f aca="false">PV($C$132,D$134,0,D125)*-1</f>
        <v>787934.656412159</v>
      </c>
      <c r="E138" s="22" t="n">
        <f aca="false">PV($C$132,E$134,0,E125)*-1</f>
        <v>780793.796889698</v>
      </c>
      <c r="F138" s="22" t="n">
        <f aca="false">PV($C$132,F$134,0,F125)*-1</f>
        <v>772739.996182323</v>
      </c>
      <c r="G138" s="22" t="n">
        <f aca="false">PV($C$132,G$134,0,G125)*-1</f>
        <v>763673.353682718</v>
      </c>
      <c r="H138" s="22" t="n">
        <f aca="false">PV($C$132,H$134,0,H125)*-1</f>
        <v>753867.037978814</v>
      </c>
      <c r="I138" s="22" t="n">
        <f aca="false">PV($C$132,I$134,0,I125)*-1</f>
        <v>743378.1134751</v>
      </c>
      <c r="J138" s="22" t="n">
        <f aca="false">PV($C$132,J$134,0,J125)*-1</f>
        <v>732236.396685384</v>
      </c>
      <c r="K138" s="22" t="n">
        <f aca="false">PV($C$132,K$134,0,K125)*-1</f>
        <v>720608.10092374</v>
      </c>
      <c r="L138" s="22" t="n">
        <f aca="false">PV($C$132,L$134,0,L125)*-1</f>
        <v>708681.687328864</v>
      </c>
      <c r="M138" s="22" t="n">
        <f aca="false">PV($C$132,M$134,0,M125)*-1</f>
        <v>696703.223217861</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20306703.290541</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5752995.0255565</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7093091.90220782</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7460616.36277666</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Children'!N32</f>
        <v>0.12</v>
      </c>
      <c r="E146" s="75" t="n">
        <f aca="false">D146</f>
        <v>0.12</v>
      </c>
      <c r="F146" s="75" t="n">
        <f aca="false">E146</f>
        <v>0.12</v>
      </c>
      <c r="G146" s="75" t="n">
        <f aca="false">F146</f>
        <v>0.12</v>
      </c>
      <c r="H146" s="75" t="n">
        <f aca="false">G146</f>
        <v>0.12</v>
      </c>
      <c r="I146" s="75" t="n">
        <f aca="false">H146</f>
        <v>0.12</v>
      </c>
      <c r="J146" s="75" t="n">
        <f aca="false">I146</f>
        <v>0.12</v>
      </c>
      <c r="K146" s="75" t="n">
        <f aca="false">J146</f>
        <v>0.12</v>
      </c>
      <c r="L146" s="75" t="n">
        <f aca="false">K146</f>
        <v>0.12</v>
      </c>
      <c r="M146" s="75" t="n">
        <f aca="false">L146</f>
        <v>0.12</v>
      </c>
    </row>
    <row r="147" customFormat="false" ht="15" hidden="false" customHeight="false" outlineLevel="0" collapsed="false">
      <c r="B147" s="0" t="s">
        <v>26</v>
      </c>
      <c r="C147" s="75" t="n">
        <v>0</v>
      </c>
      <c r="D147" s="75" t="n">
        <f aca="false">'Regional Data Children'!N33</f>
        <v>0.08</v>
      </c>
      <c r="E147" s="75" t="n">
        <f aca="false">D147</f>
        <v>0.08</v>
      </c>
      <c r="F147" s="75" t="n">
        <f aca="false">E147</f>
        <v>0.08</v>
      </c>
      <c r="G147" s="75" t="n">
        <f aca="false">F147</f>
        <v>0.08</v>
      </c>
      <c r="H147" s="75" t="n">
        <f aca="false">G147</f>
        <v>0.08</v>
      </c>
      <c r="I147" s="75" t="n">
        <f aca="false">H147</f>
        <v>0.08</v>
      </c>
      <c r="J147" s="75" t="n">
        <f aca="false">I147</f>
        <v>0.08</v>
      </c>
      <c r="K147" s="75" t="n">
        <f aca="false">J147</f>
        <v>0.08</v>
      </c>
      <c r="L147" s="75" t="n">
        <f aca="false">K147</f>
        <v>0.08</v>
      </c>
      <c r="M147" s="75" t="n">
        <f aca="false">L147</f>
        <v>0.08</v>
      </c>
    </row>
    <row r="148" customFormat="false" ht="15" hidden="false" customHeight="false" outlineLevel="0" collapsed="false">
      <c r="B148" s="0" t="s">
        <v>27</v>
      </c>
      <c r="C148" s="75" t="n">
        <v>0</v>
      </c>
      <c r="D148" s="75" t="n">
        <f aca="false">'Regional Data Children'!N34</f>
        <v>0.046</v>
      </c>
      <c r="E148" s="75" t="n">
        <f aca="false">D148</f>
        <v>0.046</v>
      </c>
      <c r="F148" s="75" t="n">
        <f aca="false">E148</f>
        <v>0.046</v>
      </c>
      <c r="G148" s="75" t="n">
        <f aca="false">F148</f>
        <v>0.046</v>
      </c>
      <c r="H148" s="75" t="n">
        <f aca="false">G148</f>
        <v>0.046</v>
      </c>
      <c r="I148" s="75" t="n">
        <f aca="false">H148</f>
        <v>0.046</v>
      </c>
      <c r="J148" s="75" t="n">
        <f aca="false">I148</f>
        <v>0.046</v>
      </c>
      <c r="K148" s="75" t="n">
        <f aca="false">J148</f>
        <v>0.046</v>
      </c>
      <c r="L148" s="75" t="n">
        <f aca="false">K148</f>
        <v>0.046</v>
      </c>
      <c r="M148" s="75" t="n">
        <f aca="false">L148</f>
        <v>0.046</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228343.845518031</v>
      </c>
      <c r="E151" s="22" t="n">
        <f aca="false">SUM(E152:E154)</f>
        <v>233062.653594605</v>
      </c>
      <c r="F151" s="22" t="n">
        <f aca="false">SUM(F152:F154)</f>
        <v>237578.397535105</v>
      </c>
      <c r="G151" s="22" t="n">
        <f aca="false">SUM(G152:G154)</f>
        <v>241834.590262821</v>
      </c>
      <c r="H151" s="22" t="n">
        <f aca="false">SUM(H152:H154)</f>
        <v>245891.072569146</v>
      </c>
      <c r="I151" s="22" t="n">
        <f aca="false">SUM(I152:I154)</f>
        <v>249743.964666507</v>
      </c>
      <c r="J151" s="22" t="n">
        <f aca="false">SUM(J152:J154)</f>
        <v>253380.838082845</v>
      </c>
      <c r="K151" s="22" t="n">
        <f aca="false">SUM(K152:K154)</f>
        <v>256837.728811219</v>
      </c>
      <c r="L151" s="22" t="n">
        <f aca="false">SUM(L152:L154)</f>
        <v>260164.548017199</v>
      </c>
      <c r="M151" s="22" t="n">
        <f aca="false">SUM(M152:M154)</f>
        <v>263440.140875381</v>
      </c>
    </row>
    <row r="152" customFormat="false" ht="15" hidden="false" customHeight="false" outlineLevel="0" collapsed="false">
      <c r="B152" s="0" t="s">
        <v>25</v>
      </c>
      <c r="C152" s="22" t="n">
        <f aca="false">C146*C101</f>
        <v>0</v>
      </c>
      <c r="D152" s="22" t="n">
        <f aca="false">D146*D101</f>
        <v>81628.1842959021</v>
      </c>
      <c r="E152" s="22" t="n">
        <f aca="false">E146*E101</f>
        <v>83315.0602196113</v>
      </c>
      <c r="F152" s="22" t="n">
        <f aca="false">F146*F101</f>
        <v>84929.344930338</v>
      </c>
      <c r="G152" s="22" t="n">
        <f aca="false">G146*G101</f>
        <v>86450.8454708438</v>
      </c>
      <c r="H152" s="22" t="n">
        <f aca="false">H146*H101</f>
        <v>87900.953681742</v>
      </c>
      <c r="I152" s="22" t="n">
        <f aca="false">I146*I101</f>
        <v>89278.2826195205</v>
      </c>
      <c r="J152" s="22" t="n">
        <f aca="false">J146*J101</f>
        <v>90578.3893634364</v>
      </c>
      <c r="K152" s="22" t="n">
        <f aca="false">K146*K101</f>
        <v>91814.1560328921</v>
      </c>
      <c r="L152" s="22" t="n">
        <f aca="false">L146*L101</f>
        <v>93003.4248334101</v>
      </c>
      <c r="M152" s="22" t="n">
        <f aca="false">M146*M101</f>
        <v>94174.3812780624</v>
      </c>
    </row>
    <row r="153" customFormat="false" ht="15" hidden="false" customHeight="false" outlineLevel="0" collapsed="false">
      <c r="B153" s="0" t="s">
        <v>26</v>
      </c>
      <c r="C153" s="22" t="n">
        <f aca="false">C147*C102</f>
        <v>0</v>
      </c>
      <c r="D153" s="22" t="n">
        <f aca="false">D147*D102</f>
        <v>81220.3208347465</v>
      </c>
      <c r="E153" s="22" t="n">
        <f aca="false">E147*E102</f>
        <v>82898.768112655</v>
      </c>
      <c r="F153" s="22" t="n">
        <f aca="false">F147*F102</f>
        <v>84504.986886903</v>
      </c>
      <c r="G153" s="22" t="n">
        <f aca="false">G147*G102</f>
        <v>86018.8850964007</v>
      </c>
      <c r="H153" s="22" t="n">
        <f aca="false">H147*H102</f>
        <v>87461.7476952711</v>
      </c>
      <c r="I153" s="22" t="n">
        <f aca="false">I147*I102</f>
        <v>88832.1946700052</v>
      </c>
      <c r="J153" s="22" t="n">
        <f aca="false">J147*J102</f>
        <v>90125.8052993619</v>
      </c>
      <c r="K153" s="22" t="n">
        <f aca="false">K147*K102</f>
        <v>91355.3973359339</v>
      </c>
      <c r="L153" s="22" t="n">
        <f aca="false">L147*L102</f>
        <v>92538.7238348632</v>
      </c>
      <c r="M153" s="22" t="n">
        <f aca="false">M147*M102</f>
        <v>93703.8294774611</v>
      </c>
    </row>
    <row r="154" customFormat="false" ht="15" hidden="false" customHeight="false" outlineLevel="0" collapsed="false">
      <c r="B154" s="0" t="s">
        <v>27</v>
      </c>
      <c r="C154" s="22" t="n">
        <f aca="false">C148*C103</f>
        <v>0</v>
      </c>
      <c r="D154" s="22" t="n">
        <f aca="false">D148*D103</f>
        <v>65495.3403873826</v>
      </c>
      <c r="E154" s="22" t="n">
        <f aca="false">E148*E103</f>
        <v>66848.8252623385</v>
      </c>
      <c r="F154" s="22" t="n">
        <f aca="false">F148*F103</f>
        <v>68144.0657178645</v>
      </c>
      <c r="G154" s="22" t="n">
        <f aca="false">G148*G103</f>
        <v>69364.8596955767</v>
      </c>
      <c r="H154" s="22" t="n">
        <f aca="false">H148*H103</f>
        <v>70528.3711921332</v>
      </c>
      <c r="I154" s="22" t="n">
        <f aca="false">I148*I103</f>
        <v>71633.4873769817</v>
      </c>
      <c r="J154" s="22" t="n">
        <f aca="false">J148*J103</f>
        <v>72676.6434200468</v>
      </c>
      <c r="K154" s="22" t="n">
        <f aca="false">K148*K103</f>
        <v>73668.1754423932</v>
      </c>
      <c r="L154" s="22" t="n">
        <f aca="false">L148*L103</f>
        <v>74622.3993489261</v>
      </c>
      <c r="M154" s="22" t="n">
        <f aca="false">M148*M103</f>
        <v>75561.930119858</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2470277.77993286</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883073.022725758</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878660.659243602</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708544.097963501</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221693.053901001</v>
      </c>
      <c r="E164" s="22" t="n">
        <f aca="false">PV($C$161,E$163,0,E151)*-1</f>
        <v>219683.903850132</v>
      </c>
      <c r="F164" s="22" t="n">
        <f aca="false">PV($C$161,F$163,0,F151)*-1</f>
        <v>217417.888946741</v>
      </c>
      <c r="G164" s="22" t="n">
        <f aca="false">PV($C$161,G$163,0,G151)*-1</f>
        <v>214866.901186514</v>
      </c>
      <c r="H164" s="22" t="n">
        <f aca="false">PV($C$161,H$163,0,H151)*-1</f>
        <v>212107.79919979</v>
      </c>
      <c r="I164" s="22" t="n">
        <f aca="false">PV($C$161,I$163,0,I151)*-1</f>
        <v>209156.638609959</v>
      </c>
      <c r="J164" s="22" t="n">
        <f aca="false">PV($C$161,J$163,0,J151)*-1</f>
        <v>206021.808582226</v>
      </c>
      <c r="K164" s="22" t="n">
        <f aca="false">PV($C$161,K$163,0,K151)*-1</f>
        <v>202750.074843795</v>
      </c>
      <c r="L164" s="22" t="n">
        <f aca="false">PV($C$161,L$163,0,L151)*-1</f>
        <v>199394.462762999</v>
      </c>
      <c r="M164" s="22" t="n">
        <f aca="false">PV($C$161,M$163,0,M151)*-1</f>
        <v>196024.205764907</v>
      </c>
    </row>
    <row r="165" customFormat="false" ht="15" hidden="false" customHeight="false" outlineLevel="0" collapsed="false">
      <c r="A165" s="101"/>
      <c r="B165" s="101" t="s">
        <v>25</v>
      </c>
      <c r="C165" s="22" t="n">
        <f aca="false">PV($C$161,C$163,0,C152)*-1</f>
        <v>0</v>
      </c>
      <c r="D165" s="22" t="n">
        <f aca="false">PV($C$161,D$163,0,D152)*-1</f>
        <v>79250.6643649535</v>
      </c>
      <c r="E165" s="22" t="n">
        <f aca="false">PV($C$161,E$163,0,E152)*-1</f>
        <v>78532.434932238</v>
      </c>
      <c r="F165" s="22" t="n">
        <f aca="false">PV($C$161,F$163,0,F152)*-1</f>
        <v>77722.3816473263</v>
      </c>
      <c r="G165" s="22" t="n">
        <f aca="false">PV($C$161,G$163,0,G152)*-1</f>
        <v>76810.4564822054</v>
      </c>
      <c r="H165" s="22" t="n">
        <f aca="false">PV($C$161,H$163,0,H152)*-1</f>
        <v>75824.1348016162</v>
      </c>
      <c r="I165" s="22" t="n">
        <f aca="false">PV($C$161,I$163,0,I152)*-1</f>
        <v>74769.1561576023</v>
      </c>
      <c r="J165" s="22" t="n">
        <f aca="false">PV($C$161,J$163,0,J152)*-1</f>
        <v>73648.5195025632</v>
      </c>
      <c r="K165" s="22" t="n">
        <f aca="false">PV($C$161,K$163,0,K152)*-1</f>
        <v>72478.9426131055</v>
      </c>
      <c r="L165" s="22" t="n">
        <f aca="false">PV($C$161,L$163,0,L152)*-1</f>
        <v>71279.3809575883</v>
      </c>
      <c r="M165" s="22" t="n">
        <f aca="false">PV($C$161,M$163,0,M152)*-1</f>
        <v>70074.5840481703</v>
      </c>
    </row>
    <row r="166" customFormat="false" ht="15" hidden="false" customHeight="false" outlineLevel="0" collapsed="false">
      <c r="A166" s="101"/>
      <c r="B166" s="101" t="s">
        <v>26</v>
      </c>
      <c r="C166" s="22" t="n">
        <f aca="false">PV($C$161,C$163,0,C153)*-1</f>
        <v>0</v>
      </c>
      <c r="D166" s="22" t="n">
        <f aca="false">PV($C$161,D$163,0,D153)*-1</f>
        <v>78854.680422084</v>
      </c>
      <c r="E166" s="22" t="n">
        <f aca="false">PV($C$161,E$163,0,E153)*-1</f>
        <v>78140.0396952164</v>
      </c>
      <c r="F166" s="22" t="n">
        <f aca="false">PV($C$161,F$163,0,F153)*-1</f>
        <v>77334.0339232974</v>
      </c>
      <c r="G166" s="22" t="n">
        <f aca="false">PV($C$161,G$163,0,G153)*-1</f>
        <v>76426.6652842999</v>
      </c>
      <c r="H166" s="22" t="n">
        <f aca="false">PV($C$161,H$163,0,H153)*-1</f>
        <v>75445.2718595323</v>
      </c>
      <c r="I166" s="22" t="n">
        <f aca="false">PV($C$161,I$163,0,I153)*-1</f>
        <v>74395.5645227869</v>
      </c>
      <c r="J166" s="22" t="n">
        <f aca="false">PV($C$161,J$163,0,J153)*-1</f>
        <v>73280.5272418949</v>
      </c>
      <c r="K166" s="22" t="n">
        <f aca="false">PV($C$161,K$163,0,K153)*-1</f>
        <v>72116.7942614049</v>
      </c>
      <c r="L166" s="22" t="n">
        <f aca="false">PV($C$161,L$163,0,L153)*-1</f>
        <v>70923.2263367652</v>
      </c>
      <c r="M166" s="22" t="n">
        <f aca="false">PV($C$161,M$163,0,M153)*-1</f>
        <v>69724.4493166992</v>
      </c>
    </row>
    <row r="167" customFormat="false" ht="15" hidden="false" customHeight="false" outlineLevel="0" collapsed="false">
      <c r="A167" s="101"/>
      <c r="B167" s="101" t="s">
        <v>27</v>
      </c>
      <c r="C167" s="22" t="n">
        <f aca="false">PV($C$161,C$163,0,C154)*-1</f>
        <v>0</v>
      </c>
      <c r="D167" s="22" t="n">
        <f aca="false">PV($C$161,D$163,0,D154)*-1</f>
        <v>63587.7091139637</v>
      </c>
      <c r="E167" s="22" t="n">
        <f aca="false">PV($C$161,E$163,0,E154)*-1</f>
        <v>63011.4292226774</v>
      </c>
      <c r="F167" s="22" t="n">
        <f aca="false">PV($C$161,F$163,0,F154)*-1</f>
        <v>62361.4733761173</v>
      </c>
      <c r="G167" s="22" t="n">
        <f aca="false">PV($C$161,G$163,0,G154)*-1</f>
        <v>61629.7794200089</v>
      </c>
      <c r="H167" s="22" t="n">
        <f aca="false">PV($C$161,H$163,0,H154)*-1</f>
        <v>60838.3925386411</v>
      </c>
      <c r="I167" s="22" t="n">
        <f aca="false">PV($C$161,I$163,0,I154)*-1</f>
        <v>59991.9179295694</v>
      </c>
      <c r="J167" s="22" t="n">
        <f aca="false">PV($C$161,J$163,0,J154)*-1</f>
        <v>59092.7618377679</v>
      </c>
      <c r="K167" s="22" t="n">
        <f aca="false">PV($C$161,K$163,0,K154)*-1</f>
        <v>58154.3379692843</v>
      </c>
      <c r="L167" s="22" t="n">
        <f aca="false">PV($C$161,L$163,0,L154)*-1</f>
        <v>57191.8554686451</v>
      </c>
      <c r="M167" s="22" t="n">
        <f aca="false">PV($C$161,M$163,0,M154)*-1</f>
        <v>56225.1724000379</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2099116.73764806</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750390.655507369</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746641.252863981</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602084.829276713</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Children'!O32</f>
        <v>0.441</v>
      </c>
      <c r="E175" s="75" t="n">
        <f aca="false">D175</f>
        <v>0.441</v>
      </c>
      <c r="F175" s="75" t="n">
        <f aca="false">E175</f>
        <v>0.441</v>
      </c>
      <c r="G175" s="75" t="n">
        <f aca="false">F175</f>
        <v>0.441</v>
      </c>
      <c r="H175" s="75" t="n">
        <f aca="false">G175</f>
        <v>0.441</v>
      </c>
      <c r="I175" s="75" t="n">
        <f aca="false">H175</f>
        <v>0.441</v>
      </c>
      <c r="J175" s="75" t="n">
        <f aca="false">I175</f>
        <v>0.441</v>
      </c>
      <c r="K175" s="75" t="n">
        <f aca="false">J175</f>
        <v>0.441</v>
      </c>
      <c r="L175" s="75" t="n">
        <f aca="false">K175</f>
        <v>0.441</v>
      </c>
      <c r="M175" s="75" t="n">
        <f aca="false">L175</f>
        <v>0.441</v>
      </c>
    </row>
    <row r="176" customFormat="false" ht="15" hidden="false" customHeight="false" outlineLevel="0" collapsed="false">
      <c r="B176" s="0" t="s">
        <v>26</v>
      </c>
      <c r="C176" s="75" t="n">
        <f aca="false">'Regional Data Children'!D33</f>
        <v>0.917</v>
      </c>
      <c r="D176" s="75" t="n">
        <f aca="false">'Regional Data Children'!O33</f>
        <v>0.837</v>
      </c>
      <c r="E176" s="75" t="n">
        <f aca="false">D176</f>
        <v>0.837</v>
      </c>
      <c r="F176" s="75" t="n">
        <f aca="false">E176</f>
        <v>0.837</v>
      </c>
      <c r="G176" s="75" t="n">
        <f aca="false">F176</f>
        <v>0.837</v>
      </c>
      <c r="H176" s="75" t="n">
        <f aca="false">G176</f>
        <v>0.837</v>
      </c>
      <c r="I176" s="75" t="n">
        <f aca="false">H176</f>
        <v>0.837</v>
      </c>
      <c r="J176" s="75" t="n">
        <f aca="false">I176</f>
        <v>0.837</v>
      </c>
      <c r="K176" s="75" t="n">
        <f aca="false">J176</f>
        <v>0.837</v>
      </c>
      <c r="L176" s="75" t="n">
        <f aca="false">K176</f>
        <v>0.837</v>
      </c>
      <c r="M176" s="75" t="n">
        <f aca="false">L176</f>
        <v>0.837</v>
      </c>
    </row>
    <row r="177" customFormat="false" ht="15" hidden="false" customHeight="false" outlineLevel="0" collapsed="false">
      <c r="B177" s="0" t="s">
        <v>27</v>
      </c>
      <c r="C177" s="75" t="n">
        <f aca="false">'Regional Data Children'!D34</f>
        <v>0.487</v>
      </c>
      <c r="D177" s="75" t="n">
        <f aca="false">'Regional Data Children'!O34</f>
        <v>0.443</v>
      </c>
      <c r="E177" s="75" t="n">
        <f aca="false">D177</f>
        <v>0.443</v>
      </c>
      <c r="F177" s="75" t="n">
        <f aca="false">E177</f>
        <v>0.443</v>
      </c>
      <c r="G177" s="75" t="n">
        <f aca="false">F177</f>
        <v>0.443</v>
      </c>
      <c r="H177" s="75" t="n">
        <f aca="false">G177</f>
        <v>0.443</v>
      </c>
      <c r="I177" s="75" t="n">
        <f aca="false">H177</f>
        <v>0.443</v>
      </c>
      <c r="J177" s="75" t="n">
        <f aca="false">I177</f>
        <v>0.443</v>
      </c>
      <c r="K177" s="75" t="n">
        <f aca="false">J177</f>
        <v>0.443</v>
      </c>
      <c r="L177" s="75" t="n">
        <f aca="false">K177</f>
        <v>0.443</v>
      </c>
      <c r="M177" s="75" t="n">
        <f aca="false">L177</f>
        <v>0.443</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1780499.78818642</v>
      </c>
      <c r="E180" s="0" t="n">
        <f aca="false">SUM(E181:E183)</f>
        <v>1817294.45966868</v>
      </c>
      <c r="F180" s="0" t="n">
        <f aca="false">SUM(F181:F183)</f>
        <v>1852505.74864091</v>
      </c>
      <c r="G180" s="0" t="n">
        <f aca="false">SUM(G181:G183)</f>
        <v>1885693.1999295</v>
      </c>
      <c r="H180" s="0" t="n">
        <f aca="false">SUM(H181:H183)</f>
        <v>1917323.41913163</v>
      </c>
      <c r="I180" s="0" t="n">
        <f aca="false">SUM(I181:I183)</f>
        <v>1947366.15379651</v>
      </c>
      <c r="J180" s="0" t="n">
        <f aca="false">SUM(J181:J183)</f>
        <v>1975724.49353087</v>
      </c>
      <c r="K180" s="0" t="n">
        <f aca="false">SUM(K181:K183)</f>
        <v>2002679.42719983</v>
      </c>
      <c r="L180" s="0" t="n">
        <f aca="false">SUM(L181:L183)</f>
        <v>2028620.13463665</v>
      </c>
      <c r="M180" s="0" t="n">
        <f aca="false">SUM(M181:M183)</f>
        <v>2054161.40717214</v>
      </c>
    </row>
    <row r="181" customFormat="false" ht="15" hidden="false" customHeight="false" outlineLevel="0" collapsed="false">
      <c r="B181" s="0" t="s">
        <v>25</v>
      </c>
      <c r="C181" s="0" t="n">
        <f aca="false">C175*C101</f>
        <v>373311.082731694</v>
      </c>
      <c r="D181" s="0" t="n">
        <f aca="false">D175*D101</f>
        <v>299983.57728744</v>
      </c>
      <c r="E181" s="0" t="n">
        <f aca="false">E175*E101</f>
        <v>306182.846307072</v>
      </c>
      <c r="F181" s="0" t="n">
        <f aca="false">F175*F101</f>
        <v>312115.342618992</v>
      </c>
      <c r="G181" s="0" t="n">
        <f aca="false">G175*G101</f>
        <v>317706.857105351</v>
      </c>
      <c r="H181" s="0" t="n">
        <f aca="false">H175*H101</f>
        <v>323036.004780402</v>
      </c>
      <c r="I181" s="0" t="n">
        <f aca="false">I175*I101</f>
        <v>328097.688626738</v>
      </c>
      <c r="J181" s="0" t="n">
        <f aca="false">J175*J101</f>
        <v>332875.580910629</v>
      </c>
      <c r="K181" s="0" t="n">
        <f aca="false">K175*K101</f>
        <v>337417.023420878</v>
      </c>
      <c r="L181" s="0" t="n">
        <f aca="false">L175*L101</f>
        <v>341787.586262782</v>
      </c>
      <c r="M181" s="0" t="n">
        <f aca="false">M175*M101</f>
        <v>346090.851196879</v>
      </c>
    </row>
    <row r="182" customFormat="false" ht="15" hidden="false" customHeight="false" outlineLevel="0" collapsed="false">
      <c r="B182" s="0" t="s">
        <v>26</v>
      </c>
      <c r="C182" s="0" t="n">
        <f aca="false">C176*C102</f>
        <v>910737.420169237</v>
      </c>
      <c r="D182" s="0" t="n">
        <f aca="false">D176*D102</f>
        <v>849767.606733536</v>
      </c>
      <c r="E182" s="0" t="n">
        <f aca="false">E176*E102</f>
        <v>867328.361378653</v>
      </c>
      <c r="F182" s="0" t="n">
        <f aca="false">F176*F102</f>
        <v>884133.425304222</v>
      </c>
      <c r="G182" s="0" t="n">
        <f aca="false">G176*G102</f>
        <v>899972.585321092</v>
      </c>
      <c r="H182" s="0" t="n">
        <f aca="false">H176*H102</f>
        <v>915068.535261774</v>
      </c>
      <c r="I182" s="0" t="n">
        <f aca="false">I176*I102</f>
        <v>929406.836734929</v>
      </c>
      <c r="J182" s="0" t="n">
        <f aca="false">J176*J102</f>
        <v>942941.237944573</v>
      </c>
      <c r="K182" s="0" t="n">
        <f aca="false">K176*K102</f>
        <v>955805.844627208</v>
      </c>
      <c r="L182" s="0" t="n">
        <f aca="false">L176*L102</f>
        <v>968186.398122256</v>
      </c>
      <c r="M182" s="0" t="n">
        <f aca="false">M176*M102</f>
        <v>980376.315907936</v>
      </c>
    </row>
    <row r="183" customFormat="false" ht="15" hidden="false" customHeight="false" outlineLevel="0" collapsed="false">
      <c r="B183" s="0" t="s">
        <v>27</v>
      </c>
      <c r="C183" s="0" t="n">
        <f aca="false">C177*C103</f>
        <v>678313.819003453</v>
      </c>
      <c r="D183" s="0" t="n">
        <f aca="false">D177*D103</f>
        <v>630748.604165445</v>
      </c>
      <c r="E183" s="0" t="n">
        <f aca="false">E177*E103</f>
        <v>643783.251982955</v>
      </c>
      <c r="F183" s="0" t="n">
        <f aca="false">F177*F103</f>
        <v>656256.980717695</v>
      </c>
      <c r="G183" s="0" t="n">
        <f aca="false">G177*G103</f>
        <v>668013.757503053</v>
      </c>
      <c r="H183" s="0" t="n">
        <f aca="false">H177*H103</f>
        <v>679218.879089457</v>
      </c>
      <c r="I183" s="0" t="n">
        <f aca="false">I177*I103</f>
        <v>689861.628434845</v>
      </c>
      <c r="J183" s="0" t="n">
        <f aca="false">J177*J103</f>
        <v>699907.674675668</v>
      </c>
      <c r="K183" s="0" t="n">
        <f aca="false">K177*K103</f>
        <v>709456.559151743</v>
      </c>
      <c r="L183" s="0" t="n">
        <f aca="false">L177*L103</f>
        <v>718646.150251614</v>
      </c>
      <c r="M183" s="0" t="n">
        <f aca="false">M177*M103</f>
        <v>727694.240067328</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Children'!P32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Children'!P33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Children'!P34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2208981.82363653</v>
      </c>
      <c r="E215" s="22" t="n">
        <f aca="false">E25+E122</f>
        <v>2254631.23120752</v>
      </c>
      <c r="F215" s="22" t="n">
        <f aca="false">F25+F122</f>
        <v>2298316.21103316</v>
      </c>
      <c r="G215" s="22" t="n">
        <f aca="false">G25+G122</f>
        <v>2339490.31122442</v>
      </c>
      <c r="H215" s="22" t="n">
        <f aca="false">H25+H122</f>
        <v>2378732.42726327</v>
      </c>
      <c r="I215" s="22" t="n">
        <f aca="false">I25+I122</f>
        <v>2416005.02636571</v>
      </c>
      <c r="J215" s="22" t="n">
        <f aca="false">J25+J122</f>
        <v>2451187.87639318</v>
      </c>
      <c r="K215" s="22" t="n">
        <f aca="false">K25+K122</f>
        <v>2484629.58693262</v>
      </c>
      <c r="L215" s="22" t="n">
        <f aca="false">L25+L122</f>
        <v>2516812.99498491</v>
      </c>
      <c r="M215" s="22" t="n">
        <f aca="false">M25+M122</f>
        <v>2548500.84305869</v>
      </c>
    </row>
    <row r="216" customFormat="false" ht="15" hidden="false" customHeight="false" outlineLevel="0" collapsed="false">
      <c r="B216" s="0" t="s">
        <v>25</v>
      </c>
      <c r="C216" s="22" t="n">
        <f aca="false">C26+C123</f>
        <v>0</v>
      </c>
      <c r="D216" s="22" t="n">
        <f aca="false">D26+D123</f>
        <v>625816.079601916</v>
      </c>
      <c r="E216" s="22" t="n">
        <f aca="false">E26+E123</f>
        <v>638748.79501702</v>
      </c>
      <c r="F216" s="22" t="n">
        <f aca="false">F26+F123</f>
        <v>651124.977799258</v>
      </c>
      <c r="G216" s="22" t="n">
        <f aca="false">G26+G123</f>
        <v>662789.815276469</v>
      </c>
      <c r="H216" s="22" t="n">
        <f aca="false">H26+H123</f>
        <v>673907.311560022</v>
      </c>
      <c r="I216" s="22" t="n">
        <f aca="false">I26+I123</f>
        <v>684466.833416324</v>
      </c>
      <c r="J216" s="22" t="n">
        <f aca="false">J26+J123</f>
        <v>694434.318453013</v>
      </c>
      <c r="K216" s="22" t="n">
        <f aca="false">K26+K123</f>
        <v>703908.529585506</v>
      </c>
      <c r="L216" s="22" t="n">
        <f aca="false">L26+L123</f>
        <v>713026.257056144</v>
      </c>
      <c r="M216" s="22" t="n">
        <f aca="false">M26+M123</f>
        <v>722003.589798478</v>
      </c>
    </row>
    <row r="217" customFormat="false" ht="15" hidden="false" customHeight="false" outlineLevel="0" collapsed="false">
      <c r="B217" s="0" t="s">
        <v>26</v>
      </c>
      <c r="C217" s="22" t="n">
        <f aca="false">C27+C124</f>
        <v>0</v>
      </c>
      <c r="D217" s="22" t="n">
        <f aca="false">D27+D124</f>
        <v>771593.047930092</v>
      </c>
      <c r="E217" s="22" t="n">
        <f aca="false">E27+E124</f>
        <v>787538.297070223</v>
      </c>
      <c r="F217" s="22" t="n">
        <f aca="false">F27+F124</f>
        <v>802797.375425578</v>
      </c>
      <c r="G217" s="22" t="n">
        <f aca="false">G27+G124</f>
        <v>817179.408415807</v>
      </c>
      <c r="H217" s="22" t="n">
        <f aca="false">H27+H124</f>
        <v>830886.603105076</v>
      </c>
      <c r="I217" s="22" t="n">
        <f aca="false">I27+I124</f>
        <v>843905.849365049</v>
      </c>
      <c r="J217" s="22" t="n">
        <f aca="false">J27+J124</f>
        <v>856195.150343938</v>
      </c>
      <c r="K217" s="22" t="n">
        <f aca="false">K27+K124</f>
        <v>867876.274691372</v>
      </c>
      <c r="L217" s="22" t="n">
        <f aca="false">L27+L124</f>
        <v>879117.876431201</v>
      </c>
      <c r="M217" s="22" t="n">
        <f aca="false">M27+M124</f>
        <v>890186.38003588</v>
      </c>
    </row>
    <row r="218" customFormat="false" ht="15" hidden="false" customHeight="false" outlineLevel="0" collapsed="false">
      <c r="B218" s="0" t="s">
        <v>27</v>
      </c>
      <c r="C218" s="22" t="n">
        <f aca="false">C28+C125</f>
        <v>0</v>
      </c>
      <c r="D218" s="22" t="n">
        <f aca="false">D28+D125</f>
        <v>811572.696104523</v>
      </c>
      <c r="E218" s="22" t="n">
        <f aca="false">E28+E125</f>
        <v>828344.139120281</v>
      </c>
      <c r="F218" s="22" t="n">
        <f aca="false">F28+F125</f>
        <v>844393.857808321</v>
      </c>
      <c r="G218" s="22" t="n">
        <f aca="false">G28+G125</f>
        <v>859521.087532146</v>
      </c>
      <c r="H218" s="22" t="n">
        <f aca="false">H28+H125</f>
        <v>873938.512598173</v>
      </c>
      <c r="I218" s="22" t="n">
        <f aca="false">I28+I125</f>
        <v>887632.343584338</v>
      </c>
      <c r="J218" s="22" t="n">
        <f aca="false">J28+J125</f>
        <v>900558.407596232</v>
      </c>
      <c r="K218" s="22" t="n">
        <f aca="false">K28+K125</f>
        <v>912844.782655742</v>
      </c>
      <c r="L218" s="22" t="n">
        <f aca="false">L28+L125</f>
        <v>924668.861497563</v>
      </c>
      <c r="M218" s="22" t="n">
        <f aca="false">M28+M125</f>
        <v>936310.873224328</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0.708165735752443</v>
      </c>
      <c r="E221" s="71" t="n">
        <f aca="false">E215/E197</f>
        <v>0.708165735752443</v>
      </c>
      <c r="F221" s="71" t="n">
        <f aca="false">F215/F197</f>
        <v>0.708165735752443</v>
      </c>
      <c r="G221" s="71" t="n">
        <f aca="false">G215/G197</f>
        <v>0.708165735752443</v>
      </c>
      <c r="H221" s="71" t="n">
        <f aca="false">H215/H197</f>
        <v>0.708165735752443</v>
      </c>
      <c r="I221" s="71" t="n">
        <f aca="false">I215/I197</f>
        <v>0.708165735752443</v>
      </c>
      <c r="J221" s="71" t="n">
        <f aca="false">J215/J197</f>
        <v>0.708165735752443</v>
      </c>
      <c r="K221" s="71" t="n">
        <f aca="false">K215/K197</f>
        <v>0.708165735752443</v>
      </c>
      <c r="L221" s="71" t="n">
        <f aca="false">L215/L197</f>
        <v>0.708165735752443</v>
      </c>
      <c r="M221" s="71" t="n">
        <f aca="false">M215/M197</f>
        <v>0.708165735752443</v>
      </c>
    </row>
    <row r="222" customFormat="false" ht="15" hidden="false" customHeight="false" outlineLevel="0" collapsed="false">
      <c r="B222" s="0" t="s">
        <v>25</v>
      </c>
      <c r="C222" s="71" t="n">
        <f aca="false">C216/C198</f>
        <v>0</v>
      </c>
      <c r="D222" s="71" t="n">
        <f aca="false">D216/D198</f>
        <v>0.92</v>
      </c>
      <c r="E222" s="71" t="n">
        <f aca="false">E216/E198</f>
        <v>0.92</v>
      </c>
      <c r="F222" s="71" t="n">
        <f aca="false">F216/F198</f>
        <v>0.92</v>
      </c>
      <c r="G222" s="71" t="n">
        <f aca="false">G216/G198</f>
        <v>0.92</v>
      </c>
      <c r="H222" s="71" t="n">
        <f aca="false">H216/H198</f>
        <v>0.92</v>
      </c>
      <c r="I222" s="71" t="n">
        <f aca="false">I216/I198</f>
        <v>0.92</v>
      </c>
      <c r="J222" s="71" t="n">
        <f aca="false">J216/J198</f>
        <v>0.92</v>
      </c>
      <c r="K222" s="71" t="n">
        <f aca="false">K216/K198</f>
        <v>0.92</v>
      </c>
      <c r="L222" s="71" t="n">
        <f aca="false">L216/L198</f>
        <v>0.92</v>
      </c>
      <c r="M222" s="71" t="n">
        <f aca="false">M216/M198</f>
        <v>0.92</v>
      </c>
    </row>
    <row r="223" customFormat="false" ht="15" hidden="false" customHeight="false" outlineLevel="0" collapsed="false">
      <c r="B223" s="0" t="s">
        <v>26</v>
      </c>
      <c r="C223" s="71" t="n">
        <f aca="false">C217/C199</f>
        <v>0</v>
      </c>
      <c r="D223" s="71" t="n">
        <f aca="false">D217/D199</f>
        <v>0.76</v>
      </c>
      <c r="E223" s="71" t="n">
        <f aca="false">E217/E199</f>
        <v>0.76</v>
      </c>
      <c r="F223" s="71" t="n">
        <f aca="false">F217/F199</f>
        <v>0.76</v>
      </c>
      <c r="G223" s="71" t="n">
        <f aca="false">G217/G199</f>
        <v>0.76</v>
      </c>
      <c r="H223" s="71" t="n">
        <f aca="false">H217/H199</f>
        <v>0.76</v>
      </c>
      <c r="I223" s="71" t="n">
        <f aca="false">I217/I199</f>
        <v>0.76</v>
      </c>
      <c r="J223" s="71" t="n">
        <f aca="false">J217/J199</f>
        <v>0.76</v>
      </c>
      <c r="K223" s="71" t="n">
        <f aca="false">K217/K199</f>
        <v>0.76</v>
      </c>
      <c r="L223" s="71" t="n">
        <f aca="false">L217/L199</f>
        <v>0.76</v>
      </c>
      <c r="M223" s="71" t="n">
        <f aca="false">M217/M199</f>
        <v>0.76</v>
      </c>
    </row>
    <row r="224" customFormat="false" ht="15" hidden="false" customHeight="false" outlineLevel="0" collapsed="false">
      <c r="B224" s="0" t="s">
        <v>27</v>
      </c>
      <c r="C224" s="71" t="n">
        <f aca="false">C218/C200</f>
        <v>0</v>
      </c>
      <c r="D224" s="71" t="n">
        <f aca="false">D218/D200</f>
        <v>0.57</v>
      </c>
      <c r="E224" s="71" t="n">
        <f aca="false">E218/E200</f>
        <v>0.57</v>
      </c>
      <c r="F224" s="71" t="n">
        <f aca="false">F218/F200</f>
        <v>0.57</v>
      </c>
      <c r="G224" s="71" t="n">
        <f aca="false">G218/G200</f>
        <v>0.57</v>
      </c>
      <c r="H224" s="71" t="n">
        <f aca="false">H218/H200</f>
        <v>0.57</v>
      </c>
      <c r="I224" s="71" t="n">
        <f aca="false">I218/I200</f>
        <v>0.57</v>
      </c>
      <c r="J224" s="71" t="n">
        <f aca="false">J218/J200</f>
        <v>0.57</v>
      </c>
      <c r="K224" s="71" t="n">
        <f aca="false">K218/K200</f>
        <v>0.57</v>
      </c>
      <c r="L224" s="71" t="n">
        <f aca="false">L218/L200</f>
        <v>0.57</v>
      </c>
      <c r="M224" s="71" t="n">
        <f aca="false">M218/M200</f>
        <v>0.57</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23897288.3321</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6770226.50756415</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8347276.26281422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8779785.56172165</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2144642.54721993</v>
      </c>
      <c r="E235" s="22" t="n">
        <f aca="false">PV($C$232,E$234,0,E215)*-1</f>
        <v>2125206.17514141</v>
      </c>
      <c r="F235" s="22" t="n">
        <f aca="false">PV($C$232,F$234,0,F215)*-1</f>
        <v>2103284.91108315</v>
      </c>
      <c r="G235" s="22" t="n">
        <f aca="false">PV($C$232,G$234,0,G215)*-1</f>
        <v>2078606.84024714</v>
      </c>
      <c r="H235" s="22" t="n">
        <f aca="false">PV($C$232,H$234,0,H215)*-1</f>
        <v>2051915.48745676</v>
      </c>
      <c r="I235" s="22" t="n">
        <f aca="false">PV($C$232,I$234,0,I215)*-1</f>
        <v>2023366.17364986</v>
      </c>
      <c r="J235" s="22" t="n">
        <f aca="false">PV($C$232,J$234,0,J215)*-1</f>
        <v>1993040.05500304</v>
      </c>
      <c r="K235" s="22" t="n">
        <f aca="false">PV($C$232,K$234,0,K215)*-1</f>
        <v>1961389.53977423</v>
      </c>
      <c r="L235" s="22" t="n">
        <f aca="false">PV($C$232,L$234,0,L215)*-1</f>
        <v>1928927.59153631</v>
      </c>
      <c r="M235" s="22" t="n">
        <f aca="false">PV($C$232,M$234,0,M215)*-1</f>
        <v>1896323.96942914</v>
      </c>
    </row>
    <row r="236" customFormat="false" ht="15" hidden="false" customHeight="false" outlineLevel="0" collapsed="false">
      <c r="A236" s="101"/>
      <c r="B236" s="101" t="s">
        <v>25</v>
      </c>
      <c r="C236" s="22" t="n">
        <f aca="false">PV($C$232,C$234,0,C216)*-1</f>
        <v>0</v>
      </c>
      <c r="D236" s="22" t="n">
        <f aca="false">PV($C$232,D$234,0,D216)*-1</f>
        <v>607588.426797977</v>
      </c>
      <c r="E236" s="22" t="n">
        <f aca="false">PV($C$232,E$234,0,E216)*-1</f>
        <v>602082.001147158</v>
      </c>
      <c r="F236" s="22" t="n">
        <f aca="false">PV($C$232,F$234,0,F216)*-1</f>
        <v>595871.592629502</v>
      </c>
      <c r="G236" s="22" t="n">
        <f aca="false">PV($C$232,G$234,0,G216)*-1</f>
        <v>588880.166363574</v>
      </c>
      <c r="H236" s="22" t="n">
        <f aca="false">PV($C$232,H$234,0,H216)*-1</f>
        <v>581318.366812391</v>
      </c>
      <c r="I236" s="22" t="n">
        <f aca="false">PV($C$232,I$234,0,I216)*-1</f>
        <v>573230.197208285</v>
      </c>
      <c r="J236" s="22" t="n">
        <f aca="false">PV($C$232,J$234,0,J216)*-1</f>
        <v>564638.649519652</v>
      </c>
      <c r="K236" s="22" t="n">
        <f aca="false">PV($C$232,K$234,0,K216)*-1</f>
        <v>555671.893367142</v>
      </c>
      <c r="L236" s="22" t="n">
        <f aca="false">PV($C$232,L$234,0,L216)*-1</f>
        <v>546475.254008177</v>
      </c>
      <c r="M236" s="22" t="n">
        <f aca="false">PV($C$232,M$234,0,M216)*-1</f>
        <v>537238.477702639</v>
      </c>
    </row>
    <row r="237" customFormat="false" ht="15" hidden="false" customHeight="false" outlineLevel="0" collapsed="false">
      <c r="A237" s="101"/>
      <c r="B237" s="101" t="s">
        <v>26</v>
      </c>
      <c r="C237" s="22" t="n">
        <f aca="false">PV($C$232,C$234,0,C217)*-1</f>
        <v>0</v>
      </c>
      <c r="D237" s="22" t="n">
        <f aca="false">PV($C$232,D$234,0,D217)*-1</f>
        <v>749119.464009798</v>
      </c>
      <c r="E237" s="22" t="n">
        <f aca="false">PV($C$232,E$234,0,E217)*-1</f>
        <v>742330.377104556</v>
      </c>
      <c r="F237" s="22" t="n">
        <f aca="false">PV($C$232,F$234,0,F217)*-1</f>
        <v>734673.322271325</v>
      </c>
      <c r="G237" s="22" t="n">
        <f aca="false">PV($C$232,G$234,0,G217)*-1</f>
        <v>726053.320200849</v>
      </c>
      <c r="H237" s="22" t="n">
        <f aca="false">PV($C$232,H$234,0,H217)*-1</f>
        <v>716730.082665557</v>
      </c>
      <c r="I237" s="22" t="n">
        <f aca="false">PV($C$232,I$234,0,I217)*-1</f>
        <v>706757.862966476</v>
      </c>
      <c r="J237" s="22" t="n">
        <f aca="false">PV($C$232,J$234,0,J217)*-1</f>
        <v>696165.008798002</v>
      </c>
      <c r="K237" s="22" t="n">
        <f aca="false">PV($C$232,K$234,0,K217)*-1</f>
        <v>685109.545483347</v>
      </c>
      <c r="L237" s="22" t="n">
        <f aca="false">PV($C$232,L$234,0,L217)*-1</f>
        <v>673770.650199269</v>
      </c>
      <c r="M237" s="22" t="n">
        <f aca="false">PV($C$232,M$234,0,M217)*-1</f>
        <v>662382.268508642</v>
      </c>
    </row>
    <row r="238" customFormat="false" ht="15" hidden="false" customHeight="false" outlineLevel="0" collapsed="false">
      <c r="A238" s="101"/>
      <c r="B238" s="101" t="s">
        <v>27</v>
      </c>
      <c r="C238" s="22" t="n">
        <f aca="false">PV($C$232,C$234,0,C218)*-1</f>
        <v>0</v>
      </c>
      <c r="D238" s="22" t="n">
        <f aca="false">PV($C$232,D$234,0,D218)*-1</f>
        <v>787934.656412159</v>
      </c>
      <c r="E238" s="22" t="n">
        <f aca="false">PV($C$232,E$234,0,E218)*-1</f>
        <v>780793.796889698</v>
      </c>
      <c r="F238" s="22" t="n">
        <f aca="false">PV($C$232,F$234,0,F218)*-1</f>
        <v>772739.996182323</v>
      </c>
      <c r="G238" s="22" t="n">
        <f aca="false">PV($C$232,G$234,0,G218)*-1</f>
        <v>763673.353682718</v>
      </c>
      <c r="H238" s="22" t="n">
        <f aca="false">PV($C$232,H$234,0,H218)*-1</f>
        <v>753867.037978814</v>
      </c>
      <c r="I238" s="22" t="n">
        <f aca="false">PV($C$232,I$234,0,I218)*-1</f>
        <v>743378.1134751</v>
      </c>
      <c r="J238" s="22" t="n">
        <f aca="false">PV($C$232,J$234,0,J218)*-1</f>
        <v>732236.396685384</v>
      </c>
      <c r="K238" s="22" t="n">
        <f aca="false">PV($C$232,K$234,0,K218)*-1</f>
        <v>720608.10092374</v>
      </c>
      <c r="L238" s="22" t="n">
        <f aca="false">PV($C$232,L$234,0,L218)*-1</f>
        <v>708681.687328864</v>
      </c>
      <c r="M238" s="22" t="n">
        <f aca="false">PV($C$232,M$234,0,M218)*-1</f>
        <v>696703.223217861</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20306703.290541</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5752995.0255565</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7093091.90220782</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7460616.36277666</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228343.845518031</v>
      </c>
      <c r="E246" s="22" t="n">
        <f aca="false">E54+E151</f>
        <v>233062.653594605</v>
      </c>
      <c r="F246" s="22" t="n">
        <f aca="false">F54+F151</f>
        <v>237578.397535105</v>
      </c>
      <c r="G246" s="22" t="n">
        <f aca="false">G54+G151</f>
        <v>241834.590262821</v>
      </c>
      <c r="H246" s="22" t="n">
        <f aca="false">H54+H151</f>
        <v>245891.072569146</v>
      </c>
      <c r="I246" s="22" t="n">
        <f aca="false">I54+I151</f>
        <v>249743.964666507</v>
      </c>
      <c r="J246" s="22" t="n">
        <f aca="false">J54+J151</f>
        <v>253380.838082845</v>
      </c>
      <c r="K246" s="22" t="n">
        <f aca="false">K54+K151</f>
        <v>256837.728811219</v>
      </c>
      <c r="L246" s="22" t="n">
        <f aca="false">L54+L151</f>
        <v>260164.548017199</v>
      </c>
      <c r="M246" s="22" t="n">
        <f aca="false">M54+M151</f>
        <v>263440.140875381</v>
      </c>
    </row>
    <row r="247" customFormat="false" ht="15" hidden="false" customHeight="false" outlineLevel="0" collapsed="false">
      <c r="B247" s="0" t="s">
        <v>25</v>
      </c>
      <c r="C247" s="22" t="n">
        <f aca="false">C55+C152</f>
        <v>0</v>
      </c>
      <c r="D247" s="22" t="n">
        <f aca="false">D55+D152</f>
        <v>81628.1842959021</v>
      </c>
      <c r="E247" s="22" t="n">
        <f aca="false">E55+E152</f>
        <v>83315.0602196113</v>
      </c>
      <c r="F247" s="22" t="n">
        <f aca="false">F55+F152</f>
        <v>84929.344930338</v>
      </c>
      <c r="G247" s="22" t="n">
        <f aca="false">G55+G152</f>
        <v>86450.8454708438</v>
      </c>
      <c r="H247" s="22" t="n">
        <f aca="false">H55+H152</f>
        <v>87900.953681742</v>
      </c>
      <c r="I247" s="22" t="n">
        <f aca="false">I55+I152</f>
        <v>89278.2826195205</v>
      </c>
      <c r="J247" s="22" t="n">
        <f aca="false">J55+J152</f>
        <v>90578.3893634364</v>
      </c>
      <c r="K247" s="22" t="n">
        <f aca="false">K55+K152</f>
        <v>91814.1560328921</v>
      </c>
      <c r="L247" s="22" t="n">
        <f aca="false">L55+L152</f>
        <v>93003.4248334101</v>
      </c>
      <c r="M247" s="22" t="n">
        <f aca="false">M55+M152</f>
        <v>94174.3812780624</v>
      </c>
    </row>
    <row r="248" customFormat="false" ht="15" hidden="false" customHeight="false" outlineLevel="0" collapsed="false">
      <c r="B248" s="0" t="s">
        <v>26</v>
      </c>
      <c r="C248" s="22" t="n">
        <f aca="false">C56+C153</f>
        <v>0</v>
      </c>
      <c r="D248" s="22" t="n">
        <f aca="false">D56+D153</f>
        <v>81220.3208347465</v>
      </c>
      <c r="E248" s="22" t="n">
        <f aca="false">E56+E153</f>
        <v>82898.768112655</v>
      </c>
      <c r="F248" s="22" t="n">
        <f aca="false">F56+F153</f>
        <v>84504.986886903</v>
      </c>
      <c r="G248" s="22" t="n">
        <f aca="false">G56+G153</f>
        <v>86018.8850964007</v>
      </c>
      <c r="H248" s="22" t="n">
        <f aca="false">H56+H153</f>
        <v>87461.7476952711</v>
      </c>
      <c r="I248" s="22" t="n">
        <f aca="false">I56+I153</f>
        <v>88832.1946700052</v>
      </c>
      <c r="J248" s="22" t="n">
        <f aca="false">J56+J153</f>
        <v>90125.8052993619</v>
      </c>
      <c r="K248" s="22" t="n">
        <f aca="false">K56+K153</f>
        <v>91355.3973359339</v>
      </c>
      <c r="L248" s="22" t="n">
        <f aca="false">L56+L153</f>
        <v>92538.7238348632</v>
      </c>
      <c r="M248" s="22" t="n">
        <f aca="false">M56+M153</f>
        <v>93703.8294774611</v>
      </c>
    </row>
    <row r="249" customFormat="false" ht="15" hidden="false" customHeight="false" outlineLevel="0" collapsed="false">
      <c r="B249" s="0" t="s">
        <v>27</v>
      </c>
      <c r="C249" s="22" t="n">
        <f aca="false">C57+C154</f>
        <v>0</v>
      </c>
      <c r="D249" s="22" t="n">
        <f aca="false">D57+D154</f>
        <v>65495.3403873826</v>
      </c>
      <c r="E249" s="22" t="n">
        <f aca="false">E57+E154</f>
        <v>66848.8252623385</v>
      </c>
      <c r="F249" s="22" t="n">
        <f aca="false">F57+F154</f>
        <v>68144.0657178645</v>
      </c>
      <c r="G249" s="22" t="n">
        <f aca="false">G57+G154</f>
        <v>69364.8596955767</v>
      </c>
      <c r="H249" s="22" t="n">
        <f aca="false">H57+H154</f>
        <v>70528.3711921332</v>
      </c>
      <c r="I249" s="22" t="n">
        <f aca="false">I57+I154</f>
        <v>71633.4873769817</v>
      </c>
      <c r="J249" s="22" t="n">
        <f aca="false">J57+J154</f>
        <v>72676.6434200468</v>
      </c>
      <c r="K249" s="22" t="n">
        <f aca="false">K57+K154</f>
        <v>73668.1754423932</v>
      </c>
      <c r="L249" s="22" t="n">
        <f aca="false">L57+L154</f>
        <v>74622.3993489261</v>
      </c>
      <c r="M249" s="22" t="n">
        <f aca="false">M57+M154</f>
        <v>75561.930119858</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0.0732035391308072</v>
      </c>
      <c r="E252" s="71" t="n">
        <f aca="false">E246/E197</f>
        <v>0.0732035391308072</v>
      </c>
      <c r="F252" s="71" t="n">
        <f aca="false">F246/F197</f>
        <v>0.0732035391308072</v>
      </c>
      <c r="G252" s="71" t="n">
        <f aca="false">G246/G197</f>
        <v>0.0732035391308072</v>
      </c>
      <c r="H252" s="71" t="n">
        <f aca="false">H246/H197</f>
        <v>0.0732035391308072</v>
      </c>
      <c r="I252" s="71" t="n">
        <f aca="false">I246/I197</f>
        <v>0.0732035391308072</v>
      </c>
      <c r="J252" s="71" t="n">
        <f aca="false">J246/J197</f>
        <v>0.0732035391308072</v>
      </c>
      <c r="K252" s="71" t="n">
        <f aca="false">K246/K197</f>
        <v>0.0732035391308072</v>
      </c>
      <c r="L252" s="71" t="n">
        <f aca="false">L246/L197</f>
        <v>0.0732035391308072</v>
      </c>
      <c r="M252" s="71" t="n">
        <f aca="false">M246/M197</f>
        <v>0.0732035391308072</v>
      </c>
    </row>
    <row r="253" customFormat="false" ht="15" hidden="false" customHeight="false" outlineLevel="0" collapsed="false">
      <c r="B253" s="0" t="s">
        <v>25</v>
      </c>
      <c r="C253" s="71" t="n">
        <f aca="false">C247/C198</f>
        <v>0</v>
      </c>
      <c r="D253" s="71" t="n">
        <f aca="false">D247/D198</f>
        <v>0.12</v>
      </c>
      <c r="E253" s="71" t="n">
        <f aca="false">E247/E198</f>
        <v>0.12</v>
      </c>
      <c r="F253" s="71" t="n">
        <f aca="false">F247/F198</f>
        <v>0.12</v>
      </c>
      <c r="G253" s="71" t="n">
        <f aca="false">G247/G198</f>
        <v>0.12</v>
      </c>
      <c r="H253" s="71" t="n">
        <f aca="false">H247/H198</f>
        <v>0.12</v>
      </c>
      <c r="I253" s="71" t="n">
        <f aca="false">I247/I198</f>
        <v>0.12</v>
      </c>
      <c r="J253" s="71" t="n">
        <f aca="false">J247/J198</f>
        <v>0.12</v>
      </c>
      <c r="K253" s="71" t="n">
        <f aca="false">K247/K198</f>
        <v>0.12</v>
      </c>
      <c r="L253" s="71" t="n">
        <f aca="false">L247/L198</f>
        <v>0.12</v>
      </c>
      <c r="M253" s="71" t="n">
        <f aca="false">M247/M198</f>
        <v>0.12</v>
      </c>
    </row>
    <row r="254" customFormat="false" ht="15" hidden="false" customHeight="false" outlineLevel="0" collapsed="false">
      <c r="B254" s="0" t="s">
        <v>26</v>
      </c>
      <c r="C254" s="71" t="n">
        <f aca="false">C248/C199</f>
        <v>0</v>
      </c>
      <c r="D254" s="71" t="n">
        <f aca="false">D248/D199</f>
        <v>0.08</v>
      </c>
      <c r="E254" s="71" t="n">
        <f aca="false">E248/E199</f>
        <v>0.08</v>
      </c>
      <c r="F254" s="71" t="n">
        <f aca="false">F248/F199</f>
        <v>0.08</v>
      </c>
      <c r="G254" s="71" t="n">
        <f aca="false">G248/G199</f>
        <v>0.08</v>
      </c>
      <c r="H254" s="71" t="n">
        <f aca="false">H248/H199</f>
        <v>0.08</v>
      </c>
      <c r="I254" s="71" t="n">
        <f aca="false">I248/I199</f>
        <v>0.08</v>
      </c>
      <c r="J254" s="71" t="n">
        <f aca="false">J248/J199</f>
        <v>0.08</v>
      </c>
      <c r="K254" s="71" t="n">
        <f aca="false">K248/K199</f>
        <v>0.08</v>
      </c>
      <c r="L254" s="71" t="n">
        <f aca="false">L248/L199</f>
        <v>0.08</v>
      </c>
      <c r="M254" s="71" t="n">
        <f aca="false">M248/M199</f>
        <v>0.08</v>
      </c>
    </row>
    <row r="255" customFormat="false" ht="15" hidden="false" customHeight="false" outlineLevel="0" collapsed="false">
      <c r="B255" s="0" t="s">
        <v>27</v>
      </c>
      <c r="C255" s="71" t="n">
        <f aca="false">C249/C200</f>
        <v>0</v>
      </c>
      <c r="D255" s="71" t="n">
        <f aca="false">D249/D200</f>
        <v>0.046</v>
      </c>
      <c r="E255" s="71" t="n">
        <f aca="false">E249/E200</f>
        <v>0.046</v>
      </c>
      <c r="F255" s="71" t="n">
        <f aca="false">F249/F200</f>
        <v>0.046</v>
      </c>
      <c r="G255" s="71" t="n">
        <f aca="false">G249/G200</f>
        <v>0.046</v>
      </c>
      <c r="H255" s="71" t="n">
        <f aca="false">H249/H200</f>
        <v>0.046</v>
      </c>
      <c r="I255" s="71" t="n">
        <f aca="false">I249/I200</f>
        <v>0.046</v>
      </c>
      <c r="J255" s="71" t="n">
        <f aca="false">J249/J200</f>
        <v>0.046</v>
      </c>
      <c r="K255" s="71" t="n">
        <f aca="false">K249/K200</f>
        <v>0.046</v>
      </c>
      <c r="L255" s="71" t="n">
        <f aca="false">L249/L200</f>
        <v>0.046</v>
      </c>
      <c r="M255" s="71" t="n">
        <f aca="false">M249/M200</f>
        <v>0.046</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2470277.77993286</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883073.022725758</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878660.659243602</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708544.097963501</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221693.053901001</v>
      </c>
      <c r="E266" s="22" t="n">
        <f aca="false">PV($C$263,E$265,0,E246)*-1</f>
        <v>219683.903850132</v>
      </c>
      <c r="F266" s="22" t="n">
        <f aca="false">PV($C$263,F$265,0,F246)*-1</f>
        <v>217417.888946741</v>
      </c>
      <c r="G266" s="22" t="n">
        <f aca="false">PV($C$263,G$265,0,G246)*-1</f>
        <v>214866.901186514</v>
      </c>
      <c r="H266" s="22" t="n">
        <f aca="false">PV($C$263,H$265,0,H246)*-1</f>
        <v>212107.79919979</v>
      </c>
      <c r="I266" s="22" t="n">
        <f aca="false">PV($C$263,I$265,0,I246)*-1</f>
        <v>209156.638609959</v>
      </c>
      <c r="J266" s="22" t="n">
        <f aca="false">PV($C$263,J$265,0,J246)*-1</f>
        <v>206021.808582226</v>
      </c>
      <c r="K266" s="22" t="n">
        <f aca="false">PV($C$263,K$265,0,K246)*-1</f>
        <v>202750.074843795</v>
      </c>
      <c r="L266" s="22" t="n">
        <f aca="false">PV($C$263,L$265,0,L246)*-1</f>
        <v>199394.462762999</v>
      </c>
      <c r="M266" s="22" t="n">
        <f aca="false">PV($C$263,M$265,0,M246)*-1</f>
        <v>196024.205764907</v>
      </c>
    </row>
    <row r="267" customFormat="false" ht="15" hidden="false" customHeight="false" outlineLevel="0" collapsed="false">
      <c r="A267" s="101"/>
      <c r="B267" s="101" t="s">
        <v>25</v>
      </c>
      <c r="C267" s="22" t="n">
        <f aca="false">PV($C$263,C$265,0,C247)*-1</f>
        <v>0</v>
      </c>
      <c r="D267" s="22" t="n">
        <f aca="false">PV($C$263,D$265,0,D247)*-1</f>
        <v>79250.6643649535</v>
      </c>
      <c r="E267" s="22" t="n">
        <f aca="false">PV($C$263,E$265,0,E247)*-1</f>
        <v>78532.434932238</v>
      </c>
      <c r="F267" s="22" t="n">
        <f aca="false">PV($C$263,F$265,0,F247)*-1</f>
        <v>77722.3816473263</v>
      </c>
      <c r="G267" s="22" t="n">
        <f aca="false">PV($C$263,G$265,0,G247)*-1</f>
        <v>76810.4564822054</v>
      </c>
      <c r="H267" s="22" t="n">
        <f aca="false">PV($C$263,H$265,0,H247)*-1</f>
        <v>75824.1348016162</v>
      </c>
      <c r="I267" s="22" t="n">
        <f aca="false">PV($C$263,I$265,0,I247)*-1</f>
        <v>74769.1561576023</v>
      </c>
      <c r="J267" s="22" t="n">
        <f aca="false">PV($C$263,J$265,0,J247)*-1</f>
        <v>73648.5195025632</v>
      </c>
      <c r="K267" s="22" t="n">
        <f aca="false">PV($C$263,K$265,0,K247)*-1</f>
        <v>72478.9426131055</v>
      </c>
      <c r="L267" s="22" t="n">
        <f aca="false">PV($C$263,L$265,0,L247)*-1</f>
        <v>71279.3809575883</v>
      </c>
      <c r="M267" s="22" t="n">
        <f aca="false">PV($C$263,M$265,0,M247)*-1</f>
        <v>70074.5840481703</v>
      </c>
    </row>
    <row r="268" customFormat="false" ht="15" hidden="false" customHeight="false" outlineLevel="0" collapsed="false">
      <c r="A268" s="101"/>
      <c r="B268" s="101" t="s">
        <v>26</v>
      </c>
      <c r="C268" s="22" t="n">
        <f aca="false">PV($C$263,C$265,0,C248)*-1</f>
        <v>0</v>
      </c>
      <c r="D268" s="22" t="n">
        <f aca="false">PV($C$263,D$265,0,D248)*-1</f>
        <v>78854.680422084</v>
      </c>
      <c r="E268" s="22" t="n">
        <f aca="false">PV($C$263,E$265,0,E248)*-1</f>
        <v>78140.0396952164</v>
      </c>
      <c r="F268" s="22" t="n">
        <f aca="false">PV($C$263,F$265,0,F248)*-1</f>
        <v>77334.0339232974</v>
      </c>
      <c r="G268" s="22" t="n">
        <f aca="false">PV($C$263,G$265,0,G248)*-1</f>
        <v>76426.6652842999</v>
      </c>
      <c r="H268" s="22" t="n">
        <f aca="false">PV($C$263,H$265,0,H248)*-1</f>
        <v>75445.2718595323</v>
      </c>
      <c r="I268" s="22" t="n">
        <f aca="false">PV($C$263,I$265,0,I248)*-1</f>
        <v>74395.5645227869</v>
      </c>
      <c r="J268" s="22" t="n">
        <f aca="false">PV($C$263,J$265,0,J248)*-1</f>
        <v>73280.5272418949</v>
      </c>
      <c r="K268" s="22" t="n">
        <f aca="false">PV($C$263,K$265,0,K248)*-1</f>
        <v>72116.7942614049</v>
      </c>
      <c r="L268" s="22" t="n">
        <f aca="false">PV($C$263,L$265,0,L248)*-1</f>
        <v>70923.2263367652</v>
      </c>
      <c r="M268" s="22" t="n">
        <f aca="false">PV($C$263,M$265,0,M248)*-1</f>
        <v>69724.4493166992</v>
      </c>
    </row>
    <row r="269" customFormat="false" ht="15" hidden="false" customHeight="false" outlineLevel="0" collapsed="false">
      <c r="A269" s="101"/>
      <c r="B269" s="101" t="s">
        <v>27</v>
      </c>
      <c r="C269" s="22" t="n">
        <f aca="false">PV($C$263,C$265,0,C249)*-1</f>
        <v>0</v>
      </c>
      <c r="D269" s="22" t="n">
        <f aca="false">PV($C$263,D$265,0,D249)*-1</f>
        <v>63587.7091139637</v>
      </c>
      <c r="E269" s="22" t="n">
        <f aca="false">PV($C$263,E$265,0,E249)*-1</f>
        <v>63011.4292226774</v>
      </c>
      <c r="F269" s="22" t="n">
        <f aca="false">PV($C$263,F$265,0,F249)*-1</f>
        <v>62361.4733761173</v>
      </c>
      <c r="G269" s="22" t="n">
        <f aca="false">PV($C$263,G$265,0,G249)*-1</f>
        <v>61629.7794200089</v>
      </c>
      <c r="H269" s="22" t="n">
        <f aca="false">PV($C$263,H$265,0,H249)*-1</f>
        <v>60838.3925386411</v>
      </c>
      <c r="I269" s="22" t="n">
        <f aca="false">PV($C$263,I$265,0,I249)*-1</f>
        <v>59991.9179295694</v>
      </c>
      <c r="J269" s="22" t="n">
        <f aca="false">PV($C$263,J$265,0,J249)*-1</f>
        <v>59092.7618377679</v>
      </c>
      <c r="K269" s="22" t="n">
        <f aca="false">PV($C$263,K$265,0,K249)*-1</f>
        <v>58154.3379692843</v>
      </c>
      <c r="L269" s="22" t="n">
        <f aca="false">PV($C$263,L$265,0,L249)*-1</f>
        <v>57191.8554686451</v>
      </c>
      <c r="M269" s="22" t="n">
        <f aca="false">PV($C$263,M$265,0,M249)*-1</f>
        <v>56225.1724000379</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2099116.73764806</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750390.655507369</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746641.252863981</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602084.829276713</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1780499.78818642</v>
      </c>
      <c r="E277" s="0" t="n">
        <f aca="false">SUM(E278:E280)</f>
        <v>1817294.45966868</v>
      </c>
      <c r="F277" s="0" t="n">
        <f aca="false">SUM(F278:F280)</f>
        <v>1852505.74864091</v>
      </c>
      <c r="G277" s="0" t="n">
        <f aca="false">SUM(G278:G280)</f>
        <v>1885693.1999295</v>
      </c>
      <c r="H277" s="0" t="n">
        <f aca="false">SUM(H278:H280)</f>
        <v>1917323.41913163</v>
      </c>
      <c r="I277" s="0" t="n">
        <f aca="false">SUM(I278:I280)</f>
        <v>1947366.15379651</v>
      </c>
      <c r="J277" s="0" t="n">
        <f aca="false">SUM(J278:J280)</f>
        <v>1975724.49353087</v>
      </c>
      <c r="K277" s="0" t="n">
        <f aca="false">SUM(K278:K280)</f>
        <v>2002679.42719983</v>
      </c>
      <c r="L277" s="0" t="n">
        <f aca="false">SUM(L278:L280)</f>
        <v>2028620.13463665</v>
      </c>
      <c r="M277" s="0" t="n">
        <f aca="false">SUM(M278:M280)</f>
        <v>2054161.40717214</v>
      </c>
    </row>
    <row r="278" customFormat="false" ht="15" hidden="false" customHeight="false" outlineLevel="0" collapsed="false">
      <c r="B278" s="0" t="s">
        <v>25</v>
      </c>
      <c r="C278" s="0" t="n">
        <f aca="false">C84+C181</f>
        <v>373311.082731694</v>
      </c>
      <c r="D278" s="0" t="n">
        <f aca="false">D84+D181</f>
        <v>299983.57728744</v>
      </c>
      <c r="E278" s="0" t="n">
        <f aca="false">E84+E181</f>
        <v>306182.846307072</v>
      </c>
      <c r="F278" s="0" t="n">
        <f aca="false">F84+F181</f>
        <v>312115.342618992</v>
      </c>
      <c r="G278" s="0" t="n">
        <f aca="false">G84+G181</f>
        <v>317706.857105351</v>
      </c>
      <c r="H278" s="0" t="n">
        <f aca="false">H84+H181</f>
        <v>323036.004780402</v>
      </c>
      <c r="I278" s="0" t="n">
        <f aca="false">I84+I181</f>
        <v>328097.688626738</v>
      </c>
      <c r="J278" s="0" t="n">
        <f aca="false">J84+J181</f>
        <v>332875.580910629</v>
      </c>
      <c r="K278" s="0" t="n">
        <f aca="false">K84+K181</f>
        <v>337417.023420878</v>
      </c>
      <c r="L278" s="0" t="n">
        <f aca="false">L84+L181</f>
        <v>341787.586262782</v>
      </c>
      <c r="M278" s="0" t="n">
        <f aca="false">M84+M181</f>
        <v>346090.851196879</v>
      </c>
    </row>
    <row r="279" customFormat="false" ht="15" hidden="false" customHeight="false" outlineLevel="0" collapsed="false">
      <c r="B279" s="0" t="s">
        <v>26</v>
      </c>
      <c r="C279" s="0" t="n">
        <f aca="false">C85+C182</f>
        <v>910737.420169237</v>
      </c>
      <c r="D279" s="0" t="n">
        <f aca="false">D85+D182</f>
        <v>849767.606733536</v>
      </c>
      <c r="E279" s="0" t="n">
        <f aca="false">E85+E182</f>
        <v>867328.361378653</v>
      </c>
      <c r="F279" s="0" t="n">
        <f aca="false">F85+F182</f>
        <v>884133.425304222</v>
      </c>
      <c r="G279" s="0" t="n">
        <f aca="false">G85+G182</f>
        <v>899972.585321092</v>
      </c>
      <c r="H279" s="0" t="n">
        <f aca="false">H85+H182</f>
        <v>915068.535261774</v>
      </c>
      <c r="I279" s="0" t="n">
        <f aca="false">I85+I182</f>
        <v>929406.836734929</v>
      </c>
      <c r="J279" s="0" t="n">
        <f aca="false">J85+J182</f>
        <v>942941.237944573</v>
      </c>
      <c r="K279" s="0" t="n">
        <f aca="false">K85+K182</f>
        <v>955805.844627208</v>
      </c>
      <c r="L279" s="0" t="n">
        <f aca="false">L85+L182</f>
        <v>968186.398122256</v>
      </c>
      <c r="M279" s="0" t="n">
        <f aca="false">M85+M182</f>
        <v>980376.315907936</v>
      </c>
    </row>
    <row r="280" customFormat="false" ht="15" hidden="false" customHeight="false" outlineLevel="0" collapsed="false">
      <c r="B280" s="0" t="s">
        <v>27</v>
      </c>
      <c r="C280" s="0" t="n">
        <f aca="false">C86+C183</f>
        <v>678313.819003453</v>
      </c>
      <c r="D280" s="0" t="n">
        <f aca="false">D86+D183</f>
        <v>630748.604165445</v>
      </c>
      <c r="E280" s="0" t="n">
        <f aca="false">E86+E183</f>
        <v>643783.251982955</v>
      </c>
      <c r="F280" s="0" t="n">
        <f aca="false">F86+F183</f>
        <v>656256.980717695</v>
      </c>
      <c r="G280" s="0" t="n">
        <f aca="false">G86+G183</f>
        <v>668013.757503053</v>
      </c>
      <c r="H280" s="0" t="n">
        <f aca="false">H86+H183</f>
        <v>679218.879089457</v>
      </c>
      <c r="I280" s="0" t="n">
        <f aca="false">I86+I183</f>
        <v>689861.628434845</v>
      </c>
      <c r="J280" s="0" t="n">
        <f aca="false">J86+J183</f>
        <v>699907.674675668</v>
      </c>
      <c r="K280" s="0" t="n">
        <f aca="false">K86+K183</f>
        <v>709456.559151743</v>
      </c>
      <c r="L280" s="0" t="n">
        <f aca="false">L86+L183</f>
        <v>718646.150251614</v>
      </c>
      <c r="M280" s="0" t="n">
        <f aca="false">M86+M183</f>
        <v>727694.240067328</v>
      </c>
    </row>
    <row r="282" customFormat="false" ht="15" hidden="false" customHeight="false" outlineLevel="0" collapsed="false">
      <c r="B282" s="0" t="s">
        <v>447</v>
      </c>
    </row>
    <row r="283" customFormat="false" ht="15" hidden="false" customHeight="false" outlineLevel="0" collapsed="false">
      <c r="B283" s="0" t="s">
        <v>238</v>
      </c>
      <c r="C283" s="25" t="n">
        <f aca="false">C277/C197</f>
        <v>0.643091593278819</v>
      </c>
      <c r="D283" s="0" t="n">
        <f aca="false">D277/D197</f>
        <v>0.570800958621004</v>
      </c>
      <c r="E283" s="0" t="n">
        <f aca="false">E277/E197</f>
        <v>0.570800958621004</v>
      </c>
      <c r="F283" s="0" t="n">
        <f aca="false">F277/F197</f>
        <v>0.570800958621004</v>
      </c>
      <c r="G283" s="0" t="n">
        <f aca="false">G277/G197</f>
        <v>0.570800958621004</v>
      </c>
      <c r="H283" s="0" t="n">
        <f aca="false">H277/H197</f>
        <v>0.570800958621004</v>
      </c>
      <c r="I283" s="0" t="n">
        <f aca="false">I277/I197</f>
        <v>0.570800958621004</v>
      </c>
      <c r="J283" s="0" t="n">
        <f aca="false">J277/J197</f>
        <v>0.570800958621004</v>
      </c>
      <c r="K283" s="0" t="n">
        <f aca="false">K277/K197</f>
        <v>0.570800958621004</v>
      </c>
      <c r="L283" s="0" t="n">
        <f aca="false">L277/L197</f>
        <v>0.570800958621004</v>
      </c>
      <c r="M283" s="0" t="n">
        <f aca="false">M277/M197</f>
        <v>0.570800958621004</v>
      </c>
    </row>
    <row r="284" customFormat="false" ht="15" hidden="false" customHeight="false" outlineLevel="0" collapsed="false">
      <c r="B284" s="0" t="s">
        <v>25</v>
      </c>
      <c r="C284" s="0" t="n">
        <f aca="false">C278/C198</f>
        <v>0.561</v>
      </c>
      <c r="D284" s="0" t="n">
        <f aca="false">D278/D198</f>
        <v>0.441</v>
      </c>
      <c r="E284" s="0" t="n">
        <f aca="false">E278/E198</f>
        <v>0.441</v>
      </c>
      <c r="F284" s="0" t="n">
        <f aca="false">F278/F198</f>
        <v>0.441</v>
      </c>
      <c r="G284" s="0" t="n">
        <f aca="false">G278/G198</f>
        <v>0.441</v>
      </c>
      <c r="H284" s="0" t="n">
        <f aca="false">H278/H198</f>
        <v>0.441</v>
      </c>
      <c r="I284" s="0" t="n">
        <f aca="false">I278/I198</f>
        <v>0.441</v>
      </c>
      <c r="J284" s="0" t="n">
        <f aca="false">J278/J198</f>
        <v>0.441</v>
      </c>
      <c r="K284" s="0" t="n">
        <f aca="false">K278/K198</f>
        <v>0.441</v>
      </c>
      <c r="L284" s="0" t="n">
        <f aca="false">L278/L198</f>
        <v>0.441</v>
      </c>
      <c r="M284" s="0" t="n">
        <f aca="false">M278/M198</f>
        <v>0.441</v>
      </c>
    </row>
    <row r="285" customFormat="false" ht="15" hidden="false" customHeight="false" outlineLevel="0" collapsed="false">
      <c r="B285" s="0" t="s">
        <v>26</v>
      </c>
      <c r="C285" s="0" t="n">
        <f aca="false">C279/C199</f>
        <v>0.917</v>
      </c>
      <c r="D285" s="0" t="n">
        <f aca="false">D279/D199</f>
        <v>0.837</v>
      </c>
      <c r="E285" s="0" t="n">
        <f aca="false">E279/E199</f>
        <v>0.837</v>
      </c>
      <c r="F285" s="0" t="n">
        <f aca="false">F279/F199</f>
        <v>0.837</v>
      </c>
      <c r="G285" s="0" t="n">
        <f aca="false">G279/G199</f>
        <v>0.837</v>
      </c>
      <c r="H285" s="0" t="n">
        <f aca="false">H279/H199</f>
        <v>0.837</v>
      </c>
      <c r="I285" s="0" t="n">
        <f aca="false">I279/I199</f>
        <v>0.837</v>
      </c>
      <c r="J285" s="0" t="n">
        <f aca="false">J279/J199</f>
        <v>0.837</v>
      </c>
      <c r="K285" s="0" t="n">
        <f aca="false">K279/K199</f>
        <v>0.837</v>
      </c>
      <c r="L285" s="0" t="n">
        <f aca="false">L279/L199</f>
        <v>0.837</v>
      </c>
      <c r="M285" s="0" t="n">
        <f aca="false">M279/M199</f>
        <v>0.837</v>
      </c>
    </row>
    <row r="286" customFormat="false" ht="15" hidden="false" customHeight="false" outlineLevel="0" collapsed="false">
      <c r="B286" s="0" t="s">
        <v>27</v>
      </c>
      <c r="C286" s="0" t="n">
        <f aca="false">C280/C200</f>
        <v>0.487</v>
      </c>
      <c r="D286" s="0" t="n">
        <f aca="false">D280/D200</f>
        <v>0.443</v>
      </c>
      <c r="E286" s="0" t="n">
        <f aca="false">E280/E200</f>
        <v>0.443</v>
      </c>
      <c r="F286" s="0" t="n">
        <f aca="false">F280/F200</f>
        <v>0.443</v>
      </c>
      <c r="G286" s="0" t="n">
        <f aca="false">G280/G200</f>
        <v>0.443</v>
      </c>
      <c r="H286" s="0" t="n">
        <f aca="false">H280/H200</f>
        <v>0.443</v>
      </c>
      <c r="I286" s="0" t="n">
        <f aca="false">I280/I200</f>
        <v>0.443</v>
      </c>
      <c r="J286" s="0" t="n">
        <f aca="false">J280/J200</f>
        <v>0.443</v>
      </c>
      <c r="K286" s="0" t="n">
        <f aca="false">K280/K200</f>
        <v>0.443</v>
      </c>
      <c r="L286" s="0" t="n">
        <f aca="false">L280/L200</f>
        <v>0.443</v>
      </c>
      <c r="M286" s="0" t="n">
        <f aca="false">M280/M200</f>
        <v>0.443</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181" activePane="bottomRight" state="frozen"/>
      <selection pane="topLeft" activeCell="A1" activeCellId="0" sqref="A1"/>
      <selection pane="topRight" activeCell="C1" activeCellId="0" sqref="C1"/>
      <selection pane="bottomLeft" activeCell="A181" activeCellId="0" sqref="A181"/>
      <selection pane="bottomRight" activeCell="D186" activeCellId="0" sqref="D186"/>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Children'!L24</f>
        <v>0.92</v>
      </c>
      <c r="E20" s="71" t="n">
        <f aca="false">D20</f>
        <v>0.92</v>
      </c>
      <c r="F20" s="71" t="n">
        <f aca="false">E20</f>
        <v>0.92</v>
      </c>
      <c r="G20" s="71" t="n">
        <f aca="false">F20</f>
        <v>0.92</v>
      </c>
      <c r="H20" s="71" t="n">
        <f aca="false">G20</f>
        <v>0.92</v>
      </c>
      <c r="I20" s="71" t="n">
        <f aca="false">H20</f>
        <v>0.92</v>
      </c>
      <c r="J20" s="71" t="n">
        <f aca="false">I20</f>
        <v>0.92</v>
      </c>
      <c r="K20" s="71" t="n">
        <f aca="false">J20</f>
        <v>0.92</v>
      </c>
      <c r="L20" s="71" t="n">
        <f aca="false">K20</f>
        <v>0.92</v>
      </c>
      <c r="M20" s="71" t="n">
        <f aca="false">L20</f>
        <v>0.92</v>
      </c>
    </row>
    <row r="21" customFormat="false" ht="15" hidden="false" customHeight="false" outlineLevel="0" collapsed="false">
      <c r="B21" s="0" t="s">
        <v>26</v>
      </c>
      <c r="C21" s="75" t="n">
        <v>0</v>
      </c>
      <c r="D21" s="71" t="n">
        <f aca="false">'Regional Data Children'!L25</f>
        <v>0.76</v>
      </c>
      <c r="E21" s="71" t="n">
        <f aca="false">D21</f>
        <v>0.76</v>
      </c>
      <c r="F21" s="71" t="n">
        <f aca="false">E21</f>
        <v>0.76</v>
      </c>
      <c r="G21" s="71" t="n">
        <f aca="false">F21</f>
        <v>0.76</v>
      </c>
      <c r="H21" s="71" t="n">
        <f aca="false">G21</f>
        <v>0.76</v>
      </c>
      <c r="I21" s="71" t="n">
        <f aca="false">H21</f>
        <v>0.76</v>
      </c>
      <c r="J21" s="71" t="n">
        <f aca="false">I21</f>
        <v>0.76</v>
      </c>
      <c r="K21" s="71" t="n">
        <f aca="false">J21</f>
        <v>0.76</v>
      </c>
      <c r="L21" s="71" t="n">
        <f aca="false">K21</f>
        <v>0.76</v>
      </c>
      <c r="M21" s="71" t="n">
        <f aca="false">L21</f>
        <v>0.76</v>
      </c>
    </row>
    <row r="22" customFormat="false" ht="15" hidden="false" customHeight="false" outlineLevel="0" collapsed="false">
      <c r="B22" s="0" t="s">
        <v>27</v>
      </c>
      <c r="C22" s="75" t="n">
        <v>0</v>
      </c>
      <c r="D22" s="71" t="n">
        <f aca="false">'Regional Data Children'!L26</f>
        <v>0.57</v>
      </c>
      <c r="E22" s="71" t="n">
        <f aca="false">D22</f>
        <v>0.57</v>
      </c>
      <c r="F22" s="71" t="n">
        <f aca="false">E22</f>
        <v>0.57</v>
      </c>
      <c r="G22" s="71" t="n">
        <f aca="false">F22</f>
        <v>0.57</v>
      </c>
      <c r="H22" s="71" t="n">
        <f aca="false">G22</f>
        <v>0.57</v>
      </c>
      <c r="I22" s="71" t="n">
        <f aca="false">H22</f>
        <v>0.57</v>
      </c>
      <c r="J22" s="71" t="n">
        <f aca="false">I22</f>
        <v>0.57</v>
      </c>
      <c r="K22" s="71" t="n">
        <f aca="false">J22</f>
        <v>0.57</v>
      </c>
      <c r="L22" s="71" t="n">
        <f aca="false">K22</f>
        <v>0.57</v>
      </c>
      <c r="M22" s="71" t="n">
        <f aca="false">L22</f>
        <v>0.57</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Children'!N24</f>
        <v>0.12</v>
      </c>
      <c r="E49" s="75" t="n">
        <f aca="false">'Regional Data Children'!Q24</f>
        <v>0.169</v>
      </c>
      <c r="F49" s="75" t="n">
        <f aca="false">'Regional Data Children'!T24</f>
        <v>0.217</v>
      </c>
      <c r="G49" s="75" t="n">
        <f aca="false">F49</f>
        <v>0.217</v>
      </c>
      <c r="H49" s="75" t="n">
        <f aca="false">G49</f>
        <v>0.217</v>
      </c>
      <c r="I49" s="75" t="n">
        <f aca="false">H49</f>
        <v>0.217</v>
      </c>
      <c r="J49" s="75" t="n">
        <f aca="false">I49</f>
        <v>0.217</v>
      </c>
      <c r="K49" s="75" t="n">
        <f aca="false">J49</f>
        <v>0.217</v>
      </c>
      <c r="L49" s="75" t="n">
        <f aca="false">K49</f>
        <v>0.217</v>
      </c>
      <c r="M49" s="75" t="n">
        <f aca="false">L49</f>
        <v>0.217</v>
      </c>
    </row>
    <row r="50" customFormat="false" ht="15" hidden="false" customHeight="false" outlineLevel="0" collapsed="false">
      <c r="B50" s="0" t="s">
        <v>26</v>
      </c>
      <c r="C50" s="75" t="n">
        <v>0</v>
      </c>
      <c r="D50" s="75" t="n">
        <f aca="false">'Regional Data Children'!N25</f>
        <v>0.08</v>
      </c>
      <c r="E50" s="75" t="n">
        <f aca="false">'Regional Data Children'!Q25</f>
        <v>0.139</v>
      </c>
      <c r="F50" s="75" t="n">
        <f aca="false">'Regional Data Children'!T25</f>
        <v>0.175</v>
      </c>
      <c r="G50" s="75" t="n">
        <f aca="false">F50</f>
        <v>0.175</v>
      </c>
      <c r="H50" s="75" t="n">
        <f aca="false">G50</f>
        <v>0.175</v>
      </c>
      <c r="I50" s="75" t="n">
        <f aca="false">H50</f>
        <v>0.175</v>
      </c>
      <c r="J50" s="75" t="n">
        <f aca="false">I50</f>
        <v>0.175</v>
      </c>
      <c r="K50" s="75" t="n">
        <f aca="false">J50</f>
        <v>0.175</v>
      </c>
      <c r="L50" s="75" t="n">
        <f aca="false">K50</f>
        <v>0.175</v>
      </c>
      <c r="M50" s="75" t="n">
        <f aca="false">L50</f>
        <v>0.175</v>
      </c>
    </row>
    <row r="51" customFormat="false" ht="15" hidden="false" customHeight="false" outlineLevel="0" collapsed="false">
      <c r="B51" s="0" t="s">
        <v>27</v>
      </c>
      <c r="C51" s="75" t="n">
        <v>0</v>
      </c>
      <c r="D51" s="75" t="n">
        <f aca="false">'Regional Data Children'!N26</f>
        <v>0.046</v>
      </c>
      <c r="E51" s="75" t="n">
        <f aca="false">'Regional Data Children'!Q26</f>
        <v>0.065</v>
      </c>
      <c r="F51" s="75" t="n">
        <f aca="false">'Regional Data Children'!T26</f>
        <v>0.083</v>
      </c>
      <c r="G51" s="75" t="n">
        <f aca="false">F51</f>
        <v>0.083</v>
      </c>
      <c r="H51" s="75" t="n">
        <f aca="false">G51</f>
        <v>0.083</v>
      </c>
      <c r="I51" s="75" t="n">
        <f aca="false">H51</f>
        <v>0.083</v>
      </c>
      <c r="J51" s="75" t="n">
        <f aca="false">I51</f>
        <v>0.083</v>
      </c>
      <c r="K51" s="75" t="n">
        <f aca="false">J51</f>
        <v>0.083</v>
      </c>
      <c r="L51" s="75" t="n">
        <f aca="false">K51</f>
        <v>0.083</v>
      </c>
      <c r="M51" s="75" t="n">
        <f aca="false">L51</f>
        <v>0.083</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f aca="false">'Regional Data Children'!D24</f>
        <v>0.561</v>
      </c>
      <c r="D78" s="75" t="n">
        <f aca="false">'Regional Data Children'!O24</f>
        <v>0.441</v>
      </c>
      <c r="E78" s="75" t="n">
        <f aca="false">'Regional Data Children'!R24</f>
        <v>0.392</v>
      </c>
      <c r="F78" s="75" t="n">
        <f aca="false">'Regional Data Children'!U24</f>
        <v>0.343</v>
      </c>
      <c r="G78" s="75" t="n">
        <f aca="false">F78</f>
        <v>0.343</v>
      </c>
      <c r="H78" s="75" t="n">
        <f aca="false">G78</f>
        <v>0.343</v>
      </c>
      <c r="I78" s="75" t="n">
        <f aca="false">H78</f>
        <v>0.343</v>
      </c>
      <c r="J78" s="75" t="n">
        <f aca="false">I78</f>
        <v>0.343</v>
      </c>
      <c r="K78" s="75" t="n">
        <f aca="false">J78</f>
        <v>0.343</v>
      </c>
      <c r="L78" s="75" t="n">
        <f aca="false">K78</f>
        <v>0.343</v>
      </c>
      <c r="M78" s="75" t="n">
        <f aca="false">L78</f>
        <v>0.343</v>
      </c>
    </row>
    <row r="79" customFormat="false" ht="15" hidden="false" customHeight="false" outlineLevel="0" collapsed="false">
      <c r="B79" s="0" t="s">
        <v>26</v>
      </c>
      <c r="C79" s="75" t="n">
        <f aca="false">'Regional Data Children'!D25</f>
        <v>0.917</v>
      </c>
      <c r="D79" s="75" t="n">
        <f aca="false">'Regional Data Children'!O25</f>
        <v>0.837</v>
      </c>
      <c r="E79" s="75" t="n">
        <f aca="false">'Regional Data Children'!R25</f>
        <v>0.779</v>
      </c>
      <c r="F79" s="75" t="n">
        <f aca="false">'Regional Data Children'!U25</f>
        <v>0.743</v>
      </c>
      <c r="G79" s="75" t="n">
        <f aca="false">F79</f>
        <v>0.743</v>
      </c>
      <c r="H79" s="75" t="n">
        <f aca="false">G79</f>
        <v>0.743</v>
      </c>
      <c r="I79" s="75" t="n">
        <f aca="false">H79</f>
        <v>0.743</v>
      </c>
      <c r="J79" s="75" t="n">
        <f aca="false">I79</f>
        <v>0.743</v>
      </c>
      <c r="K79" s="75" t="n">
        <f aca="false">J79</f>
        <v>0.743</v>
      </c>
      <c r="L79" s="75" t="n">
        <f aca="false">K79</f>
        <v>0.743</v>
      </c>
      <c r="M79" s="75" t="n">
        <f aca="false">L79</f>
        <v>0.743</v>
      </c>
    </row>
    <row r="80" customFormat="false" ht="15" hidden="false" customHeight="false" outlineLevel="0" collapsed="false">
      <c r="B80" s="0" t="s">
        <v>27</v>
      </c>
      <c r="C80" s="75" t="n">
        <f aca="false">'Regional Data Children'!D26</f>
        <v>0.487</v>
      </c>
      <c r="D80" s="75" t="n">
        <f aca="false">'Regional Data Children'!O26</f>
        <v>0.443</v>
      </c>
      <c r="E80" s="75" t="n">
        <f aca="false">'Regional Data Children'!R26</f>
        <v>0.423</v>
      </c>
      <c r="F80" s="75" t="n">
        <f aca="false">'Regional Data Children'!U26</f>
        <v>0.405</v>
      </c>
      <c r="G80" s="75" t="n">
        <f aca="false">F80</f>
        <v>0.405</v>
      </c>
      <c r="H80" s="75" t="n">
        <f aca="false">G80</f>
        <v>0.405</v>
      </c>
      <c r="I80" s="75" t="n">
        <f aca="false">H80</f>
        <v>0.405</v>
      </c>
      <c r="J80" s="75" t="n">
        <f aca="false">I80</f>
        <v>0.405</v>
      </c>
      <c r="K80" s="75" t="n">
        <f aca="false">J80</f>
        <v>0.405</v>
      </c>
      <c r="L80" s="75" t="n">
        <f aca="false">K80</f>
        <v>0.405</v>
      </c>
      <c r="M80" s="75" t="n">
        <f aca="false">L80</f>
        <v>0.405</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f aca="false">'Regional Data Children'!P24</f>
        <v>0</v>
      </c>
      <c r="D89" s="75" t="n">
        <f aca="false">'Regional Data Children'!P24</f>
        <v>0</v>
      </c>
      <c r="E89" s="75" t="n">
        <f aca="false">'Regional Data Children'!S24</f>
        <v>0</v>
      </c>
      <c r="F89" s="75" t="n">
        <f aca="false">'Regional Data Children'!V24</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f aca="false">'Regional Data Children'!P25</f>
        <v>0</v>
      </c>
      <c r="D90" s="75" t="n">
        <f aca="false">'Regional Data Children'!P25</f>
        <v>0</v>
      </c>
      <c r="E90" s="75" t="n">
        <f aca="false">'Regional Data Children'!S25</f>
        <v>0</v>
      </c>
      <c r="F90" s="75" t="n">
        <f aca="false">'Regional Data Children'!V25</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f aca="false">'Regional Data Children'!P26</f>
        <v>0</v>
      </c>
      <c r="D91" s="75" t="n">
        <f aca="false">'Regional Data Children'!P26</f>
        <v>0</v>
      </c>
      <c r="E91" s="75" t="n">
        <f aca="false">'Regional Data Children'!S26</f>
        <v>0</v>
      </c>
      <c r="F91" s="75" t="n">
        <f aca="false">'Regional Data Children'!V26</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'Regional Data Children'!$D32</f>
        <v>0.561</v>
      </c>
      <c r="E106" s="75" t="n">
        <f aca="false">'Regional Data Children'!$D32</f>
        <v>0.561</v>
      </c>
      <c r="F106" s="75" t="n">
        <f aca="false">'Regional Data Children'!$D32</f>
        <v>0.561</v>
      </c>
      <c r="G106" s="75" t="n">
        <f aca="false">'Regional Data Children'!$D32</f>
        <v>0.561</v>
      </c>
      <c r="H106" s="75" t="n">
        <f aca="false">'Regional Data Children'!$D32</f>
        <v>0.561</v>
      </c>
      <c r="I106" s="75" t="n">
        <f aca="false">'Regional Data Children'!$D32</f>
        <v>0.561</v>
      </c>
      <c r="J106" s="75" t="n">
        <f aca="false">'Regional Data Children'!$D32</f>
        <v>0.561</v>
      </c>
      <c r="K106" s="75" t="n">
        <f aca="false">'Regional Data Children'!$D32</f>
        <v>0.561</v>
      </c>
      <c r="L106" s="75" t="n">
        <f aca="false">'Regional Data Children'!$D32</f>
        <v>0.561</v>
      </c>
      <c r="M106" s="75" t="n">
        <f aca="false">'Regional Data Children'!$D32</f>
        <v>0.561</v>
      </c>
    </row>
    <row r="107" customFormat="false" ht="15" hidden="false" customHeight="false" outlineLevel="0" collapsed="false">
      <c r="B107" s="0" t="s">
        <v>26</v>
      </c>
      <c r="C107" s="75" t="n">
        <f aca="false">'Regional Data Children'!$D33</f>
        <v>0.917</v>
      </c>
      <c r="D107" s="75" t="n">
        <f aca="false">'Regional Data Children'!$D33</f>
        <v>0.917</v>
      </c>
      <c r="E107" s="75" t="n">
        <f aca="false">'Regional Data Children'!$D33</f>
        <v>0.917</v>
      </c>
      <c r="F107" s="75" t="n">
        <f aca="false">'Regional Data Children'!$D33</f>
        <v>0.917</v>
      </c>
      <c r="G107" s="75" t="n">
        <f aca="false">'Regional Data Children'!$D33</f>
        <v>0.917</v>
      </c>
      <c r="H107" s="75" t="n">
        <f aca="false">'Regional Data Children'!$D33</f>
        <v>0.917</v>
      </c>
      <c r="I107" s="75" t="n">
        <f aca="false">'Regional Data Children'!$D33</f>
        <v>0.917</v>
      </c>
      <c r="J107" s="75" t="n">
        <f aca="false">'Regional Data Children'!$D33</f>
        <v>0.917</v>
      </c>
      <c r="K107" s="75" t="n">
        <f aca="false">'Regional Data Children'!$D33</f>
        <v>0.917</v>
      </c>
      <c r="L107" s="75" t="n">
        <f aca="false">'Regional Data Children'!$D33</f>
        <v>0.917</v>
      </c>
      <c r="M107" s="75" t="n">
        <f aca="false">'Regional Data Children'!$D33</f>
        <v>0.917</v>
      </c>
    </row>
    <row r="108" customFormat="false" ht="15" hidden="false" customHeight="false" outlineLevel="0" collapsed="false">
      <c r="B108" s="0" t="s">
        <v>27</v>
      </c>
      <c r="C108" s="75" t="n">
        <f aca="false">'Regional Data Children'!$D34</f>
        <v>0.487</v>
      </c>
      <c r="D108" s="75" t="n">
        <f aca="false">'Regional Data Children'!$D34</f>
        <v>0.487</v>
      </c>
      <c r="E108" s="75" t="n">
        <f aca="false">'Regional Data Children'!$D34</f>
        <v>0.487</v>
      </c>
      <c r="F108" s="75" t="n">
        <f aca="false">'Regional Data Children'!$D34</f>
        <v>0.487</v>
      </c>
      <c r="G108" s="75" t="n">
        <f aca="false">'Regional Data Children'!$D34</f>
        <v>0.487</v>
      </c>
      <c r="H108" s="75" t="n">
        <f aca="false">'Regional Data Children'!$D34</f>
        <v>0.487</v>
      </c>
      <c r="I108" s="75" t="n">
        <f aca="false">'Regional Data Children'!$D34</f>
        <v>0.487</v>
      </c>
      <c r="J108" s="75" t="n">
        <f aca="false">'Regional Data Children'!$D34</f>
        <v>0.487</v>
      </c>
      <c r="K108" s="75" t="n">
        <f aca="false">'Regional Data Children'!$D34</f>
        <v>0.487</v>
      </c>
      <c r="L108" s="75" t="n">
        <f aca="false">'Regional Data Children'!$D34</f>
        <v>0.487</v>
      </c>
      <c r="M108" s="75" t="n">
        <f aca="false">'Regional Data Children'!$D34</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Children'!L32</f>
        <v>0.92</v>
      </c>
      <c r="E117" s="71" t="n">
        <f aca="false">D117</f>
        <v>0.92</v>
      </c>
      <c r="F117" s="71" t="n">
        <f aca="false">E117</f>
        <v>0.92</v>
      </c>
      <c r="G117" s="71" t="n">
        <f aca="false">F117</f>
        <v>0.92</v>
      </c>
      <c r="H117" s="71" t="n">
        <f aca="false">G117</f>
        <v>0.92</v>
      </c>
      <c r="I117" s="71" t="n">
        <f aca="false">H117</f>
        <v>0.92</v>
      </c>
      <c r="J117" s="71" t="n">
        <f aca="false">I117</f>
        <v>0.92</v>
      </c>
      <c r="K117" s="71" t="n">
        <f aca="false">J117</f>
        <v>0.92</v>
      </c>
      <c r="L117" s="71" t="n">
        <f aca="false">K117</f>
        <v>0.92</v>
      </c>
      <c r="M117" s="71" t="n">
        <f aca="false">L117</f>
        <v>0.92</v>
      </c>
    </row>
    <row r="118" customFormat="false" ht="15" hidden="false" customHeight="false" outlineLevel="0" collapsed="false">
      <c r="B118" s="0" t="s">
        <v>26</v>
      </c>
      <c r="C118" s="75" t="n">
        <v>0</v>
      </c>
      <c r="D118" s="71" t="n">
        <f aca="false">'Regional Data Children'!L33</f>
        <v>0.76</v>
      </c>
      <c r="E118" s="71" t="n">
        <f aca="false">D118</f>
        <v>0.76</v>
      </c>
      <c r="F118" s="71" t="n">
        <f aca="false">E118</f>
        <v>0.76</v>
      </c>
      <c r="G118" s="71" t="n">
        <f aca="false">F118</f>
        <v>0.76</v>
      </c>
      <c r="H118" s="71" t="n">
        <f aca="false">G118</f>
        <v>0.76</v>
      </c>
      <c r="I118" s="71" t="n">
        <f aca="false">H118</f>
        <v>0.76</v>
      </c>
      <c r="J118" s="71" t="n">
        <f aca="false">I118</f>
        <v>0.76</v>
      </c>
      <c r="K118" s="71" t="n">
        <f aca="false">J118</f>
        <v>0.76</v>
      </c>
      <c r="L118" s="71" t="n">
        <f aca="false">K118</f>
        <v>0.76</v>
      </c>
      <c r="M118" s="71" t="n">
        <f aca="false">L118</f>
        <v>0.76</v>
      </c>
    </row>
    <row r="119" customFormat="false" ht="15" hidden="false" customHeight="false" outlineLevel="0" collapsed="false">
      <c r="B119" s="0" t="s">
        <v>27</v>
      </c>
      <c r="C119" s="75" t="n">
        <v>0</v>
      </c>
      <c r="D119" s="71" t="n">
        <f aca="false">'Regional Data Children'!L34</f>
        <v>0.57</v>
      </c>
      <c r="E119" s="71" t="n">
        <f aca="false">D119</f>
        <v>0.57</v>
      </c>
      <c r="F119" s="71" t="n">
        <f aca="false">E119</f>
        <v>0.57</v>
      </c>
      <c r="G119" s="71" t="n">
        <f aca="false">F119</f>
        <v>0.57</v>
      </c>
      <c r="H119" s="71" t="n">
        <f aca="false">G119</f>
        <v>0.57</v>
      </c>
      <c r="I119" s="71" t="n">
        <f aca="false">H119</f>
        <v>0.57</v>
      </c>
      <c r="J119" s="71" t="n">
        <f aca="false">I119</f>
        <v>0.57</v>
      </c>
      <c r="K119" s="71" t="n">
        <f aca="false">J119</f>
        <v>0.57</v>
      </c>
      <c r="L119" s="71" t="n">
        <f aca="false">K119</f>
        <v>0.57</v>
      </c>
      <c r="M119" s="71" t="n">
        <f aca="false">L119</f>
        <v>0.57</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2208981.82363653</v>
      </c>
      <c r="E122" s="22" t="n">
        <f aca="false">SUM(E123:E125)</f>
        <v>2254631.23120752</v>
      </c>
      <c r="F122" s="22" t="n">
        <f aca="false">SUM(F123:F125)</f>
        <v>2298316.21103316</v>
      </c>
      <c r="G122" s="22" t="n">
        <f aca="false">SUM(G123:G125)</f>
        <v>2339490.31122442</v>
      </c>
      <c r="H122" s="22" t="n">
        <f aca="false">SUM(H123:H125)</f>
        <v>2378732.42726327</v>
      </c>
      <c r="I122" s="22" t="n">
        <f aca="false">SUM(I123:I125)</f>
        <v>2416005.02636571</v>
      </c>
      <c r="J122" s="22" t="n">
        <f aca="false">SUM(J123:J125)</f>
        <v>2451187.87639318</v>
      </c>
      <c r="K122" s="22" t="n">
        <f aca="false">SUM(K123:K125)</f>
        <v>2484629.58693262</v>
      </c>
      <c r="L122" s="22" t="n">
        <f aca="false">SUM(L123:L125)</f>
        <v>2516812.99498491</v>
      </c>
      <c r="M122" s="22" t="n">
        <f aca="false">SUM(M123:M125)</f>
        <v>2548500.84305869</v>
      </c>
    </row>
    <row r="123" customFormat="false" ht="15" hidden="false" customHeight="false" outlineLevel="0" collapsed="false">
      <c r="B123" s="0" t="s">
        <v>25</v>
      </c>
      <c r="C123" s="22" t="n">
        <f aca="false">C117*C101</f>
        <v>0</v>
      </c>
      <c r="D123" s="22" t="n">
        <f aca="false">D117*D101</f>
        <v>625816.079601916</v>
      </c>
      <c r="E123" s="22" t="n">
        <f aca="false">E117*E101</f>
        <v>638748.79501702</v>
      </c>
      <c r="F123" s="22" t="n">
        <f aca="false">F117*F101</f>
        <v>651124.977799258</v>
      </c>
      <c r="G123" s="22" t="n">
        <f aca="false">G117*G101</f>
        <v>662789.815276469</v>
      </c>
      <c r="H123" s="22" t="n">
        <f aca="false">H117*H101</f>
        <v>673907.311560022</v>
      </c>
      <c r="I123" s="22" t="n">
        <f aca="false">I117*I101</f>
        <v>684466.833416324</v>
      </c>
      <c r="J123" s="22" t="n">
        <f aca="false">J117*J101</f>
        <v>694434.318453013</v>
      </c>
      <c r="K123" s="22" t="n">
        <f aca="false">K117*K101</f>
        <v>703908.529585506</v>
      </c>
      <c r="L123" s="22" t="n">
        <f aca="false">L117*L101</f>
        <v>713026.257056144</v>
      </c>
      <c r="M123" s="22" t="n">
        <f aca="false">M117*M101</f>
        <v>722003.589798478</v>
      </c>
    </row>
    <row r="124" customFormat="false" ht="15" hidden="false" customHeight="false" outlineLevel="0" collapsed="false">
      <c r="B124" s="0" t="s">
        <v>26</v>
      </c>
      <c r="C124" s="22" t="n">
        <f aca="false">C118*C102</f>
        <v>0</v>
      </c>
      <c r="D124" s="22" t="n">
        <f aca="false">D118*D102</f>
        <v>771593.047930092</v>
      </c>
      <c r="E124" s="22" t="n">
        <f aca="false">E118*E102</f>
        <v>787538.297070223</v>
      </c>
      <c r="F124" s="22" t="n">
        <f aca="false">F118*F102</f>
        <v>802797.375425578</v>
      </c>
      <c r="G124" s="22" t="n">
        <f aca="false">G118*G102</f>
        <v>817179.408415807</v>
      </c>
      <c r="H124" s="22" t="n">
        <f aca="false">H118*H102</f>
        <v>830886.603105076</v>
      </c>
      <c r="I124" s="22" t="n">
        <f aca="false">I118*I102</f>
        <v>843905.849365049</v>
      </c>
      <c r="J124" s="22" t="n">
        <f aca="false">J118*J102</f>
        <v>856195.150343938</v>
      </c>
      <c r="K124" s="22" t="n">
        <f aca="false">K118*K102</f>
        <v>867876.274691372</v>
      </c>
      <c r="L124" s="22" t="n">
        <f aca="false">L118*L102</f>
        <v>879117.876431201</v>
      </c>
      <c r="M124" s="22" t="n">
        <f aca="false">M118*M102</f>
        <v>890186.38003588</v>
      </c>
    </row>
    <row r="125" customFormat="false" ht="15" hidden="false" customHeight="false" outlineLevel="0" collapsed="false">
      <c r="B125" s="0" t="s">
        <v>27</v>
      </c>
      <c r="C125" s="22" t="n">
        <f aca="false">C119*C103</f>
        <v>0</v>
      </c>
      <c r="D125" s="22" t="n">
        <f aca="false">D119*D103</f>
        <v>811572.696104523</v>
      </c>
      <c r="E125" s="22" t="n">
        <f aca="false">E119*E103</f>
        <v>828344.139120281</v>
      </c>
      <c r="F125" s="22" t="n">
        <f aca="false">F119*F103</f>
        <v>844393.857808321</v>
      </c>
      <c r="G125" s="22" t="n">
        <f aca="false">G119*G103</f>
        <v>859521.087532146</v>
      </c>
      <c r="H125" s="22" t="n">
        <f aca="false">H119*H103</f>
        <v>873938.512598173</v>
      </c>
      <c r="I125" s="22" t="n">
        <f aca="false">I119*I103</f>
        <v>887632.343584338</v>
      </c>
      <c r="J125" s="22" t="n">
        <f aca="false">J119*J103</f>
        <v>900558.407596232</v>
      </c>
      <c r="K125" s="22" t="n">
        <f aca="false">K119*K103</f>
        <v>912844.782655742</v>
      </c>
      <c r="L125" s="22" t="n">
        <f aca="false">L119*L103</f>
        <v>924668.861497563</v>
      </c>
      <c r="M125" s="22" t="n">
        <f aca="false">M119*M103</f>
        <v>936310.873224328</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23897288.3321</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6770226.50756415</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8347276.26281422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8779785.56172165</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2144642.54721993</v>
      </c>
      <c r="E135" s="22" t="n">
        <f aca="false">PV($C$132,E$134,0,E122)*-1</f>
        <v>2125206.17514141</v>
      </c>
      <c r="F135" s="22" t="n">
        <f aca="false">PV($C$132,F$134,0,F122)*-1</f>
        <v>2103284.91108315</v>
      </c>
      <c r="G135" s="22" t="n">
        <f aca="false">PV($C$132,G$134,0,G122)*-1</f>
        <v>2078606.84024714</v>
      </c>
      <c r="H135" s="22" t="n">
        <f aca="false">PV($C$132,H$134,0,H122)*-1</f>
        <v>2051915.48745676</v>
      </c>
      <c r="I135" s="22" t="n">
        <f aca="false">PV($C$132,I$134,0,I122)*-1</f>
        <v>2023366.17364986</v>
      </c>
      <c r="J135" s="22" t="n">
        <f aca="false">PV($C$132,J$134,0,J122)*-1</f>
        <v>1993040.05500304</v>
      </c>
      <c r="K135" s="22" t="n">
        <f aca="false">PV($C$132,K$134,0,K122)*-1</f>
        <v>1961389.53977423</v>
      </c>
      <c r="L135" s="22" t="n">
        <f aca="false">PV($C$132,L$134,0,L122)*-1</f>
        <v>1928927.59153631</v>
      </c>
      <c r="M135" s="22" t="n">
        <f aca="false">PV($C$132,M$134,0,M122)*-1</f>
        <v>1896323.96942914</v>
      </c>
    </row>
    <row r="136" customFormat="false" ht="15" hidden="false" customHeight="false" outlineLevel="0" collapsed="false">
      <c r="A136" s="101"/>
      <c r="B136" s="101" t="s">
        <v>25</v>
      </c>
      <c r="C136" s="22" t="n">
        <f aca="false">PV($C$132,C$134,0,C123)*-1</f>
        <v>0</v>
      </c>
      <c r="D136" s="22" t="n">
        <f aca="false">PV($C$132,D$134,0,D123)*-1</f>
        <v>607588.426797977</v>
      </c>
      <c r="E136" s="22" t="n">
        <f aca="false">PV($C$132,E$134,0,E123)*-1</f>
        <v>602082.001147158</v>
      </c>
      <c r="F136" s="22" t="n">
        <f aca="false">PV($C$132,F$134,0,F123)*-1</f>
        <v>595871.592629502</v>
      </c>
      <c r="G136" s="22" t="n">
        <f aca="false">PV($C$132,G$134,0,G123)*-1</f>
        <v>588880.166363574</v>
      </c>
      <c r="H136" s="22" t="n">
        <f aca="false">PV($C$132,H$134,0,H123)*-1</f>
        <v>581318.366812391</v>
      </c>
      <c r="I136" s="22" t="n">
        <f aca="false">PV($C$132,I$134,0,I123)*-1</f>
        <v>573230.197208285</v>
      </c>
      <c r="J136" s="22" t="n">
        <f aca="false">PV($C$132,J$134,0,J123)*-1</f>
        <v>564638.649519652</v>
      </c>
      <c r="K136" s="22" t="n">
        <f aca="false">PV($C$132,K$134,0,K123)*-1</f>
        <v>555671.893367142</v>
      </c>
      <c r="L136" s="22" t="n">
        <f aca="false">PV($C$132,L$134,0,L123)*-1</f>
        <v>546475.254008177</v>
      </c>
      <c r="M136" s="22" t="n">
        <f aca="false">PV($C$132,M$134,0,M123)*-1</f>
        <v>537238.477702639</v>
      </c>
    </row>
    <row r="137" customFormat="false" ht="15" hidden="false" customHeight="false" outlineLevel="0" collapsed="false">
      <c r="A137" s="101"/>
      <c r="B137" s="101" t="s">
        <v>26</v>
      </c>
      <c r="C137" s="22" t="n">
        <f aca="false">PV($C$132,C$134,0,C124)*-1</f>
        <v>0</v>
      </c>
      <c r="D137" s="22" t="n">
        <f aca="false">PV($C$132,D$134,0,D124)*-1</f>
        <v>749119.464009798</v>
      </c>
      <c r="E137" s="22" t="n">
        <f aca="false">PV($C$132,E$134,0,E124)*-1</f>
        <v>742330.377104556</v>
      </c>
      <c r="F137" s="22" t="n">
        <f aca="false">PV($C$132,F$134,0,F124)*-1</f>
        <v>734673.322271325</v>
      </c>
      <c r="G137" s="22" t="n">
        <f aca="false">PV($C$132,G$134,0,G124)*-1</f>
        <v>726053.320200849</v>
      </c>
      <c r="H137" s="22" t="n">
        <f aca="false">PV($C$132,H$134,0,H124)*-1</f>
        <v>716730.082665557</v>
      </c>
      <c r="I137" s="22" t="n">
        <f aca="false">PV($C$132,I$134,0,I124)*-1</f>
        <v>706757.862966476</v>
      </c>
      <c r="J137" s="22" t="n">
        <f aca="false">PV($C$132,J$134,0,J124)*-1</f>
        <v>696165.008798002</v>
      </c>
      <c r="K137" s="22" t="n">
        <f aca="false">PV($C$132,K$134,0,K124)*-1</f>
        <v>685109.545483347</v>
      </c>
      <c r="L137" s="22" t="n">
        <f aca="false">PV($C$132,L$134,0,L124)*-1</f>
        <v>673770.650199269</v>
      </c>
      <c r="M137" s="22" t="n">
        <f aca="false">PV($C$132,M$134,0,M124)*-1</f>
        <v>662382.268508642</v>
      </c>
    </row>
    <row r="138" customFormat="false" ht="15" hidden="false" customHeight="false" outlineLevel="0" collapsed="false">
      <c r="A138" s="101"/>
      <c r="B138" s="101" t="s">
        <v>27</v>
      </c>
      <c r="C138" s="22" t="n">
        <f aca="false">PV($C$132,C$134,0,C125)*-1</f>
        <v>0</v>
      </c>
      <c r="D138" s="22" t="n">
        <f aca="false">PV($C$132,D$134,0,D125)*-1</f>
        <v>787934.656412159</v>
      </c>
      <c r="E138" s="22" t="n">
        <f aca="false">PV($C$132,E$134,0,E125)*-1</f>
        <v>780793.796889698</v>
      </c>
      <c r="F138" s="22" t="n">
        <f aca="false">PV($C$132,F$134,0,F125)*-1</f>
        <v>772739.996182323</v>
      </c>
      <c r="G138" s="22" t="n">
        <f aca="false">PV($C$132,G$134,0,G125)*-1</f>
        <v>763673.353682718</v>
      </c>
      <c r="H138" s="22" t="n">
        <f aca="false">PV($C$132,H$134,0,H125)*-1</f>
        <v>753867.037978814</v>
      </c>
      <c r="I138" s="22" t="n">
        <f aca="false">PV($C$132,I$134,0,I125)*-1</f>
        <v>743378.1134751</v>
      </c>
      <c r="J138" s="22" t="n">
        <f aca="false">PV($C$132,J$134,0,J125)*-1</f>
        <v>732236.396685384</v>
      </c>
      <c r="K138" s="22" t="n">
        <f aca="false">PV($C$132,K$134,0,K125)*-1</f>
        <v>720608.10092374</v>
      </c>
      <c r="L138" s="22" t="n">
        <f aca="false">PV($C$132,L$134,0,L125)*-1</f>
        <v>708681.687328864</v>
      </c>
      <c r="M138" s="22" t="n">
        <f aca="false">PV($C$132,M$134,0,M125)*-1</f>
        <v>696703.223217861</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20306703.290541</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5752995.0255565</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7093091.90220782</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7460616.36277666</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Children'!N32</f>
        <v>0.12</v>
      </c>
      <c r="E146" s="75" t="n">
        <f aca="false">'Regional Data Children'!Q32</f>
        <v>0.169</v>
      </c>
      <c r="F146" s="75" t="n">
        <f aca="false">'Regional Data Children'!T32</f>
        <v>0.217</v>
      </c>
      <c r="G146" s="75" t="n">
        <f aca="false">F146</f>
        <v>0.217</v>
      </c>
      <c r="H146" s="75" t="n">
        <f aca="false">G146</f>
        <v>0.217</v>
      </c>
      <c r="I146" s="75" t="n">
        <f aca="false">H146</f>
        <v>0.217</v>
      </c>
      <c r="J146" s="75" t="n">
        <f aca="false">I146</f>
        <v>0.217</v>
      </c>
      <c r="K146" s="75" t="n">
        <f aca="false">J146</f>
        <v>0.217</v>
      </c>
      <c r="L146" s="75" t="n">
        <f aca="false">K146</f>
        <v>0.217</v>
      </c>
      <c r="M146" s="75" t="n">
        <f aca="false">L146</f>
        <v>0.217</v>
      </c>
    </row>
    <row r="147" customFormat="false" ht="15" hidden="false" customHeight="false" outlineLevel="0" collapsed="false">
      <c r="B147" s="0" t="s">
        <v>26</v>
      </c>
      <c r="C147" s="75" t="n">
        <v>0</v>
      </c>
      <c r="D147" s="75" t="n">
        <f aca="false">'Regional Data Children'!N33</f>
        <v>0.08</v>
      </c>
      <c r="E147" s="75" t="n">
        <f aca="false">'Regional Data Children'!Q33</f>
        <v>0.139</v>
      </c>
      <c r="F147" s="75" t="n">
        <f aca="false">'Regional Data Children'!T33</f>
        <v>0.175</v>
      </c>
      <c r="G147" s="75" t="n">
        <f aca="false">F147</f>
        <v>0.175</v>
      </c>
      <c r="H147" s="75" t="n">
        <f aca="false">G147</f>
        <v>0.175</v>
      </c>
      <c r="I147" s="75" t="n">
        <f aca="false">H147</f>
        <v>0.175</v>
      </c>
      <c r="J147" s="75" t="n">
        <f aca="false">I147</f>
        <v>0.175</v>
      </c>
      <c r="K147" s="75" t="n">
        <f aca="false">J147</f>
        <v>0.175</v>
      </c>
      <c r="L147" s="75" t="n">
        <f aca="false">K147</f>
        <v>0.175</v>
      </c>
      <c r="M147" s="75" t="n">
        <f aca="false">L147</f>
        <v>0.175</v>
      </c>
    </row>
    <row r="148" customFormat="false" ht="15" hidden="false" customHeight="false" outlineLevel="0" collapsed="false">
      <c r="B148" s="0" t="s">
        <v>27</v>
      </c>
      <c r="C148" s="75" t="n">
        <v>0</v>
      </c>
      <c r="D148" s="75" t="n">
        <f aca="false">'Regional Data Children'!N34</f>
        <v>0.046</v>
      </c>
      <c r="E148" s="75" t="n">
        <f aca="false">'Regional Data Children'!Q34</f>
        <v>0.065</v>
      </c>
      <c r="F148" s="75" t="n">
        <f aca="false">'Regional Data Children'!T34</f>
        <v>0.083</v>
      </c>
      <c r="G148" s="75" t="n">
        <f aca="false">F148</f>
        <v>0.083</v>
      </c>
      <c r="H148" s="75" t="n">
        <f aca="false">G148</f>
        <v>0.083</v>
      </c>
      <c r="I148" s="75" t="n">
        <f aca="false">H148</f>
        <v>0.083</v>
      </c>
      <c r="J148" s="75" t="n">
        <f aca="false">I148</f>
        <v>0.083</v>
      </c>
      <c r="K148" s="75" t="n">
        <f aca="false">J148</f>
        <v>0.083</v>
      </c>
      <c r="L148" s="75" t="n">
        <f aca="false">K148</f>
        <v>0.083</v>
      </c>
      <c r="M148" s="75" t="n">
        <f aca="false">L148</f>
        <v>0.083</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228343.845518031</v>
      </c>
      <c r="E151" s="22" t="n">
        <f aca="false">SUM(E152:E154)</f>
        <v>355832.282638039</v>
      </c>
      <c r="F151" s="22" t="n">
        <f aca="false">SUM(F152:F154)</f>
        <v>461390.82106955</v>
      </c>
      <c r="G151" s="22" t="n">
        <f aca="false">SUM(G152:G154)</f>
        <v>469656.590506693</v>
      </c>
      <c r="H151" s="22" t="n">
        <f aca="false">SUM(H152:H154)</f>
        <v>477534.510895869</v>
      </c>
      <c r="I151" s="22" t="n">
        <f aca="false">SUM(I152:I154)</f>
        <v>485017.047467954</v>
      </c>
      <c r="J151" s="22" t="n">
        <f aca="false">SUM(J152:J154)</f>
        <v>492080.06342016</v>
      </c>
      <c r="K151" s="22" t="n">
        <f aca="false">SUM(K152:K154)</f>
        <v>498793.542709777</v>
      </c>
      <c r="L151" s="22" t="n">
        <f aca="false">SUM(L152:L154)</f>
        <v>505254.415671808</v>
      </c>
      <c r="M151" s="22" t="n">
        <f aca="false">SUM(M152:M154)</f>
        <v>511615.804139809</v>
      </c>
    </row>
    <row r="152" customFormat="false" ht="15" hidden="false" customHeight="false" outlineLevel="0" collapsed="false">
      <c r="B152" s="0" t="s">
        <v>25</v>
      </c>
      <c r="C152" s="22" t="n">
        <f aca="false">C146*C101</f>
        <v>0</v>
      </c>
      <c r="D152" s="22" t="n">
        <f aca="false">D146*D101</f>
        <v>81628.1842959021</v>
      </c>
      <c r="E152" s="22" t="n">
        <f aca="false">E146*E101</f>
        <v>117335.376475953</v>
      </c>
      <c r="F152" s="22" t="n">
        <f aca="false">F146*F101</f>
        <v>153580.565415694</v>
      </c>
      <c r="G152" s="22" t="n">
        <f aca="false">G146*G101</f>
        <v>156331.945559776</v>
      </c>
      <c r="H152" s="22" t="n">
        <f aca="false">H146*H101</f>
        <v>158954.224574484</v>
      </c>
      <c r="I152" s="22" t="n">
        <f aca="false">I146*I101</f>
        <v>161444.894403633</v>
      </c>
      <c r="J152" s="22" t="n">
        <f aca="false">J146*J101</f>
        <v>163795.920765548</v>
      </c>
      <c r="K152" s="22" t="n">
        <f aca="false">K146*K101</f>
        <v>166030.598826147</v>
      </c>
      <c r="L152" s="22" t="n">
        <f aca="false">L146*L101</f>
        <v>168181.193240417</v>
      </c>
      <c r="M152" s="22" t="n">
        <f aca="false">M146*M101</f>
        <v>170298.672811163</v>
      </c>
    </row>
    <row r="153" customFormat="false" ht="15" hidden="false" customHeight="false" outlineLevel="0" collapsed="false">
      <c r="B153" s="0" t="s">
        <v>26</v>
      </c>
      <c r="C153" s="22" t="n">
        <f aca="false">C147*C102</f>
        <v>0</v>
      </c>
      <c r="D153" s="22" t="n">
        <f aca="false">D147*D102</f>
        <v>81220.3208347465</v>
      </c>
      <c r="E153" s="22" t="n">
        <f aca="false">E147*E102</f>
        <v>144036.609595738</v>
      </c>
      <c r="F153" s="22" t="n">
        <f aca="false">F147*F102</f>
        <v>184854.6588151</v>
      </c>
      <c r="G153" s="22" t="n">
        <f aca="false">G147*G102</f>
        <v>188166.311148377</v>
      </c>
      <c r="H153" s="22" t="n">
        <f aca="false">H147*H102</f>
        <v>191322.573083406</v>
      </c>
      <c r="I153" s="22" t="n">
        <f aca="false">I147*I102</f>
        <v>194320.425840636</v>
      </c>
      <c r="J153" s="22" t="n">
        <f aca="false">J147*J102</f>
        <v>197150.199092354</v>
      </c>
      <c r="K153" s="22" t="n">
        <f aca="false">K147*K102</f>
        <v>199839.931672355</v>
      </c>
      <c r="L153" s="22" t="n">
        <f aca="false">L147*L102</f>
        <v>202428.458388763</v>
      </c>
      <c r="M153" s="22" t="n">
        <f aca="false">M147*M102</f>
        <v>204977.126981946</v>
      </c>
    </row>
    <row r="154" customFormat="false" ht="15" hidden="false" customHeight="false" outlineLevel="0" collapsed="false">
      <c r="B154" s="0" t="s">
        <v>27</v>
      </c>
      <c r="C154" s="22" t="n">
        <f aca="false">C148*C103</f>
        <v>0</v>
      </c>
      <c r="D154" s="22" t="n">
        <f aca="false">D148*D103</f>
        <v>65495.3403873826</v>
      </c>
      <c r="E154" s="22" t="n">
        <f aca="false">E148*E103</f>
        <v>94460.2965663478</v>
      </c>
      <c r="F154" s="22" t="n">
        <f aca="false">F148*F103</f>
        <v>122955.596838756</v>
      </c>
      <c r="G154" s="22" t="n">
        <f aca="false">G148*G103</f>
        <v>125158.33379854</v>
      </c>
      <c r="H154" s="22" t="n">
        <f aca="false">H148*H103</f>
        <v>127257.71323798</v>
      </c>
      <c r="I154" s="22" t="n">
        <f aca="false">I148*I103</f>
        <v>129251.727223684</v>
      </c>
      <c r="J154" s="22" t="n">
        <f aca="false">J148*J103</f>
        <v>131133.943562258</v>
      </c>
      <c r="K154" s="22" t="n">
        <f aca="false">K148*K103</f>
        <v>132923.012211275</v>
      </c>
      <c r="L154" s="22" t="n">
        <f aca="false">L148*L103</f>
        <v>134644.764042628</v>
      </c>
      <c r="M154" s="22" t="n">
        <f aca="false">M148*M103</f>
        <v>136340.0043467</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4485518.92403769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1497581.57636872</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1788316.61545342</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1199620.73221555</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221693.053901001</v>
      </c>
      <c r="E164" s="22" t="n">
        <f aca="false">PV($C$161,E$163,0,E151)*-1</f>
        <v>335406.053952341</v>
      </c>
      <c r="F164" s="22" t="n">
        <f aca="false">PV($C$161,F$163,0,F151)*-1</f>
        <v>422237.961603905</v>
      </c>
      <c r="G164" s="22" t="n">
        <f aca="false">PV($C$161,G$163,0,G151)*-1</f>
        <v>417283.797633439</v>
      </c>
      <c r="H164" s="22" t="n">
        <f aca="false">PV($C$161,H$163,0,H151)*-1</f>
        <v>411925.463945372</v>
      </c>
      <c r="I164" s="22" t="n">
        <f aca="false">PV($C$161,I$163,0,I151)*-1</f>
        <v>406194.1414776</v>
      </c>
      <c r="J164" s="22" t="n">
        <f aca="false">PV($C$161,J$163,0,J151)*-1</f>
        <v>400106.122468231</v>
      </c>
      <c r="K164" s="22" t="n">
        <f aca="false">PV($C$161,K$163,0,K151)*-1</f>
        <v>393752.22863126</v>
      </c>
      <c r="L164" s="22" t="n">
        <f aca="false">PV($C$161,L$163,0,L151)*-1</f>
        <v>387235.438261375</v>
      </c>
      <c r="M164" s="22" t="n">
        <f aca="false">PV($C$161,M$163,0,M151)*-1</f>
        <v>380690.206625427</v>
      </c>
    </row>
    <row r="165" customFormat="false" ht="15" hidden="false" customHeight="false" outlineLevel="0" collapsed="false">
      <c r="A165" s="101"/>
      <c r="B165" s="101" t="s">
        <v>25</v>
      </c>
      <c r="C165" s="22" t="n">
        <f aca="false">PV($C$161,C$163,0,C152)*-1</f>
        <v>0</v>
      </c>
      <c r="D165" s="22" t="n">
        <f aca="false">PV($C$161,D$163,0,D152)*-1</f>
        <v>79250.6643649535</v>
      </c>
      <c r="E165" s="22" t="n">
        <f aca="false">PV($C$161,E$163,0,E152)*-1</f>
        <v>110599.845862902</v>
      </c>
      <c r="F165" s="22" t="n">
        <f aca="false">PV($C$161,F$163,0,F152)*-1</f>
        <v>140547.973478915</v>
      </c>
      <c r="G165" s="22" t="n">
        <f aca="false">PV($C$161,G$163,0,G152)*-1</f>
        <v>138898.908805321</v>
      </c>
      <c r="H165" s="22" t="n">
        <f aca="false">PV($C$161,H$163,0,H152)*-1</f>
        <v>137115.310432923</v>
      </c>
      <c r="I165" s="22" t="n">
        <f aca="false">PV($C$161,I$163,0,I152)*-1</f>
        <v>135207.557384998</v>
      </c>
      <c r="J165" s="22" t="n">
        <f aca="false">PV($C$161,J$163,0,J152)*-1</f>
        <v>133181.072767135</v>
      </c>
      <c r="K165" s="22" t="n">
        <f aca="false">PV($C$161,K$163,0,K152)*-1</f>
        <v>131066.087892033</v>
      </c>
      <c r="L165" s="22" t="n">
        <f aca="false">PV($C$161,L$163,0,L152)*-1</f>
        <v>128896.880564972</v>
      </c>
      <c r="M165" s="22" t="n">
        <f aca="false">PV($C$161,M$163,0,M152)*-1</f>
        <v>126718.206153775</v>
      </c>
    </row>
    <row r="166" customFormat="false" ht="15" hidden="false" customHeight="false" outlineLevel="0" collapsed="false">
      <c r="A166" s="101"/>
      <c r="B166" s="101" t="s">
        <v>26</v>
      </c>
      <c r="C166" s="22" t="n">
        <f aca="false">PV($C$161,C$163,0,C153)*-1</f>
        <v>0</v>
      </c>
      <c r="D166" s="22" t="n">
        <f aca="false">PV($C$161,D$163,0,D153)*-1</f>
        <v>78854.680422084</v>
      </c>
      <c r="E166" s="22" t="n">
        <f aca="false">PV($C$161,E$163,0,E153)*-1</f>
        <v>135768.318970438</v>
      </c>
      <c r="F166" s="22" t="n">
        <f aca="false">PV($C$161,F$163,0,F153)*-1</f>
        <v>169168.199207213</v>
      </c>
      <c r="G166" s="22" t="n">
        <f aca="false">PV($C$161,G$163,0,G153)*-1</f>
        <v>167183.330309406</v>
      </c>
      <c r="H166" s="22" t="n">
        <f aca="false">PV($C$161,H$163,0,H153)*-1</f>
        <v>165036.532192727</v>
      </c>
      <c r="I166" s="22" t="n">
        <f aca="false">PV($C$161,I$163,0,I153)*-1</f>
        <v>162740.297393596</v>
      </c>
      <c r="J166" s="22" t="n">
        <f aca="false">PV($C$161,J$163,0,J153)*-1</f>
        <v>160301.153341645</v>
      </c>
      <c r="K166" s="22" t="n">
        <f aca="false">PV($C$161,K$163,0,K153)*-1</f>
        <v>157755.487446823</v>
      </c>
      <c r="L166" s="22" t="n">
        <f aca="false">PV($C$161,L$163,0,L153)*-1</f>
        <v>155144.557611674</v>
      </c>
      <c r="M166" s="22" t="n">
        <f aca="false">PV($C$161,M$163,0,M153)*-1</f>
        <v>152522.232880279</v>
      </c>
    </row>
    <row r="167" customFormat="false" ht="15" hidden="false" customHeight="false" outlineLevel="0" collapsed="false">
      <c r="A167" s="101"/>
      <c r="B167" s="101" t="s">
        <v>27</v>
      </c>
      <c r="C167" s="22" t="n">
        <f aca="false">PV($C$161,C$163,0,C154)*-1</f>
        <v>0</v>
      </c>
      <c r="D167" s="22" t="n">
        <f aca="false">PV($C$161,D$163,0,D154)*-1</f>
        <v>63587.7091139637</v>
      </c>
      <c r="E167" s="22" t="n">
        <f aca="false">PV($C$161,E$163,0,E154)*-1</f>
        <v>89037.8891190007</v>
      </c>
      <c r="F167" s="22" t="n">
        <f aca="false">PV($C$161,F$163,0,F154)*-1</f>
        <v>112521.788917777</v>
      </c>
      <c r="G167" s="22" t="n">
        <f aca="false">PV($C$161,G$163,0,G154)*-1</f>
        <v>111201.558518712</v>
      </c>
      <c r="H167" s="22" t="n">
        <f aca="false">PV($C$161,H$163,0,H154)*-1</f>
        <v>109773.621319722</v>
      </c>
      <c r="I167" s="22" t="n">
        <f aca="false">PV($C$161,I$163,0,I154)*-1</f>
        <v>108246.286699006</v>
      </c>
      <c r="J167" s="22" t="n">
        <f aca="false">PV($C$161,J$163,0,J154)*-1</f>
        <v>106623.896359451</v>
      </c>
      <c r="K167" s="22" t="n">
        <f aca="false">PV($C$161,K$163,0,K154)*-1</f>
        <v>104930.653292404</v>
      </c>
      <c r="L167" s="22" t="n">
        <f aca="false">PV($C$161,L$163,0,L154)*-1</f>
        <v>103194.000084729</v>
      </c>
      <c r="M167" s="22" t="n">
        <f aca="false">PV($C$161,M$163,0,M154)*-1</f>
        <v>101449.767591373</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3776524.46849995</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1261482.50770793</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1504474.78977589</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1010567.17101614</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Children'!O32</f>
        <v>0.441</v>
      </c>
      <c r="E175" s="75" t="n">
        <f aca="false">'Regional Data Children'!R32</f>
        <v>0.392</v>
      </c>
      <c r="F175" s="75" t="n">
        <f aca="false">'Regional Data Children'!U32</f>
        <v>0.343</v>
      </c>
      <c r="G175" s="75" t="n">
        <f aca="false">F175</f>
        <v>0.343</v>
      </c>
      <c r="H175" s="75" t="n">
        <f aca="false">G175</f>
        <v>0.343</v>
      </c>
      <c r="I175" s="75" t="n">
        <f aca="false">H175</f>
        <v>0.343</v>
      </c>
      <c r="J175" s="75" t="n">
        <f aca="false">I175</f>
        <v>0.343</v>
      </c>
      <c r="K175" s="75" t="n">
        <f aca="false">J175</f>
        <v>0.343</v>
      </c>
      <c r="L175" s="75" t="n">
        <f aca="false">K175</f>
        <v>0.343</v>
      </c>
      <c r="M175" s="75" t="n">
        <f aca="false">L175</f>
        <v>0.343</v>
      </c>
    </row>
    <row r="176" customFormat="false" ht="15" hidden="false" customHeight="false" outlineLevel="0" collapsed="false">
      <c r="B176" s="0" t="s">
        <v>26</v>
      </c>
      <c r="C176" s="75" t="n">
        <f aca="false">'Regional Data Children'!D33</f>
        <v>0.917</v>
      </c>
      <c r="D176" s="75" t="n">
        <f aca="false">'Regional Data Children'!O33</f>
        <v>0.837</v>
      </c>
      <c r="E176" s="75" t="n">
        <f aca="false">'Regional Data Children'!R33</f>
        <v>0.779</v>
      </c>
      <c r="F176" s="75" t="n">
        <f aca="false">'Regional Data Children'!U33</f>
        <v>0.743</v>
      </c>
      <c r="G176" s="75" t="n">
        <f aca="false">F176</f>
        <v>0.743</v>
      </c>
      <c r="H176" s="75" t="n">
        <f aca="false">G176</f>
        <v>0.743</v>
      </c>
      <c r="I176" s="75" t="n">
        <f aca="false">H176</f>
        <v>0.743</v>
      </c>
      <c r="J176" s="75" t="n">
        <f aca="false">I176</f>
        <v>0.743</v>
      </c>
      <c r="K176" s="75" t="n">
        <f aca="false">J176</f>
        <v>0.743</v>
      </c>
      <c r="L176" s="75" t="n">
        <f aca="false">K176</f>
        <v>0.743</v>
      </c>
      <c r="M176" s="75" t="n">
        <f aca="false">L176</f>
        <v>0.743</v>
      </c>
    </row>
    <row r="177" customFormat="false" ht="15" hidden="false" customHeight="false" outlineLevel="0" collapsed="false">
      <c r="B177" s="0" t="s">
        <v>27</v>
      </c>
      <c r="C177" s="75" t="n">
        <f aca="false">'Regional Data Children'!D34</f>
        <v>0.487</v>
      </c>
      <c r="D177" s="75" t="n">
        <f aca="false">'Regional Data Children'!O34</f>
        <v>0.443</v>
      </c>
      <c r="E177" s="75" t="n">
        <f aca="false">'Regional Data Children'!R34</f>
        <v>0.423</v>
      </c>
      <c r="F177" s="75" t="n">
        <f aca="false">'Regional Data Children'!U34</f>
        <v>0.405</v>
      </c>
      <c r="G177" s="75" t="n">
        <f aca="false">F177</f>
        <v>0.405</v>
      </c>
      <c r="H177" s="75" t="n">
        <f aca="false">G177</f>
        <v>0.405</v>
      </c>
      <c r="I177" s="75" t="n">
        <f aca="false">H177</f>
        <v>0.405</v>
      </c>
      <c r="J177" s="75" t="n">
        <f aca="false">I177</f>
        <v>0.405</v>
      </c>
      <c r="K177" s="75" t="n">
        <f aca="false">J177</f>
        <v>0.405</v>
      </c>
      <c r="L177" s="75" t="n">
        <f aca="false">K177</f>
        <v>0.405</v>
      </c>
      <c r="M177" s="75" t="n">
        <f aca="false">L177</f>
        <v>0.405</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1780499.78818642</v>
      </c>
      <c r="E180" s="0" t="n">
        <f aca="false">SUM(E181:E183)</f>
        <v>1694107.82989486</v>
      </c>
      <c r="F180" s="0" t="n">
        <f aca="false">SUM(F181:F183)</f>
        <v>1627560.50016847</v>
      </c>
      <c r="G180" s="0" t="n">
        <f aca="false">SUM(G181:G183)</f>
        <v>1656718.08030456</v>
      </c>
      <c r="H180" s="0" t="n">
        <f aca="false">SUM(H181:H183)</f>
        <v>1684507.51924306</v>
      </c>
      <c r="I180" s="0" t="n">
        <f aca="false">SUM(I181:I183)</f>
        <v>1710902.23801436</v>
      </c>
      <c r="J180" s="0" t="n">
        <f aca="false">SUM(J181:J183)</f>
        <v>1735817.09381757</v>
      </c>
      <c r="K180" s="0" t="n">
        <f aca="false">SUM(K181:K183)</f>
        <v>1759498.9557262</v>
      </c>
      <c r="L180" s="0" t="n">
        <f aca="false">SUM(L181:L183)</f>
        <v>1782289.7464169</v>
      </c>
      <c r="M180" s="0" t="n">
        <f aca="false">SUM(M181:M183)</f>
        <v>1804729.60461075</v>
      </c>
    </row>
    <row r="181" customFormat="false" ht="15" hidden="false" customHeight="false" outlineLevel="0" collapsed="false">
      <c r="B181" s="0" t="s">
        <v>25</v>
      </c>
      <c r="C181" s="0" t="n">
        <f aca="false">C175*C101</f>
        <v>373311.082731694</v>
      </c>
      <c r="D181" s="0" t="n">
        <f aca="false">D175*D101</f>
        <v>299983.57728744</v>
      </c>
      <c r="E181" s="0" t="n">
        <f aca="false">E175*E101</f>
        <v>272162.53005073</v>
      </c>
      <c r="F181" s="0" t="n">
        <f aca="false">F175*F101</f>
        <v>242756.377592549</v>
      </c>
      <c r="G181" s="0" t="n">
        <f aca="false">G175*G101</f>
        <v>247105.333304162</v>
      </c>
      <c r="H181" s="0" t="n">
        <f aca="false">H175*H101</f>
        <v>251250.225940313</v>
      </c>
      <c r="I181" s="0" t="n">
        <f aca="false">I175*I101</f>
        <v>255187.091154129</v>
      </c>
      <c r="J181" s="0" t="n">
        <f aca="false">J175*J101</f>
        <v>258903.229597156</v>
      </c>
      <c r="K181" s="0" t="n">
        <f aca="false">K175*K101</f>
        <v>262435.462660683</v>
      </c>
      <c r="L181" s="0" t="n">
        <f aca="false">L175*L101</f>
        <v>265834.789315497</v>
      </c>
      <c r="M181" s="0" t="n">
        <f aca="false">M175*M101</f>
        <v>269181.773153128</v>
      </c>
    </row>
    <row r="182" customFormat="false" ht="15" hidden="false" customHeight="false" outlineLevel="0" collapsed="false">
      <c r="B182" s="0" t="s">
        <v>26</v>
      </c>
      <c r="C182" s="0" t="n">
        <f aca="false">C176*C102</f>
        <v>910737.420169237</v>
      </c>
      <c r="D182" s="0" t="n">
        <f aca="false">D176*D102</f>
        <v>849767.606733536</v>
      </c>
      <c r="E182" s="0" t="n">
        <f aca="false">E176*E102</f>
        <v>807226.754496979</v>
      </c>
      <c r="F182" s="0" t="n">
        <f aca="false">F176*F102</f>
        <v>784840.065712111</v>
      </c>
      <c r="G182" s="0" t="n">
        <f aca="false">G176*G102</f>
        <v>798900.395332822</v>
      </c>
      <c r="H182" s="0" t="n">
        <f aca="false">H176*H102</f>
        <v>812300.981719831</v>
      </c>
      <c r="I182" s="0" t="n">
        <f aca="false">I176*I102</f>
        <v>825029.007997673</v>
      </c>
      <c r="J182" s="0" t="n">
        <f aca="false">J176*J102</f>
        <v>837043.416717823</v>
      </c>
      <c r="K182" s="0" t="n">
        <f aca="false">K176*K102</f>
        <v>848463.252757486</v>
      </c>
      <c r="L182" s="0" t="n">
        <f aca="false">L176*L102</f>
        <v>859453.397616292</v>
      </c>
      <c r="M182" s="0" t="n">
        <f aca="false">M176*M102</f>
        <v>870274.31627192</v>
      </c>
    </row>
    <row r="183" customFormat="false" ht="15" hidden="false" customHeight="false" outlineLevel="0" collapsed="false">
      <c r="B183" s="0" t="s">
        <v>27</v>
      </c>
      <c r="C183" s="0" t="n">
        <f aca="false">C177*C103</f>
        <v>678313.819003453</v>
      </c>
      <c r="D183" s="0" t="n">
        <f aca="false">D177*D103</f>
        <v>630748.604165445</v>
      </c>
      <c r="E183" s="0" t="n">
        <f aca="false">E177*E103</f>
        <v>614718.545347156</v>
      </c>
      <c r="F183" s="0" t="n">
        <f aca="false">F177*F103</f>
        <v>599964.056863807</v>
      </c>
      <c r="G183" s="0" t="n">
        <f aca="false">G177*G103</f>
        <v>610712.351667577</v>
      </c>
      <c r="H183" s="0" t="n">
        <f aca="false">H177*H103</f>
        <v>620956.311582912</v>
      </c>
      <c r="I183" s="0" t="n">
        <f aca="false">I177*I103</f>
        <v>630686.138862556</v>
      </c>
      <c r="J183" s="0" t="n">
        <f aca="false">J177*J103</f>
        <v>639870.447502586</v>
      </c>
      <c r="K183" s="0" t="n">
        <f aca="false">K177*K103</f>
        <v>648600.240308027</v>
      </c>
      <c r="L183" s="0" t="n">
        <f aca="false">L177*L103</f>
        <v>657001.55948511</v>
      </c>
      <c r="M183" s="0" t="n">
        <f aca="false">M177*M103</f>
        <v>665273.515185706</v>
      </c>
    </row>
    <row r="185" customFormat="false" ht="15" hidden="false" customHeight="false" outlineLevel="0" collapsed="false">
      <c r="B185" s="0" t="s">
        <v>449</v>
      </c>
    </row>
    <row r="186" customFormat="false" ht="15" hidden="false" customHeight="false" outlineLevel="0" collapsed="false">
      <c r="B186" s="0" t="s">
        <v>25</v>
      </c>
      <c r="C186" s="75" t="n">
        <f aca="false">'Regional Data Children'!P32</f>
        <v>0</v>
      </c>
      <c r="D186" s="75" t="n">
        <f aca="false">'Regional Data Children'!P32</f>
        <v>0</v>
      </c>
      <c r="E186" s="75" t="n">
        <f aca="false">'Regional Data Children'!S32</f>
        <v>0</v>
      </c>
      <c r="F186" s="75" t="n">
        <f aca="false">'Regional Data Children'!V32</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f aca="false">'Regional Data Children'!P33</f>
        <v>0</v>
      </c>
      <c r="D187" s="75" t="n">
        <f aca="false">'Regional Data Children'!P33</f>
        <v>0</v>
      </c>
      <c r="E187" s="75" t="n">
        <f aca="false">'Regional Data Children'!S33</f>
        <v>0</v>
      </c>
      <c r="F187" s="75" t="n">
        <f aca="false">'Regional Data Children'!V33</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f aca="false">'Regional Data Children'!P34</f>
        <v>0</v>
      </c>
      <c r="D188" s="75" t="n">
        <f aca="false">'Regional Data Children'!P34</f>
        <v>0</v>
      </c>
      <c r="E188" s="75" t="n">
        <f aca="false">'Regional Data Children'!S34</f>
        <v>0</v>
      </c>
      <c r="F188" s="75" t="n">
        <f aca="false">'Regional Data Children'!V34</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2208981.82363653</v>
      </c>
      <c r="E215" s="22" t="n">
        <f aca="false">E25+E122</f>
        <v>2254631.23120752</v>
      </c>
      <c r="F215" s="22" t="n">
        <f aca="false">F25+F122</f>
        <v>2298316.21103316</v>
      </c>
      <c r="G215" s="22" t="n">
        <f aca="false">G25+G122</f>
        <v>2339490.31122442</v>
      </c>
      <c r="H215" s="22" t="n">
        <f aca="false">H25+H122</f>
        <v>2378732.42726327</v>
      </c>
      <c r="I215" s="22" t="n">
        <f aca="false">I25+I122</f>
        <v>2416005.02636571</v>
      </c>
      <c r="J215" s="22" t="n">
        <f aca="false">J25+J122</f>
        <v>2451187.87639318</v>
      </c>
      <c r="K215" s="22" t="n">
        <f aca="false">K25+K122</f>
        <v>2484629.58693262</v>
      </c>
      <c r="L215" s="22" t="n">
        <f aca="false">L25+L122</f>
        <v>2516812.99498491</v>
      </c>
      <c r="M215" s="22" t="n">
        <f aca="false">M25+M122</f>
        <v>2548500.84305869</v>
      </c>
    </row>
    <row r="216" customFormat="false" ht="15" hidden="false" customHeight="false" outlineLevel="0" collapsed="false">
      <c r="B216" s="0" t="s">
        <v>25</v>
      </c>
      <c r="C216" s="22" t="n">
        <f aca="false">C26+C123</f>
        <v>0</v>
      </c>
      <c r="D216" s="22" t="n">
        <f aca="false">D26+D123</f>
        <v>625816.079601916</v>
      </c>
      <c r="E216" s="22" t="n">
        <f aca="false">E26+E123</f>
        <v>638748.79501702</v>
      </c>
      <c r="F216" s="22" t="n">
        <f aca="false">F26+F123</f>
        <v>651124.977799258</v>
      </c>
      <c r="G216" s="22" t="n">
        <f aca="false">G26+G123</f>
        <v>662789.815276469</v>
      </c>
      <c r="H216" s="22" t="n">
        <f aca="false">H26+H123</f>
        <v>673907.311560022</v>
      </c>
      <c r="I216" s="22" t="n">
        <f aca="false">I26+I123</f>
        <v>684466.833416324</v>
      </c>
      <c r="J216" s="22" t="n">
        <f aca="false">J26+J123</f>
        <v>694434.318453013</v>
      </c>
      <c r="K216" s="22" t="n">
        <f aca="false">K26+K123</f>
        <v>703908.529585506</v>
      </c>
      <c r="L216" s="22" t="n">
        <f aca="false">L26+L123</f>
        <v>713026.257056144</v>
      </c>
      <c r="M216" s="22" t="n">
        <f aca="false">M26+M123</f>
        <v>722003.589798478</v>
      </c>
    </row>
    <row r="217" customFormat="false" ht="15" hidden="false" customHeight="false" outlineLevel="0" collapsed="false">
      <c r="B217" s="0" t="s">
        <v>26</v>
      </c>
      <c r="C217" s="22" t="n">
        <f aca="false">C27+C124</f>
        <v>0</v>
      </c>
      <c r="D217" s="22" t="n">
        <f aca="false">D27+D124</f>
        <v>771593.047930092</v>
      </c>
      <c r="E217" s="22" t="n">
        <f aca="false">E27+E124</f>
        <v>787538.297070223</v>
      </c>
      <c r="F217" s="22" t="n">
        <f aca="false">F27+F124</f>
        <v>802797.375425578</v>
      </c>
      <c r="G217" s="22" t="n">
        <f aca="false">G27+G124</f>
        <v>817179.408415807</v>
      </c>
      <c r="H217" s="22" t="n">
        <f aca="false">H27+H124</f>
        <v>830886.603105076</v>
      </c>
      <c r="I217" s="22" t="n">
        <f aca="false">I27+I124</f>
        <v>843905.849365049</v>
      </c>
      <c r="J217" s="22" t="n">
        <f aca="false">J27+J124</f>
        <v>856195.150343938</v>
      </c>
      <c r="K217" s="22" t="n">
        <f aca="false">K27+K124</f>
        <v>867876.274691372</v>
      </c>
      <c r="L217" s="22" t="n">
        <f aca="false">L27+L124</f>
        <v>879117.876431201</v>
      </c>
      <c r="M217" s="22" t="n">
        <f aca="false">M27+M124</f>
        <v>890186.38003588</v>
      </c>
    </row>
    <row r="218" customFormat="false" ht="15" hidden="false" customHeight="false" outlineLevel="0" collapsed="false">
      <c r="B218" s="0" t="s">
        <v>27</v>
      </c>
      <c r="C218" s="22" t="n">
        <f aca="false">C28+C125</f>
        <v>0</v>
      </c>
      <c r="D218" s="22" t="n">
        <f aca="false">D28+D125</f>
        <v>811572.696104523</v>
      </c>
      <c r="E218" s="22" t="n">
        <f aca="false">E28+E125</f>
        <v>828344.139120281</v>
      </c>
      <c r="F218" s="22" t="n">
        <f aca="false">F28+F125</f>
        <v>844393.857808321</v>
      </c>
      <c r="G218" s="22" t="n">
        <f aca="false">G28+G125</f>
        <v>859521.087532146</v>
      </c>
      <c r="H218" s="22" t="n">
        <f aca="false">H28+H125</f>
        <v>873938.512598173</v>
      </c>
      <c r="I218" s="22" t="n">
        <f aca="false">I28+I125</f>
        <v>887632.343584338</v>
      </c>
      <c r="J218" s="22" t="n">
        <f aca="false">J28+J125</f>
        <v>900558.407596232</v>
      </c>
      <c r="K218" s="22" t="n">
        <f aca="false">K28+K125</f>
        <v>912844.782655742</v>
      </c>
      <c r="L218" s="22" t="n">
        <f aca="false">L28+L125</f>
        <v>924668.861497563</v>
      </c>
      <c r="M218" s="22" t="n">
        <f aca="false">M28+M125</f>
        <v>936310.873224328</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0.708165735752443</v>
      </c>
      <c r="E221" s="71" t="n">
        <f aca="false">E215/E197</f>
        <v>0.708165735752443</v>
      </c>
      <c r="F221" s="71" t="n">
        <f aca="false">F215/F197</f>
        <v>0.708165735752443</v>
      </c>
      <c r="G221" s="71" t="n">
        <f aca="false">G215/G197</f>
        <v>0.708165735752443</v>
      </c>
      <c r="H221" s="71" t="n">
        <f aca="false">H215/H197</f>
        <v>0.708165735752443</v>
      </c>
      <c r="I221" s="71" t="n">
        <f aca="false">I215/I197</f>
        <v>0.708165735752443</v>
      </c>
      <c r="J221" s="71" t="n">
        <f aca="false">J215/J197</f>
        <v>0.708165735752443</v>
      </c>
      <c r="K221" s="71" t="n">
        <f aca="false">K215/K197</f>
        <v>0.708165735752443</v>
      </c>
      <c r="L221" s="71" t="n">
        <f aca="false">L215/L197</f>
        <v>0.708165735752443</v>
      </c>
      <c r="M221" s="71" t="n">
        <f aca="false">M215/M197</f>
        <v>0.708165735752443</v>
      </c>
    </row>
    <row r="222" customFormat="false" ht="15" hidden="false" customHeight="false" outlineLevel="0" collapsed="false">
      <c r="B222" s="0" t="s">
        <v>25</v>
      </c>
      <c r="C222" s="71" t="n">
        <f aca="false">C216/C198</f>
        <v>0</v>
      </c>
      <c r="D222" s="71" t="n">
        <f aca="false">D216/D198</f>
        <v>0.92</v>
      </c>
      <c r="E222" s="71" t="n">
        <f aca="false">E216/E198</f>
        <v>0.92</v>
      </c>
      <c r="F222" s="71" t="n">
        <f aca="false">F216/F198</f>
        <v>0.92</v>
      </c>
      <c r="G222" s="71" t="n">
        <f aca="false">G216/G198</f>
        <v>0.92</v>
      </c>
      <c r="H222" s="71" t="n">
        <f aca="false">H216/H198</f>
        <v>0.92</v>
      </c>
      <c r="I222" s="71" t="n">
        <f aca="false">I216/I198</f>
        <v>0.92</v>
      </c>
      <c r="J222" s="71" t="n">
        <f aca="false">J216/J198</f>
        <v>0.92</v>
      </c>
      <c r="K222" s="71" t="n">
        <f aca="false">K216/K198</f>
        <v>0.92</v>
      </c>
      <c r="L222" s="71" t="n">
        <f aca="false">L216/L198</f>
        <v>0.92</v>
      </c>
      <c r="M222" s="71" t="n">
        <f aca="false">M216/M198</f>
        <v>0.92</v>
      </c>
    </row>
    <row r="223" customFormat="false" ht="15" hidden="false" customHeight="false" outlineLevel="0" collapsed="false">
      <c r="B223" s="0" t="s">
        <v>26</v>
      </c>
      <c r="C223" s="71" t="n">
        <f aca="false">C217/C199</f>
        <v>0</v>
      </c>
      <c r="D223" s="71" t="n">
        <f aca="false">D217/D199</f>
        <v>0.76</v>
      </c>
      <c r="E223" s="71" t="n">
        <f aca="false">E217/E199</f>
        <v>0.76</v>
      </c>
      <c r="F223" s="71" t="n">
        <f aca="false">F217/F199</f>
        <v>0.76</v>
      </c>
      <c r="G223" s="71" t="n">
        <f aca="false">G217/G199</f>
        <v>0.76</v>
      </c>
      <c r="H223" s="71" t="n">
        <f aca="false">H217/H199</f>
        <v>0.76</v>
      </c>
      <c r="I223" s="71" t="n">
        <f aca="false">I217/I199</f>
        <v>0.76</v>
      </c>
      <c r="J223" s="71" t="n">
        <f aca="false">J217/J199</f>
        <v>0.76</v>
      </c>
      <c r="K223" s="71" t="n">
        <f aca="false">K217/K199</f>
        <v>0.76</v>
      </c>
      <c r="L223" s="71" t="n">
        <f aca="false">L217/L199</f>
        <v>0.76</v>
      </c>
      <c r="M223" s="71" t="n">
        <f aca="false">M217/M199</f>
        <v>0.76</v>
      </c>
    </row>
    <row r="224" customFormat="false" ht="15" hidden="false" customHeight="false" outlineLevel="0" collapsed="false">
      <c r="B224" s="0" t="s">
        <v>27</v>
      </c>
      <c r="C224" s="71" t="n">
        <f aca="false">C218/C200</f>
        <v>0</v>
      </c>
      <c r="D224" s="71" t="n">
        <f aca="false">D218/D200</f>
        <v>0.57</v>
      </c>
      <c r="E224" s="71" t="n">
        <f aca="false">E218/E200</f>
        <v>0.57</v>
      </c>
      <c r="F224" s="71" t="n">
        <f aca="false">F218/F200</f>
        <v>0.57</v>
      </c>
      <c r="G224" s="71" t="n">
        <f aca="false">G218/G200</f>
        <v>0.57</v>
      </c>
      <c r="H224" s="71" t="n">
        <f aca="false">H218/H200</f>
        <v>0.57</v>
      </c>
      <c r="I224" s="71" t="n">
        <f aca="false">I218/I200</f>
        <v>0.57</v>
      </c>
      <c r="J224" s="71" t="n">
        <f aca="false">J218/J200</f>
        <v>0.57</v>
      </c>
      <c r="K224" s="71" t="n">
        <f aca="false">K218/K200</f>
        <v>0.57</v>
      </c>
      <c r="L224" s="71" t="n">
        <f aca="false">L218/L200</f>
        <v>0.57</v>
      </c>
      <c r="M224" s="71" t="n">
        <f aca="false">M218/M200</f>
        <v>0.57</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23897288.3321</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6770226.50756415</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8347276.26281422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8779785.56172165</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2144642.54721993</v>
      </c>
      <c r="E235" s="22" t="n">
        <f aca="false">PV($C$232,E$234,0,E215)*-1</f>
        <v>2125206.17514141</v>
      </c>
      <c r="F235" s="22" t="n">
        <f aca="false">PV($C$232,F$234,0,F215)*-1</f>
        <v>2103284.91108315</v>
      </c>
      <c r="G235" s="22" t="n">
        <f aca="false">PV($C$232,G$234,0,G215)*-1</f>
        <v>2078606.84024714</v>
      </c>
      <c r="H235" s="22" t="n">
        <f aca="false">PV($C$232,H$234,0,H215)*-1</f>
        <v>2051915.48745676</v>
      </c>
      <c r="I235" s="22" t="n">
        <f aca="false">PV($C$232,I$234,0,I215)*-1</f>
        <v>2023366.17364986</v>
      </c>
      <c r="J235" s="22" t="n">
        <f aca="false">PV($C$232,J$234,0,J215)*-1</f>
        <v>1993040.05500304</v>
      </c>
      <c r="K235" s="22" t="n">
        <f aca="false">PV($C$232,K$234,0,K215)*-1</f>
        <v>1961389.53977423</v>
      </c>
      <c r="L235" s="22" t="n">
        <f aca="false">PV($C$232,L$234,0,L215)*-1</f>
        <v>1928927.59153631</v>
      </c>
      <c r="M235" s="22" t="n">
        <f aca="false">PV($C$232,M$234,0,M215)*-1</f>
        <v>1896323.96942914</v>
      </c>
    </row>
    <row r="236" customFormat="false" ht="15" hidden="false" customHeight="false" outlineLevel="0" collapsed="false">
      <c r="A236" s="101"/>
      <c r="B236" s="101" t="s">
        <v>25</v>
      </c>
      <c r="C236" s="22" t="n">
        <f aca="false">PV($C$232,C$234,0,C216)*-1</f>
        <v>0</v>
      </c>
      <c r="D236" s="22" t="n">
        <f aca="false">PV($C$232,D$234,0,D216)*-1</f>
        <v>607588.426797977</v>
      </c>
      <c r="E236" s="22" t="n">
        <f aca="false">PV($C$232,E$234,0,E216)*-1</f>
        <v>602082.001147158</v>
      </c>
      <c r="F236" s="22" t="n">
        <f aca="false">PV($C$232,F$234,0,F216)*-1</f>
        <v>595871.592629502</v>
      </c>
      <c r="G236" s="22" t="n">
        <f aca="false">PV($C$232,G$234,0,G216)*-1</f>
        <v>588880.166363574</v>
      </c>
      <c r="H236" s="22" t="n">
        <f aca="false">PV($C$232,H$234,0,H216)*-1</f>
        <v>581318.366812391</v>
      </c>
      <c r="I236" s="22" t="n">
        <f aca="false">PV($C$232,I$234,0,I216)*-1</f>
        <v>573230.197208285</v>
      </c>
      <c r="J236" s="22" t="n">
        <f aca="false">PV($C$232,J$234,0,J216)*-1</f>
        <v>564638.649519652</v>
      </c>
      <c r="K236" s="22" t="n">
        <f aca="false">PV($C$232,K$234,0,K216)*-1</f>
        <v>555671.893367142</v>
      </c>
      <c r="L236" s="22" t="n">
        <f aca="false">PV($C$232,L$234,0,L216)*-1</f>
        <v>546475.254008177</v>
      </c>
      <c r="M236" s="22" t="n">
        <f aca="false">PV($C$232,M$234,0,M216)*-1</f>
        <v>537238.477702639</v>
      </c>
    </row>
    <row r="237" customFormat="false" ht="15" hidden="false" customHeight="false" outlineLevel="0" collapsed="false">
      <c r="A237" s="101"/>
      <c r="B237" s="101" t="s">
        <v>26</v>
      </c>
      <c r="C237" s="22" t="n">
        <f aca="false">PV($C$232,C$234,0,C217)*-1</f>
        <v>0</v>
      </c>
      <c r="D237" s="22" t="n">
        <f aca="false">PV($C$232,D$234,0,D217)*-1</f>
        <v>749119.464009798</v>
      </c>
      <c r="E237" s="22" t="n">
        <f aca="false">PV($C$232,E$234,0,E217)*-1</f>
        <v>742330.377104556</v>
      </c>
      <c r="F237" s="22" t="n">
        <f aca="false">PV($C$232,F$234,0,F217)*-1</f>
        <v>734673.322271325</v>
      </c>
      <c r="G237" s="22" t="n">
        <f aca="false">PV($C$232,G$234,0,G217)*-1</f>
        <v>726053.320200849</v>
      </c>
      <c r="H237" s="22" t="n">
        <f aca="false">PV($C$232,H$234,0,H217)*-1</f>
        <v>716730.082665557</v>
      </c>
      <c r="I237" s="22" t="n">
        <f aca="false">PV($C$232,I$234,0,I217)*-1</f>
        <v>706757.862966476</v>
      </c>
      <c r="J237" s="22" t="n">
        <f aca="false">PV($C$232,J$234,0,J217)*-1</f>
        <v>696165.008798002</v>
      </c>
      <c r="K237" s="22" t="n">
        <f aca="false">PV($C$232,K$234,0,K217)*-1</f>
        <v>685109.545483347</v>
      </c>
      <c r="L237" s="22" t="n">
        <f aca="false">PV($C$232,L$234,0,L217)*-1</f>
        <v>673770.650199269</v>
      </c>
      <c r="M237" s="22" t="n">
        <f aca="false">PV($C$232,M$234,0,M217)*-1</f>
        <v>662382.268508642</v>
      </c>
    </row>
    <row r="238" customFormat="false" ht="15" hidden="false" customHeight="false" outlineLevel="0" collapsed="false">
      <c r="A238" s="101"/>
      <c r="B238" s="101" t="s">
        <v>27</v>
      </c>
      <c r="C238" s="22" t="n">
        <f aca="false">PV($C$232,C$234,0,C218)*-1</f>
        <v>0</v>
      </c>
      <c r="D238" s="22" t="n">
        <f aca="false">PV($C$232,D$234,0,D218)*-1</f>
        <v>787934.656412159</v>
      </c>
      <c r="E238" s="22" t="n">
        <f aca="false">PV($C$232,E$234,0,E218)*-1</f>
        <v>780793.796889698</v>
      </c>
      <c r="F238" s="22" t="n">
        <f aca="false">PV($C$232,F$234,0,F218)*-1</f>
        <v>772739.996182323</v>
      </c>
      <c r="G238" s="22" t="n">
        <f aca="false">PV($C$232,G$234,0,G218)*-1</f>
        <v>763673.353682718</v>
      </c>
      <c r="H238" s="22" t="n">
        <f aca="false">PV($C$232,H$234,0,H218)*-1</f>
        <v>753867.037978814</v>
      </c>
      <c r="I238" s="22" t="n">
        <f aca="false">PV($C$232,I$234,0,I218)*-1</f>
        <v>743378.1134751</v>
      </c>
      <c r="J238" s="22" t="n">
        <f aca="false">PV($C$232,J$234,0,J218)*-1</f>
        <v>732236.396685384</v>
      </c>
      <c r="K238" s="22" t="n">
        <f aca="false">PV($C$232,K$234,0,K218)*-1</f>
        <v>720608.10092374</v>
      </c>
      <c r="L238" s="22" t="n">
        <f aca="false">PV($C$232,L$234,0,L218)*-1</f>
        <v>708681.687328864</v>
      </c>
      <c r="M238" s="22" t="n">
        <f aca="false">PV($C$232,M$234,0,M218)*-1</f>
        <v>696703.223217861</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20306703.290541</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5752995.0255565</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7093091.90220782</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7460616.36277666</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228343.845518031</v>
      </c>
      <c r="E246" s="22" t="n">
        <f aca="false">E54+E151</f>
        <v>355832.282638039</v>
      </c>
      <c r="F246" s="22" t="n">
        <f aca="false">F54+F151</f>
        <v>461390.82106955</v>
      </c>
      <c r="G246" s="22" t="n">
        <f aca="false">G54+G151</f>
        <v>469656.590506693</v>
      </c>
      <c r="H246" s="22" t="n">
        <f aca="false">H54+H151</f>
        <v>477534.510895869</v>
      </c>
      <c r="I246" s="22" t="n">
        <f aca="false">I54+I151</f>
        <v>485017.047467954</v>
      </c>
      <c r="J246" s="22" t="n">
        <f aca="false">J54+J151</f>
        <v>492080.06342016</v>
      </c>
      <c r="K246" s="22" t="n">
        <f aca="false">K54+K151</f>
        <v>498793.542709777</v>
      </c>
      <c r="L246" s="22" t="n">
        <f aca="false">L54+L151</f>
        <v>505254.415671808</v>
      </c>
      <c r="M246" s="22" t="n">
        <f aca="false">M54+M151</f>
        <v>511615.804139809</v>
      </c>
    </row>
    <row r="247" customFormat="false" ht="15" hidden="false" customHeight="false" outlineLevel="0" collapsed="false">
      <c r="B247" s="0" t="s">
        <v>25</v>
      </c>
      <c r="C247" s="22" t="n">
        <f aca="false">C55+C152</f>
        <v>0</v>
      </c>
      <c r="D247" s="22" t="n">
        <f aca="false">D55+D152</f>
        <v>81628.1842959021</v>
      </c>
      <c r="E247" s="22" t="n">
        <f aca="false">E55+E152</f>
        <v>117335.376475953</v>
      </c>
      <c r="F247" s="22" t="n">
        <f aca="false">F55+F152</f>
        <v>153580.565415694</v>
      </c>
      <c r="G247" s="22" t="n">
        <f aca="false">G55+G152</f>
        <v>156331.945559776</v>
      </c>
      <c r="H247" s="22" t="n">
        <f aca="false">H55+H152</f>
        <v>158954.224574484</v>
      </c>
      <c r="I247" s="22" t="n">
        <f aca="false">I55+I152</f>
        <v>161444.894403633</v>
      </c>
      <c r="J247" s="22" t="n">
        <f aca="false">J55+J152</f>
        <v>163795.920765548</v>
      </c>
      <c r="K247" s="22" t="n">
        <f aca="false">K55+K152</f>
        <v>166030.598826147</v>
      </c>
      <c r="L247" s="22" t="n">
        <f aca="false">L55+L152</f>
        <v>168181.193240417</v>
      </c>
      <c r="M247" s="22" t="n">
        <f aca="false">M55+M152</f>
        <v>170298.672811163</v>
      </c>
    </row>
    <row r="248" customFormat="false" ht="15" hidden="false" customHeight="false" outlineLevel="0" collapsed="false">
      <c r="B248" s="0" t="s">
        <v>26</v>
      </c>
      <c r="C248" s="22" t="n">
        <f aca="false">C56+C153</f>
        <v>0</v>
      </c>
      <c r="D248" s="22" t="n">
        <f aca="false">D56+D153</f>
        <v>81220.3208347465</v>
      </c>
      <c r="E248" s="22" t="n">
        <f aca="false">E56+E153</f>
        <v>144036.609595738</v>
      </c>
      <c r="F248" s="22" t="n">
        <f aca="false">F56+F153</f>
        <v>184854.6588151</v>
      </c>
      <c r="G248" s="22" t="n">
        <f aca="false">G56+G153</f>
        <v>188166.311148377</v>
      </c>
      <c r="H248" s="22" t="n">
        <f aca="false">H56+H153</f>
        <v>191322.573083406</v>
      </c>
      <c r="I248" s="22" t="n">
        <f aca="false">I56+I153</f>
        <v>194320.425840636</v>
      </c>
      <c r="J248" s="22" t="n">
        <f aca="false">J56+J153</f>
        <v>197150.199092354</v>
      </c>
      <c r="K248" s="22" t="n">
        <f aca="false">K56+K153</f>
        <v>199839.931672355</v>
      </c>
      <c r="L248" s="22" t="n">
        <f aca="false">L56+L153</f>
        <v>202428.458388763</v>
      </c>
      <c r="M248" s="22" t="n">
        <f aca="false">M56+M153</f>
        <v>204977.126981946</v>
      </c>
    </row>
    <row r="249" customFormat="false" ht="15" hidden="false" customHeight="false" outlineLevel="0" collapsed="false">
      <c r="B249" s="0" t="s">
        <v>27</v>
      </c>
      <c r="C249" s="22" t="n">
        <f aca="false">C57+C154</f>
        <v>0</v>
      </c>
      <c r="D249" s="22" t="n">
        <f aca="false">D57+D154</f>
        <v>65495.3403873826</v>
      </c>
      <c r="E249" s="22" t="n">
        <f aca="false">E57+E154</f>
        <v>94460.2965663478</v>
      </c>
      <c r="F249" s="22" t="n">
        <f aca="false">F57+F154</f>
        <v>122955.596838756</v>
      </c>
      <c r="G249" s="22" t="n">
        <f aca="false">G57+G154</f>
        <v>125158.33379854</v>
      </c>
      <c r="H249" s="22" t="n">
        <f aca="false">H57+H154</f>
        <v>127257.71323798</v>
      </c>
      <c r="I249" s="22" t="n">
        <f aca="false">I57+I154</f>
        <v>129251.727223684</v>
      </c>
      <c r="J249" s="22" t="n">
        <f aca="false">J57+J154</f>
        <v>131133.943562258</v>
      </c>
      <c r="K249" s="22" t="n">
        <f aca="false">K57+K154</f>
        <v>132923.012211275</v>
      </c>
      <c r="L249" s="22" t="n">
        <f aca="false">L57+L154</f>
        <v>134644.764042628</v>
      </c>
      <c r="M249" s="22" t="n">
        <f aca="false">M57+M154</f>
        <v>136340.0043467</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0.0732035391308072</v>
      </c>
      <c r="E252" s="71" t="n">
        <f aca="false">E246/E197</f>
        <v>0.111764720878048</v>
      </c>
      <c r="F252" s="71" t="n">
        <f aca="false">F246/F197</f>
        <v>0.142165455172621</v>
      </c>
      <c r="G252" s="71" t="n">
        <f aca="false">G246/G197</f>
        <v>0.142165455172621</v>
      </c>
      <c r="H252" s="71" t="n">
        <f aca="false">H246/H197</f>
        <v>0.142165455172621</v>
      </c>
      <c r="I252" s="71" t="n">
        <f aca="false">I246/I197</f>
        <v>0.142165455172621</v>
      </c>
      <c r="J252" s="71" t="n">
        <f aca="false">J246/J197</f>
        <v>0.142165455172621</v>
      </c>
      <c r="K252" s="71" t="n">
        <f aca="false">K246/K197</f>
        <v>0.142165455172621</v>
      </c>
      <c r="L252" s="71" t="n">
        <f aca="false">L246/L197</f>
        <v>0.142165455172621</v>
      </c>
      <c r="M252" s="71" t="n">
        <f aca="false">M246/M197</f>
        <v>0.142165455172621</v>
      </c>
    </row>
    <row r="253" customFormat="false" ht="15" hidden="false" customHeight="false" outlineLevel="0" collapsed="false">
      <c r="B253" s="0" t="s">
        <v>25</v>
      </c>
      <c r="C253" s="71" t="n">
        <f aca="false">C247/C198</f>
        <v>0</v>
      </c>
      <c r="D253" s="71" t="n">
        <f aca="false">D247/D198</f>
        <v>0.12</v>
      </c>
      <c r="E253" s="71" t="n">
        <f aca="false">E247/E198</f>
        <v>0.169</v>
      </c>
      <c r="F253" s="71" t="n">
        <f aca="false">F247/F198</f>
        <v>0.217</v>
      </c>
      <c r="G253" s="71" t="n">
        <f aca="false">G247/G198</f>
        <v>0.217</v>
      </c>
      <c r="H253" s="71" t="n">
        <f aca="false">H247/H198</f>
        <v>0.217</v>
      </c>
      <c r="I253" s="71" t="n">
        <f aca="false">I247/I198</f>
        <v>0.217</v>
      </c>
      <c r="J253" s="71" t="n">
        <f aca="false">J247/J198</f>
        <v>0.217</v>
      </c>
      <c r="K253" s="71" t="n">
        <f aca="false">K247/K198</f>
        <v>0.217</v>
      </c>
      <c r="L253" s="71" t="n">
        <f aca="false">L247/L198</f>
        <v>0.217</v>
      </c>
      <c r="M253" s="71" t="n">
        <f aca="false">M247/M198</f>
        <v>0.217</v>
      </c>
    </row>
    <row r="254" customFormat="false" ht="15" hidden="false" customHeight="false" outlineLevel="0" collapsed="false">
      <c r="B254" s="0" t="s">
        <v>26</v>
      </c>
      <c r="C254" s="71" t="n">
        <f aca="false">C248/C199</f>
        <v>0</v>
      </c>
      <c r="D254" s="71" t="n">
        <f aca="false">D248/D199</f>
        <v>0.08</v>
      </c>
      <c r="E254" s="71" t="n">
        <f aca="false">E248/E199</f>
        <v>0.139</v>
      </c>
      <c r="F254" s="71" t="n">
        <f aca="false">F248/F199</f>
        <v>0.175</v>
      </c>
      <c r="G254" s="71" t="n">
        <f aca="false">G248/G199</f>
        <v>0.175</v>
      </c>
      <c r="H254" s="71" t="n">
        <f aca="false">H248/H199</f>
        <v>0.175</v>
      </c>
      <c r="I254" s="71" t="n">
        <f aca="false">I248/I199</f>
        <v>0.175</v>
      </c>
      <c r="J254" s="71" t="n">
        <f aca="false">J248/J199</f>
        <v>0.175</v>
      </c>
      <c r="K254" s="71" t="n">
        <f aca="false">K248/K199</f>
        <v>0.175</v>
      </c>
      <c r="L254" s="71" t="n">
        <f aca="false">L248/L199</f>
        <v>0.175</v>
      </c>
      <c r="M254" s="71" t="n">
        <f aca="false">M248/M199</f>
        <v>0.175</v>
      </c>
    </row>
    <row r="255" customFormat="false" ht="15" hidden="false" customHeight="false" outlineLevel="0" collapsed="false">
      <c r="B255" s="0" t="s">
        <v>27</v>
      </c>
      <c r="C255" s="71" t="n">
        <f aca="false">C249/C200</f>
        <v>0</v>
      </c>
      <c r="D255" s="71" t="n">
        <f aca="false">D249/D200</f>
        <v>0.046</v>
      </c>
      <c r="E255" s="71" t="n">
        <f aca="false">E249/E200</f>
        <v>0.065</v>
      </c>
      <c r="F255" s="71" t="n">
        <f aca="false">F249/F200</f>
        <v>0.083</v>
      </c>
      <c r="G255" s="71" t="n">
        <f aca="false">G249/G200</f>
        <v>0.083</v>
      </c>
      <c r="H255" s="71" t="n">
        <f aca="false">H249/H200</f>
        <v>0.083</v>
      </c>
      <c r="I255" s="71" t="n">
        <f aca="false">I249/I200</f>
        <v>0.083</v>
      </c>
      <c r="J255" s="71" t="n">
        <f aca="false">J249/J200</f>
        <v>0.083</v>
      </c>
      <c r="K255" s="71" t="n">
        <f aca="false">K249/K200</f>
        <v>0.083</v>
      </c>
      <c r="L255" s="71" t="n">
        <f aca="false">L249/L200</f>
        <v>0.083</v>
      </c>
      <c r="M255" s="71" t="n">
        <f aca="false">M249/M200</f>
        <v>0.083</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4485518.92403769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1497581.57636872</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1788316.61545342</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1199620.73221555</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221693.053901001</v>
      </c>
      <c r="E266" s="22" t="n">
        <f aca="false">PV($C$263,E$265,0,E246)*-1</f>
        <v>335406.053952341</v>
      </c>
      <c r="F266" s="22" t="n">
        <f aca="false">PV($C$263,F$265,0,F246)*-1</f>
        <v>422237.961603905</v>
      </c>
      <c r="G266" s="22" t="n">
        <f aca="false">PV($C$263,G$265,0,G246)*-1</f>
        <v>417283.797633439</v>
      </c>
      <c r="H266" s="22" t="n">
        <f aca="false">PV($C$263,H$265,0,H246)*-1</f>
        <v>411925.463945372</v>
      </c>
      <c r="I266" s="22" t="n">
        <f aca="false">PV($C$263,I$265,0,I246)*-1</f>
        <v>406194.1414776</v>
      </c>
      <c r="J266" s="22" t="n">
        <f aca="false">PV($C$263,J$265,0,J246)*-1</f>
        <v>400106.122468231</v>
      </c>
      <c r="K266" s="22" t="n">
        <f aca="false">PV($C$263,K$265,0,K246)*-1</f>
        <v>393752.22863126</v>
      </c>
      <c r="L266" s="22" t="n">
        <f aca="false">PV($C$263,L$265,0,L246)*-1</f>
        <v>387235.438261375</v>
      </c>
      <c r="M266" s="22" t="n">
        <f aca="false">PV($C$263,M$265,0,M246)*-1</f>
        <v>380690.206625427</v>
      </c>
    </row>
    <row r="267" customFormat="false" ht="15" hidden="false" customHeight="false" outlineLevel="0" collapsed="false">
      <c r="A267" s="101"/>
      <c r="B267" s="101" t="s">
        <v>25</v>
      </c>
      <c r="C267" s="22" t="n">
        <f aca="false">PV($C$263,C$265,0,C247)*-1</f>
        <v>0</v>
      </c>
      <c r="D267" s="22" t="n">
        <f aca="false">PV($C$263,D$265,0,D247)*-1</f>
        <v>79250.6643649535</v>
      </c>
      <c r="E267" s="22" t="n">
        <f aca="false">PV($C$263,E$265,0,E247)*-1</f>
        <v>110599.845862902</v>
      </c>
      <c r="F267" s="22" t="n">
        <f aca="false">PV($C$263,F$265,0,F247)*-1</f>
        <v>140547.973478915</v>
      </c>
      <c r="G267" s="22" t="n">
        <f aca="false">PV($C$263,G$265,0,G247)*-1</f>
        <v>138898.908805321</v>
      </c>
      <c r="H267" s="22" t="n">
        <f aca="false">PV($C$263,H$265,0,H247)*-1</f>
        <v>137115.310432923</v>
      </c>
      <c r="I267" s="22" t="n">
        <f aca="false">PV($C$263,I$265,0,I247)*-1</f>
        <v>135207.557384998</v>
      </c>
      <c r="J267" s="22" t="n">
        <f aca="false">PV($C$263,J$265,0,J247)*-1</f>
        <v>133181.072767135</v>
      </c>
      <c r="K267" s="22" t="n">
        <f aca="false">PV($C$263,K$265,0,K247)*-1</f>
        <v>131066.087892033</v>
      </c>
      <c r="L267" s="22" t="n">
        <f aca="false">PV($C$263,L$265,0,L247)*-1</f>
        <v>128896.880564972</v>
      </c>
      <c r="M267" s="22" t="n">
        <f aca="false">PV($C$263,M$265,0,M247)*-1</f>
        <v>126718.206153775</v>
      </c>
    </row>
    <row r="268" customFormat="false" ht="15" hidden="false" customHeight="false" outlineLevel="0" collapsed="false">
      <c r="A268" s="101"/>
      <c r="B268" s="101" t="s">
        <v>26</v>
      </c>
      <c r="C268" s="22" t="n">
        <f aca="false">PV($C$263,C$265,0,C248)*-1</f>
        <v>0</v>
      </c>
      <c r="D268" s="22" t="n">
        <f aca="false">PV($C$263,D$265,0,D248)*-1</f>
        <v>78854.680422084</v>
      </c>
      <c r="E268" s="22" t="n">
        <f aca="false">PV($C$263,E$265,0,E248)*-1</f>
        <v>135768.318970438</v>
      </c>
      <c r="F268" s="22" t="n">
        <f aca="false">PV($C$263,F$265,0,F248)*-1</f>
        <v>169168.199207213</v>
      </c>
      <c r="G268" s="22" t="n">
        <f aca="false">PV($C$263,G$265,0,G248)*-1</f>
        <v>167183.330309406</v>
      </c>
      <c r="H268" s="22" t="n">
        <f aca="false">PV($C$263,H$265,0,H248)*-1</f>
        <v>165036.532192727</v>
      </c>
      <c r="I268" s="22" t="n">
        <f aca="false">PV($C$263,I$265,0,I248)*-1</f>
        <v>162740.297393596</v>
      </c>
      <c r="J268" s="22" t="n">
        <f aca="false">PV($C$263,J$265,0,J248)*-1</f>
        <v>160301.153341645</v>
      </c>
      <c r="K268" s="22" t="n">
        <f aca="false">PV($C$263,K$265,0,K248)*-1</f>
        <v>157755.487446823</v>
      </c>
      <c r="L268" s="22" t="n">
        <f aca="false">PV($C$263,L$265,0,L248)*-1</f>
        <v>155144.557611674</v>
      </c>
      <c r="M268" s="22" t="n">
        <f aca="false">PV($C$263,M$265,0,M248)*-1</f>
        <v>152522.232880279</v>
      </c>
    </row>
    <row r="269" customFormat="false" ht="15" hidden="false" customHeight="false" outlineLevel="0" collapsed="false">
      <c r="A269" s="101"/>
      <c r="B269" s="101" t="s">
        <v>27</v>
      </c>
      <c r="C269" s="22" t="n">
        <f aca="false">PV($C$263,C$265,0,C249)*-1</f>
        <v>0</v>
      </c>
      <c r="D269" s="22" t="n">
        <f aca="false">PV($C$263,D$265,0,D249)*-1</f>
        <v>63587.7091139637</v>
      </c>
      <c r="E269" s="22" t="n">
        <f aca="false">PV($C$263,E$265,0,E249)*-1</f>
        <v>89037.8891190007</v>
      </c>
      <c r="F269" s="22" t="n">
        <f aca="false">PV($C$263,F$265,0,F249)*-1</f>
        <v>112521.788917777</v>
      </c>
      <c r="G269" s="22" t="n">
        <f aca="false">PV($C$263,G$265,0,G249)*-1</f>
        <v>111201.558518712</v>
      </c>
      <c r="H269" s="22" t="n">
        <f aca="false">PV($C$263,H$265,0,H249)*-1</f>
        <v>109773.621319722</v>
      </c>
      <c r="I269" s="22" t="n">
        <f aca="false">PV($C$263,I$265,0,I249)*-1</f>
        <v>108246.286699006</v>
      </c>
      <c r="J269" s="22" t="n">
        <f aca="false">PV($C$263,J$265,0,J249)*-1</f>
        <v>106623.896359451</v>
      </c>
      <c r="K269" s="22" t="n">
        <f aca="false">PV($C$263,K$265,0,K249)*-1</f>
        <v>104930.653292404</v>
      </c>
      <c r="L269" s="22" t="n">
        <f aca="false">PV($C$263,L$265,0,L249)*-1</f>
        <v>103194.000084729</v>
      </c>
      <c r="M269" s="22" t="n">
        <f aca="false">PV($C$263,M$265,0,M249)*-1</f>
        <v>101449.767591373</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3776524.46849995</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1261482.50770793</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1504474.78977589</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1010567.17101614</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1780499.78818642</v>
      </c>
      <c r="E277" s="0" t="n">
        <f aca="false">SUM(E278:E280)</f>
        <v>1694107.82989486</v>
      </c>
      <c r="F277" s="0" t="n">
        <f aca="false">SUM(F278:F280)</f>
        <v>1627560.50016847</v>
      </c>
      <c r="G277" s="0" t="n">
        <f aca="false">SUM(G278:G280)</f>
        <v>1656718.08030456</v>
      </c>
      <c r="H277" s="0" t="n">
        <f aca="false">SUM(H278:H280)</f>
        <v>1684507.51924306</v>
      </c>
      <c r="I277" s="0" t="n">
        <f aca="false">SUM(I278:I280)</f>
        <v>1710902.23801436</v>
      </c>
      <c r="J277" s="0" t="n">
        <f aca="false">SUM(J278:J280)</f>
        <v>1735817.09381757</v>
      </c>
      <c r="K277" s="0" t="n">
        <f aca="false">SUM(K278:K280)</f>
        <v>1759498.9557262</v>
      </c>
      <c r="L277" s="0" t="n">
        <f aca="false">SUM(L278:L280)</f>
        <v>1782289.7464169</v>
      </c>
      <c r="M277" s="0" t="n">
        <f aca="false">SUM(M278:M280)</f>
        <v>1804729.60461075</v>
      </c>
    </row>
    <row r="278" customFormat="false" ht="15" hidden="false" customHeight="false" outlineLevel="0" collapsed="false">
      <c r="B278" s="0" t="s">
        <v>25</v>
      </c>
      <c r="C278" s="0" t="n">
        <f aca="false">C84+C181</f>
        <v>373311.082731694</v>
      </c>
      <c r="D278" s="0" t="n">
        <f aca="false">D84+D181</f>
        <v>299983.57728744</v>
      </c>
      <c r="E278" s="0" t="n">
        <f aca="false">E84+E181</f>
        <v>272162.53005073</v>
      </c>
      <c r="F278" s="0" t="n">
        <f aca="false">F84+F181</f>
        <v>242756.377592549</v>
      </c>
      <c r="G278" s="0" t="n">
        <f aca="false">G84+G181</f>
        <v>247105.333304162</v>
      </c>
      <c r="H278" s="0" t="n">
        <f aca="false">H84+H181</f>
        <v>251250.225940313</v>
      </c>
      <c r="I278" s="0" t="n">
        <f aca="false">I84+I181</f>
        <v>255187.091154129</v>
      </c>
      <c r="J278" s="0" t="n">
        <f aca="false">J84+J181</f>
        <v>258903.229597156</v>
      </c>
      <c r="K278" s="0" t="n">
        <f aca="false">K84+K181</f>
        <v>262435.462660683</v>
      </c>
      <c r="L278" s="0" t="n">
        <f aca="false">L84+L181</f>
        <v>265834.789315497</v>
      </c>
      <c r="M278" s="0" t="n">
        <f aca="false">M84+M181</f>
        <v>269181.773153128</v>
      </c>
    </row>
    <row r="279" customFormat="false" ht="15" hidden="false" customHeight="false" outlineLevel="0" collapsed="false">
      <c r="B279" s="0" t="s">
        <v>26</v>
      </c>
      <c r="C279" s="0" t="n">
        <f aca="false">C85+C182</f>
        <v>910737.420169237</v>
      </c>
      <c r="D279" s="0" t="n">
        <f aca="false">D85+D182</f>
        <v>849767.606733536</v>
      </c>
      <c r="E279" s="0" t="n">
        <f aca="false">E85+E182</f>
        <v>807226.754496979</v>
      </c>
      <c r="F279" s="0" t="n">
        <f aca="false">F85+F182</f>
        <v>784840.065712111</v>
      </c>
      <c r="G279" s="0" t="n">
        <f aca="false">G85+G182</f>
        <v>798900.395332822</v>
      </c>
      <c r="H279" s="0" t="n">
        <f aca="false">H85+H182</f>
        <v>812300.981719831</v>
      </c>
      <c r="I279" s="0" t="n">
        <f aca="false">I85+I182</f>
        <v>825029.007997673</v>
      </c>
      <c r="J279" s="0" t="n">
        <f aca="false">J85+J182</f>
        <v>837043.416717823</v>
      </c>
      <c r="K279" s="0" t="n">
        <f aca="false">K85+K182</f>
        <v>848463.252757486</v>
      </c>
      <c r="L279" s="0" t="n">
        <f aca="false">L85+L182</f>
        <v>859453.397616292</v>
      </c>
      <c r="M279" s="0" t="n">
        <f aca="false">M85+M182</f>
        <v>870274.31627192</v>
      </c>
    </row>
    <row r="280" customFormat="false" ht="15" hidden="false" customHeight="false" outlineLevel="0" collapsed="false">
      <c r="B280" s="0" t="s">
        <v>27</v>
      </c>
      <c r="C280" s="0" t="n">
        <f aca="false">C86+C183</f>
        <v>678313.819003453</v>
      </c>
      <c r="D280" s="0" t="n">
        <f aca="false">D86+D183</f>
        <v>630748.604165445</v>
      </c>
      <c r="E280" s="0" t="n">
        <f aca="false">E86+E183</f>
        <v>614718.545347156</v>
      </c>
      <c r="F280" s="0" t="n">
        <f aca="false">F86+F183</f>
        <v>599964.056863807</v>
      </c>
      <c r="G280" s="0" t="n">
        <f aca="false">G86+G183</f>
        <v>610712.351667577</v>
      </c>
      <c r="H280" s="0" t="n">
        <f aca="false">H86+H183</f>
        <v>620956.311582912</v>
      </c>
      <c r="I280" s="0" t="n">
        <f aca="false">I86+I183</f>
        <v>630686.138862556</v>
      </c>
      <c r="J280" s="0" t="n">
        <f aca="false">J86+J183</f>
        <v>639870.447502586</v>
      </c>
      <c r="K280" s="0" t="n">
        <f aca="false">K86+K183</f>
        <v>648600.240308027</v>
      </c>
      <c r="L280" s="0" t="n">
        <f aca="false">L86+L183</f>
        <v>657001.55948511</v>
      </c>
      <c r="M280" s="0" t="n">
        <f aca="false">M86+M183</f>
        <v>665273.515185706</v>
      </c>
    </row>
    <row r="282" customFormat="false" ht="15" hidden="false" customHeight="false" outlineLevel="0" collapsed="false">
      <c r="B282" s="0" t="s">
        <v>447</v>
      </c>
    </row>
    <row r="283" customFormat="false" ht="15" hidden="false" customHeight="false" outlineLevel="0" collapsed="false">
      <c r="B283" s="0" t="s">
        <v>238</v>
      </c>
      <c r="C283" s="25" t="n">
        <f aca="false">C277/C197</f>
        <v>0.643091593278819</v>
      </c>
      <c r="D283" s="0" t="n">
        <f aca="false">D277/D197</f>
        <v>0.570800958621004</v>
      </c>
      <c r="E283" s="0" t="n">
        <f aca="false">E277/E197</f>
        <v>0.53210879952148</v>
      </c>
      <c r="F283" s="0" t="n">
        <f aca="false">F277/F197</f>
        <v>0.501489992347615</v>
      </c>
      <c r="G283" s="0" t="n">
        <f aca="false">G277/G197</f>
        <v>0.501489992347615</v>
      </c>
      <c r="H283" s="0" t="n">
        <f aca="false">H277/H197</f>
        <v>0.501489992347615</v>
      </c>
      <c r="I283" s="0" t="n">
        <f aca="false">I277/I197</f>
        <v>0.501489992347615</v>
      </c>
      <c r="J283" s="0" t="n">
        <f aca="false">J277/J197</f>
        <v>0.501489992347615</v>
      </c>
      <c r="K283" s="0" t="n">
        <f aca="false">K277/K197</f>
        <v>0.501489992347615</v>
      </c>
      <c r="L283" s="0" t="n">
        <f aca="false">L277/L197</f>
        <v>0.501489992347615</v>
      </c>
      <c r="M283" s="0" t="n">
        <f aca="false">M277/M197</f>
        <v>0.501489992347615</v>
      </c>
    </row>
    <row r="284" customFormat="false" ht="15" hidden="false" customHeight="false" outlineLevel="0" collapsed="false">
      <c r="B284" s="0" t="s">
        <v>25</v>
      </c>
      <c r="C284" s="0" t="n">
        <f aca="false">C278/C198</f>
        <v>0.561</v>
      </c>
      <c r="D284" s="0" t="n">
        <f aca="false">D278/D198</f>
        <v>0.441</v>
      </c>
      <c r="E284" s="0" t="n">
        <f aca="false">E278/E198</f>
        <v>0.392</v>
      </c>
      <c r="F284" s="0" t="n">
        <f aca="false">F278/F198</f>
        <v>0.343</v>
      </c>
      <c r="G284" s="0" t="n">
        <f aca="false">G278/G198</f>
        <v>0.343</v>
      </c>
      <c r="H284" s="0" t="n">
        <f aca="false">H278/H198</f>
        <v>0.343</v>
      </c>
      <c r="I284" s="0" t="n">
        <f aca="false">I278/I198</f>
        <v>0.343</v>
      </c>
      <c r="J284" s="0" t="n">
        <f aca="false">J278/J198</f>
        <v>0.343</v>
      </c>
      <c r="K284" s="0" t="n">
        <f aca="false">K278/K198</f>
        <v>0.343</v>
      </c>
      <c r="L284" s="0" t="n">
        <f aca="false">L278/L198</f>
        <v>0.343</v>
      </c>
      <c r="M284" s="0" t="n">
        <f aca="false">M278/M198</f>
        <v>0.343</v>
      </c>
    </row>
    <row r="285" customFormat="false" ht="15" hidden="false" customHeight="false" outlineLevel="0" collapsed="false">
      <c r="B285" s="0" t="s">
        <v>26</v>
      </c>
      <c r="C285" s="0" t="n">
        <f aca="false">C279/C199</f>
        <v>0.917</v>
      </c>
      <c r="D285" s="0" t="n">
        <f aca="false">D279/D199</f>
        <v>0.837</v>
      </c>
      <c r="E285" s="0" t="n">
        <f aca="false">E279/E199</f>
        <v>0.779</v>
      </c>
      <c r="F285" s="0" t="n">
        <f aca="false">F279/F199</f>
        <v>0.743</v>
      </c>
      <c r="G285" s="0" t="n">
        <f aca="false">G279/G199</f>
        <v>0.743</v>
      </c>
      <c r="H285" s="0" t="n">
        <f aca="false">H279/H199</f>
        <v>0.743</v>
      </c>
      <c r="I285" s="0" t="n">
        <f aca="false">I279/I199</f>
        <v>0.743</v>
      </c>
      <c r="J285" s="0" t="n">
        <f aca="false">J279/J199</f>
        <v>0.743</v>
      </c>
      <c r="K285" s="0" t="n">
        <f aca="false">K279/K199</f>
        <v>0.743</v>
      </c>
      <c r="L285" s="0" t="n">
        <f aca="false">L279/L199</f>
        <v>0.743</v>
      </c>
      <c r="M285" s="0" t="n">
        <f aca="false">M279/M199</f>
        <v>0.743</v>
      </c>
    </row>
    <row r="286" customFormat="false" ht="15" hidden="false" customHeight="false" outlineLevel="0" collapsed="false">
      <c r="B286" s="0" t="s">
        <v>27</v>
      </c>
      <c r="C286" s="0" t="n">
        <f aca="false">C280/C200</f>
        <v>0.487</v>
      </c>
      <c r="D286" s="0" t="n">
        <f aca="false">D280/D200</f>
        <v>0.443</v>
      </c>
      <c r="E286" s="0" t="n">
        <f aca="false">E280/E200</f>
        <v>0.423</v>
      </c>
      <c r="F286" s="0" t="n">
        <f aca="false">F280/F200</f>
        <v>0.405</v>
      </c>
      <c r="G286" s="0" t="n">
        <f aca="false">G280/G200</f>
        <v>0.405</v>
      </c>
      <c r="H286" s="0" t="n">
        <f aca="false">H280/H200</f>
        <v>0.405</v>
      </c>
      <c r="I286" s="0" t="n">
        <f aca="false">I280/I200</f>
        <v>0.405</v>
      </c>
      <c r="J286" s="0" t="n">
        <f aca="false">J280/J200</f>
        <v>0.405</v>
      </c>
      <c r="K286" s="0" t="n">
        <f aca="false">K280/K200</f>
        <v>0.405</v>
      </c>
      <c r="L286" s="0" t="n">
        <f aca="false">L280/L200</f>
        <v>0.405</v>
      </c>
      <c r="M286" s="0" t="n">
        <f aca="false">M280/M200</f>
        <v>0.405</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46" activePane="bottomRight" state="frozen"/>
      <selection pane="topLeft" activeCell="A1" activeCellId="0" sqref="A1"/>
      <selection pane="topRight" activeCell="C1" activeCellId="0" sqref="C1"/>
      <selection pane="bottomLeft" activeCell="A246" activeCellId="0" sqref="A246"/>
      <selection pane="bottomRight" activeCell="D250" activeCellId="0" sqref="D250"/>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1" t="n">
        <f aca="false">'Regional Data Children'!X24</f>
        <v>0.929</v>
      </c>
      <c r="E20" s="71" t="n">
        <f aca="false">D20</f>
        <v>0.929</v>
      </c>
      <c r="F20" s="71" t="n">
        <f aca="false">E20</f>
        <v>0.929</v>
      </c>
      <c r="G20" s="71" t="n">
        <f aca="false">F20</f>
        <v>0.929</v>
      </c>
      <c r="H20" s="71" t="n">
        <f aca="false">G20</f>
        <v>0.929</v>
      </c>
      <c r="I20" s="71" t="n">
        <f aca="false">H20</f>
        <v>0.929</v>
      </c>
      <c r="J20" s="71" t="n">
        <f aca="false">I20</f>
        <v>0.929</v>
      </c>
      <c r="K20" s="71" t="n">
        <f aca="false">J20</f>
        <v>0.929</v>
      </c>
      <c r="L20" s="71" t="n">
        <f aca="false">K20</f>
        <v>0.929</v>
      </c>
      <c r="M20" s="71" t="n">
        <f aca="false">L20</f>
        <v>0.929</v>
      </c>
    </row>
    <row r="21" customFormat="false" ht="15" hidden="false" customHeight="false" outlineLevel="0" collapsed="false">
      <c r="B21" s="0" t="s">
        <v>26</v>
      </c>
      <c r="C21" s="75" t="n">
        <v>0</v>
      </c>
      <c r="D21" s="71" t="n">
        <f aca="false">'Regional Data Children'!X25</f>
        <v>0.819</v>
      </c>
      <c r="E21" s="71" t="n">
        <f aca="false">D21</f>
        <v>0.819</v>
      </c>
      <c r="F21" s="71" t="n">
        <f aca="false">E21</f>
        <v>0.819</v>
      </c>
      <c r="G21" s="71" t="n">
        <f aca="false">F21</f>
        <v>0.819</v>
      </c>
      <c r="H21" s="71" t="n">
        <f aca="false">G21</f>
        <v>0.819</v>
      </c>
      <c r="I21" s="71" t="n">
        <f aca="false">H21</f>
        <v>0.819</v>
      </c>
      <c r="J21" s="71" t="n">
        <f aca="false">I21</f>
        <v>0.819</v>
      </c>
      <c r="K21" s="71" t="n">
        <f aca="false">J21</f>
        <v>0.819</v>
      </c>
      <c r="L21" s="71" t="n">
        <f aca="false">K21</f>
        <v>0.819</v>
      </c>
      <c r="M21" s="71" t="n">
        <f aca="false">L21</f>
        <v>0.819</v>
      </c>
    </row>
    <row r="22" customFormat="false" ht="15" hidden="false" customHeight="false" outlineLevel="0" collapsed="false">
      <c r="B22" s="0" t="s">
        <v>27</v>
      </c>
      <c r="C22" s="75" t="n">
        <v>0</v>
      </c>
      <c r="D22" s="71" t="n">
        <f aca="false">'Regional Data Children'!X26</f>
        <v>0.927</v>
      </c>
      <c r="E22" s="71" t="n">
        <f aca="false">D22</f>
        <v>0.927</v>
      </c>
      <c r="F22" s="71" t="n">
        <f aca="false">E22</f>
        <v>0.927</v>
      </c>
      <c r="G22" s="71" t="n">
        <f aca="false">F22</f>
        <v>0.927</v>
      </c>
      <c r="H22" s="71" t="n">
        <f aca="false">G22</f>
        <v>0.927</v>
      </c>
      <c r="I22" s="71" t="n">
        <f aca="false">H22</f>
        <v>0.927</v>
      </c>
      <c r="J22" s="71" t="n">
        <f aca="false">I22</f>
        <v>0.927</v>
      </c>
      <c r="K22" s="71" t="n">
        <f aca="false">J22</f>
        <v>0.927</v>
      </c>
      <c r="L22" s="71" t="n">
        <f aca="false">K22</f>
        <v>0.927</v>
      </c>
      <c r="M22" s="71" t="n">
        <f aca="false">L22</f>
        <v>0.927</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f aca="false">'Regional Data Children'!Z24</f>
        <v>0.128</v>
      </c>
      <c r="E49" s="75" t="n">
        <f aca="false">D49</f>
        <v>0.128</v>
      </c>
      <c r="F49" s="75" t="n">
        <f aca="false">E49</f>
        <v>0.128</v>
      </c>
      <c r="G49" s="75" t="n">
        <f aca="false">F49</f>
        <v>0.128</v>
      </c>
      <c r="H49" s="75" t="n">
        <f aca="false">G49</f>
        <v>0.128</v>
      </c>
      <c r="I49" s="75" t="n">
        <f aca="false">H49</f>
        <v>0.128</v>
      </c>
      <c r="J49" s="75" t="n">
        <f aca="false">I49</f>
        <v>0.128</v>
      </c>
      <c r="K49" s="75" t="n">
        <f aca="false">J49</f>
        <v>0.128</v>
      </c>
      <c r="L49" s="75" t="n">
        <f aca="false">K49</f>
        <v>0.128</v>
      </c>
      <c r="M49" s="75" t="n">
        <f aca="false">L49</f>
        <v>0.128</v>
      </c>
    </row>
    <row r="50" customFormat="false" ht="15" hidden="false" customHeight="false" outlineLevel="0" collapsed="false">
      <c r="B50" s="0" t="s">
        <v>26</v>
      </c>
      <c r="C50" s="75" t="n">
        <v>0</v>
      </c>
      <c r="D50" s="75" t="n">
        <f aca="false">'Regional Data Children'!Z25</f>
        <v>0.063</v>
      </c>
      <c r="E50" s="75" t="n">
        <f aca="false">D50</f>
        <v>0.063</v>
      </c>
      <c r="F50" s="75" t="n">
        <f aca="false">E50</f>
        <v>0.063</v>
      </c>
      <c r="G50" s="75" t="n">
        <f aca="false">F50</f>
        <v>0.063</v>
      </c>
      <c r="H50" s="75" t="n">
        <f aca="false">G50</f>
        <v>0.063</v>
      </c>
      <c r="I50" s="75" t="n">
        <f aca="false">H50</f>
        <v>0.063</v>
      </c>
      <c r="J50" s="75" t="n">
        <f aca="false">I50</f>
        <v>0.063</v>
      </c>
      <c r="K50" s="75" t="n">
        <f aca="false">J50</f>
        <v>0.063</v>
      </c>
      <c r="L50" s="75" t="n">
        <f aca="false">K50</f>
        <v>0.063</v>
      </c>
      <c r="M50" s="75" t="n">
        <f aca="false">L50</f>
        <v>0.063</v>
      </c>
    </row>
    <row r="51" customFormat="false" ht="15" hidden="false" customHeight="false" outlineLevel="0" collapsed="false">
      <c r="B51" s="0" t="s">
        <v>27</v>
      </c>
      <c r="C51" s="75" t="n">
        <v>0</v>
      </c>
      <c r="D51" s="75" t="n">
        <f aca="false">'Regional Data Children'!Z26</f>
        <v>0.081</v>
      </c>
      <c r="E51" s="75" t="n">
        <f aca="false">D51</f>
        <v>0.081</v>
      </c>
      <c r="F51" s="75" t="n">
        <f aca="false">E51</f>
        <v>0.081</v>
      </c>
      <c r="G51" s="75" t="n">
        <f aca="false">F51</f>
        <v>0.081</v>
      </c>
      <c r="H51" s="75" t="n">
        <f aca="false">G51</f>
        <v>0.081</v>
      </c>
      <c r="I51" s="75" t="n">
        <f aca="false">H51</f>
        <v>0.081</v>
      </c>
      <c r="J51" s="75" t="n">
        <f aca="false">I51</f>
        <v>0.081</v>
      </c>
      <c r="K51" s="75" t="n">
        <f aca="false">J51</f>
        <v>0.081</v>
      </c>
      <c r="L51" s="75" t="n">
        <f aca="false">K51</f>
        <v>0.081</v>
      </c>
      <c r="M51" s="75" t="n">
        <f aca="false">L51</f>
        <v>0.081</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v>0</v>
      </c>
      <c r="D78" s="75" t="n">
        <f aca="false">'Regional Data Children'!AA24</f>
        <v>0.432</v>
      </c>
      <c r="E78" s="75" t="n">
        <f aca="false">D78</f>
        <v>0.432</v>
      </c>
      <c r="F78" s="75" t="n">
        <f aca="false">E78</f>
        <v>0.432</v>
      </c>
      <c r="G78" s="75" t="n">
        <f aca="false">F78</f>
        <v>0.432</v>
      </c>
      <c r="H78" s="75" t="n">
        <f aca="false">G78</f>
        <v>0.432</v>
      </c>
      <c r="I78" s="75" t="n">
        <f aca="false">H78</f>
        <v>0.432</v>
      </c>
      <c r="J78" s="75" t="n">
        <f aca="false">I78</f>
        <v>0.432</v>
      </c>
      <c r="K78" s="75" t="n">
        <f aca="false">J78</f>
        <v>0.432</v>
      </c>
      <c r="L78" s="75" t="n">
        <f aca="false">K78</f>
        <v>0.432</v>
      </c>
      <c r="M78" s="75" t="n">
        <f aca="false">L78</f>
        <v>0.432</v>
      </c>
    </row>
    <row r="79" customFormat="false" ht="15" hidden="false" customHeight="false" outlineLevel="0" collapsed="false">
      <c r="B79" s="0" t="s">
        <v>26</v>
      </c>
      <c r="C79" s="75" t="n">
        <v>0</v>
      </c>
      <c r="D79" s="75" t="n">
        <f aca="false">'Regional Data Children'!AA25</f>
        <v>0.855</v>
      </c>
      <c r="E79" s="75" t="n">
        <f aca="false">D79</f>
        <v>0.855</v>
      </c>
      <c r="F79" s="75" t="n">
        <f aca="false">E79</f>
        <v>0.855</v>
      </c>
      <c r="G79" s="75" t="n">
        <f aca="false">F79</f>
        <v>0.855</v>
      </c>
      <c r="H79" s="75" t="n">
        <f aca="false">G79</f>
        <v>0.855</v>
      </c>
      <c r="I79" s="75" t="n">
        <f aca="false">H79</f>
        <v>0.855</v>
      </c>
      <c r="J79" s="75" t="n">
        <f aca="false">I79</f>
        <v>0.855</v>
      </c>
      <c r="K79" s="75" t="n">
        <f aca="false">J79</f>
        <v>0.855</v>
      </c>
      <c r="L79" s="75" t="n">
        <f aca="false">K79</f>
        <v>0.855</v>
      </c>
      <c r="M79" s="75" t="n">
        <f aca="false">L79</f>
        <v>0.855</v>
      </c>
    </row>
    <row r="80" customFormat="false" ht="15" hidden="false" customHeight="false" outlineLevel="0" collapsed="false">
      <c r="B80" s="0" t="s">
        <v>27</v>
      </c>
      <c r="C80" s="75" t="n">
        <v>0</v>
      </c>
      <c r="D80" s="75" t="n">
        <f aca="false">'Regional Data Children'!AA26</f>
        <v>0.406</v>
      </c>
      <c r="E80" s="75" t="n">
        <f aca="false">D80</f>
        <v>0.406</v>
      </c>
      <c r="F80" s="75" t="n">
        <f aca="false">E80</f>
        <v>0.406</v>
      </c>
      <c r="G80" s="75" t="n">
        <f aca="false">F80</f>
        <v>0.406</v>
      </c>
      <c r="H80" s="75" t="n">
        <f aca="false">G80</f>
        <v>0.406</v>
      </c>
      <c r="I80" s="75" t="n">
        <f aca="false">H80</f>
        <v>0.406</v>
      </c>
      <c r="J80" s="75" t="n">
        <f aca="false">I80</f>
        <v>0.406</v>
      </c>
      <c r="K80" s="75" t="n">
        <f aca="false">J80</f>
        <v>0.406</v>
      </c>
      <c r="L80" s="75" t="n">
        <f aca="false">K80</f>
        <v>0.406</v>
      </c>
      <c r="M80" s="75" t="n">
        <f aca="false">L80</f>
        <v>0.406</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f aca="false">'Regional Data Children'!AB24</f>
        <v>0</v>
      </c>
      <c r="E89" s="75" t="n">
        <f aca="false">D89</f>
        <v>0</v>
      </c>
      <c r="F89" s="75" t="n">
        <f aca="false">E89</f>
        <v>0</v>
      </c>
      <c r="G89" s="75" t="n">
        <f aca="false">F89</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f aca="false">'Regional Data Children'!AB25</f>
        <v>0</v>
      </c>
      <c r="E90" s="75" t="n">
        <f aca="false">D90</f>
        <v>0</v>
      </c>
      <c r="F90" s="75" t="n">
        <f aca="false">E90</f>
        <v>0</v>
      </c>
      <c r="G90" s="75" t="n">
        <f aca="false">F90</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f aca="false">'Regional Data Children'!AB26</f>
        <v>0</v>
      </c>
      <c r="E91" s="75" t="n">
        <f aca="false">D91</f>
        <v>0</v>
      </c>
      <c r="F91" s="75" t="n">
        <f aca="false">E91</f>
        <v>0</v>
      </c>
      <c r="G91" s="75" t="n">
        <f aca="false">F91</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1" t="n">
        <f aca="false">'Regional Data Children'!X32</f>
        <v>0.929</v>
      </c>
      <c r="E117" s="71" t="n">
        <f aca="false">D117</f>
        <v>0.929</v>
      </c>
      <c r="F117" s="71" t="n">
        <f aca="false">E117</f>
        <v>0.929</v>
      </c>
      <c r="G117" s="71" t="n">
        <f aca="false">F117</f>
        <v>0.929</v>
      </c>
      <c r="H117" s="71" t="n">
        <f aca="false">G117</f>
        <v>0.929</v>
      </c>
      <c r="I117" s="71" t="n">
        <f aca="false">H117</f>
        <v>0.929</v>
      </c>
      <c r="J117" s="71" t="n">
        <f aca="false">I117</f>
        <v>0.929</v>
      </c>
      <c r="K117" s="71" t="n">
        <f aca="false">J117</f>
        <v>0.929</v>
      </c>
      <c r="L117" s="71" t="n">
        <f aca="false">K117</f>
        <v>0.929</v>
      </c>
      <c r="M117" s="71" t="n">
        <f aca="false">L117</f>
        <v>0.929</v>
      </c>
    </row>
    <row r="118" customFormat="false" ht="15" hidden="false" customHeight="false" outlineLevel="0" collapsed="false">
      <c r="B118" s="0" t="s">
        <v>26</v>
      </c>
      <c r="C118" s="75" t="n">
        <v>0</v>
      </c>
      <c r="D118" s="71" t="n">
        <f aca="false">'Regional Data Children'!X33</f>
        <v>0.819</v>
      </c>
      <c r="E118" s="71" t="n">
        <f aca="false">D118</f>
        <v>0.819</v>
      </c>
      <c r="F118" s="71" t="n">
        <f aca="false">E118</f>
        <v>0.819</v>
      </c>
      <c r="G118" s="71" t="n">
        <f aca="false">F118</f>
        <v>0.819</v>
      </c>
      <c r="H118" s="71" t="n">
        <f aca="false">G118</f>
        <v>0.819</v>
      </c>
      <c r="I118" s="71" t="n">
        <f aca="false">H118</f>
        <v>0.819</v>
      </c>
      <c r="J118" s="71" t="n">
        <f aca="false">I118</f>
        <v>0.819</v>
      </c>
      <c r="K118" s="71" t="n">
        <f aca="false">J118</f>
        <v>0.819</v>
      </c>
      <c r="L118" s="71" t="n">
        <f aca="false">K118</f>
        <v>0.819</v>
      </c>
      <c r="M118" s="71" t="n">
        <f aca="false">L118</f>
        <v>0.819</v>
      </c>
    </row>
    <row r="119" customFormat="false" ht="15" hidden="false" customHeight="false" outlineLevel="0" collapsed="false">
      <c r="B119" s="0" t="s">
        <v>27</v>
      </c>
      <c r="C119" s="75" t="n">
        <v>0</v>
      </c>
      <c r="D119" s="71" t="n">
        <f aca="false">'Regional Data Children'!X34</f>
        <v>0.927</v>
      </c>
      <c r="E119" s="71" t="n">
        <f aca="false">D119</f>
        <v>0.927</v>
      </c>
      <c r="F119" s="71" t="n">
        <f aca="false">E119</f>
        <v>0.927</v>
      </c>
      <c r="G119" s="71" t="n">
        <f aca="false">F119</f>
        <v>0.927</v>
      </c>
      <c r="H119" s="71" t="n">
        <f aca="false">G119</f>
        <v>0.927</v>
      </c>
      <c r="I119" s="71" t="n">
        <f aca="false">H119</f>
        <v>0.927</v>
      </c>
      <c r="J119" s="71" t="n">
        <f aca="false">I119</f>
        <v>0.927</v>
      </c>
      <c r="K119" s="71" t="n">
        <f aca="false">J119</f>
        <v>0.927</v>
      </c>
      <c r="L119" s="71" t="n">
        <f aca="false">K119</f>
        <v>0.927</v>
      </c>
      <c r="M119" s="71" t="n">
        <f aca="false">L119</f>
        <v>0.927</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2783304.71795034</v>
      </c>
      <c r="E122" s="22" t="n">
        <f aca="false">SUM(E123:E125)</f>
        <v>2840822.7156561</v>
      </c>
      <c r="F122" s="22" t="n">
        <f aca="false">SUM(F123:F125)</f>
        <v>2895865.54541197</v>
      </c>
      <c r="G122" s="22" t="n">
        <f aca="false">SUM(G123:G125)</f>
        <v>2947744.68090031</v>
      </c>
      <c r="H122" s="22" t="n">
        <f aca="false">SUM(H123:H125)</f>
        <v>2997189.52718405</v>
      </c>
      <c r="I122" s="22" t="n">
        <f aca="false">SUM(I123:I125)</f>
        <v>3044152.7931657</v>
      </c>
      <c r="J122" s="22" t="n">
        <f aca="false">SUM(J123:J125)</f>
        <v>3088482.98702452</v>
      </c>
      <c r="K122" s="22" t="n">
        <f aca="false">SUM(K123:K125)</f>
        <v>3130619.3548863</v>
      </c>
      <c r="L122" s="22" t="n">
        <f aca="false">SUM(L123:L125)</f>
        <v>3171170.2686662</v>
      </c>
      <c r="M122" s="22" t="n">
        <f aca="false">SUM(M123:M125)</f>
        <v>3211096.77965046</v>
      </c>
    </row>
    <row r="123" customFormat="false" ht="15" hidden="false" customHeight="false" outlineLevel="0" collapsed="false">
      <c r="B123" s="0" t="s">
        <v>25</v>
      </c>
      <c r="C123" s="22" t="n">
        <f aca="false">C117*C101</f>
        <v>0</v>
      </c>
      <c r="D123" s="22" t="n">
        <f aca="false">D117*D101</f>
        <v>631938.193424109</v>
      </c>
      <c r="E123" s="22" t="n">
        <f aca="false">E117*E101</f>
        <v>644997.424533491</v>
      </c>
      <c r="F123" s="22" t="n">
        <f aca="false">F117*F101</f>
        <v>657494.678669033</v>
      </c>
      <c r="G123" s="22" t="n">
        <f aca="false">G117*G101</f>
        <v>669273.628686782</v>
      </c>
      <c r="H123" s="22" t="n">
        <f aca="false">H117*H101</f>
        <v>680499.883086153</v>
      </c>
      <c r="I123" s="22" t="n">
        <f aca="false">I117*I101</f>
        <v>691162.704612788</v>
      </c>
      <c r="J123" s="22" t="n">
        <f aca="false">J117*J101</f>
        <v>701227.69765527</v>
      </c>
      <c r="K123" s="22" t="n">
        <f aca="false">K117*K101</f>
        <v>710794.591287973</v>
      </c>
      <c r="L123" s="22" t="n">
        <f aca="false">L117*L101</f>
        <v>720001.51391865</v>
      </c>
      <c r="M123" s="22" t="n">
        <f aca="false">M117*M101</f>
        <v>729066.668394333</v>
      </c>
    </row>
    <row r="124" customFormat="false" ht="15" hidden="false" customHeight="false" outlineLevel="0" collapsed="false">
      <c r="B124" s="0" t="s">
        <v>26</v>
      </c>
      <c r="C124" s="22" t="n">
        <f aca="false">C118*C102</f>
        <v>0</v>
      </c>
      <c r="D124" s="22" t="n">
        <f aca="false">D118*D102</f>
        <v>831493.034545718</v>
      </c>
      <c r="E124" s="22" t="n">
        <f aca="false">E118*E102</f>
        <v>848676.138553306</v>
      </c>
      <c r="F124" s="22" t="n">
        <f aca="false">F118*F102</f>
        <v>865119.803254669</v>
      </c>
      <c r="G124" s="22" t="n">
        <f aca="false">G118*G102</f>
        <v>880618.336174402</v>
      </c>
      <c r="H124" s="22" t="n">
        <f aca="false">H118*H102</f>
        <v>895389.642030338</v>
      </c>
      <c r="I124" s="22" t="n">
        <f aca="false">I118*I102</f>
        <v>909419.592934178</v>
      </c>
      <c r="J124" s="22" t="n">
        <f aca="false">J118*J102</f>
        <v>922662.931752217</v>
      </c>
      <c r="K124" s="22" t="n">
        <f aca="false">K118*K102</f>
        <v>935250.880226623</v>
      </c>
      <c r="L124" s="22" t="n">
        <f aca="false">L118*L102</f>
        <v>947365.185259412</v>
      </c>
      <c r="M124" s="22" t="n">
        <f aca="false">M118*M102</f>
        <v>959292.954275508</v>
      </c>
    </row>
    <row r="125" customFormat="false" ht="15" hidden="false" customHeight="false" outlineLevel="0" collapsed="false">
      <c r="B125" s="0" t="s">
        <v>27</v>
      </c>
      <c r="C125" s="22" t="n">
        <f aca="false">C119*C103</f>
        <v>0</v>
      </c>
      <c r="D125" s="22" t="n">
        <f aca="false">D119*D103</f>
        <v>1319873.48998051</v>
      </c>
      <c r="E125" s="22" t="n">
        <f aca="false">E119*E103</f>
        <v>1347149.1525693</v>
      </c>
      <c r="F125" s="22" t="n">
        <f aca="false">F119*F103</f>
        <v>1373251.06348827</v>
      </c>
      <c r="G125" s="22" t="n">
        <f aca="false">G119*G103</f>
        <v>1397852.71603912</v>
      </c>
      <c r="H125" s="22" t="n">
        <f aca="false">H119*H103</f>
        <v>1421300.00206755</v>
      </c>
      <c r="I125" s="22" t="n">
        <f aca="false">I119*I103</f>
        <v>1443570.49561874</v>
      </c>
      <c r="J125" s="22" t="n">
        <f aca="false">J119*J103</f>
        <v>1464592.35761703</v>
      </c>
      <c r="K125" s="22" t="n">
        <f aca="false">K119*K103</f>
        <v>1484573.88337171</v>
      </c>
      <c r="L125" s="22" t="n">
        <f aca="false">L119*L103</f>
        <v>1503803.56948814</v>
      </c>
      <c r="M125" s="22" t="n">
        <f aca="false">M119*M103</f>
        <v>1522737.15698062</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30110449.370496</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6836456.98426858</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8995288.49900637</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14278703.887221</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2702237.59024305</v>
      </c>
      <c r="E135" s="22" t="n">
        <f aca="false">PV($C$132,E$134,0,E122)*-1</f>
        <v>2677747.87035168</v>
      </c>
      <c r="F135" s="22" t="n">
        <f aca="false">PV($C$132,F$134,0,F122)*-1</f>
        <v>2650127.20049195</v>
      </c>
      <c r="G135" s="22" t="n">
        <f aca="false">PV($C$132,G$134,0,G122)*-1</f>
        <v>2619032.96954229</v>
      </c>
      <c r="H135" s="22" t="n">
        <f aca="false">PV($C$132,H$134,0,H122)*-1</f>
        <v>2585402.01461318</v>
      </c>
      <c r="I135" s="22" t="n">
        <f aca="false">PV($C$132,I$134,0,I122)*-1</f>
        <v>2549430.03921585</v>
      </c>
      <c r="J135" s="22" t="n">
        <f aca="false">PV($C$132,J$134,0,J122)*-1</f>
        <v>2511219.299678</v>
      </c>
      <c r="K135" s="22" t="n">
        <f aca="false">PV($C$132,K$134,0,K122)*-1</f>
        <v>2471339.82786918</v>
      </c>
      <c r="L135" s="22" t="n">
        <f aca="false">PV($C$132,L$134,0,L122)*-1</f>
        <v>2430437.95501641</v>
      </c>
      <c r="M135" s="22" t="n">
        <f aca="false">PV($C$132,M$134,0,M122)*-1</f>
        <v>2389357.57388238</v>
      </c>
    </row>
    <row r="136" customFormat="false" ht="15" hidden="false" customHeight="false" outlineLevel="0" collapsed="false">
      <c r="A136" s="101"/>
      <c r="B136" s="101" t="s">
        <v>25</v>
      </c>
      <c r="C136" s="22" t="n">
        <f aca="false">PV($C$132,C$134,0,C123)*-1</f>
        <v>0</v>
      </c>
      <c r="D136" s="22" t="n">
        <f aca="false">PV($C$132,D$134,0,D123)*-1</f>
        <v>613532.226625348</v>
      </c>
      <c r="E136" s="22" t="n">
        <f aca="false">PV($C$132,E$134,0,E123)*-1</f>
        <v>607971.933767076</v>
      </c>
      <c r="F136" s="22" t="n">
        <f aca="false">PV($C$132,F$134,0,F123)*-1</f>
        <v>601700.771253051</v>
      </c>
      <c r="G136" s="22" t="n">
        <f aca="false">PV($C$132,G$134,0,G123)*-1</f>
        <v>594640.95059974</v>
      </c>
      <c r="H136" s="22" t="n">
        <f aca="false">PV($C$132,H$134,0,H123)*-1</f>
        <v>587005.176922512</v>
      </c>
      <c r="I136" s="22" t="n">
        <f aca="false">PV($C$132,I$134,0,I123)*-1</f>
        <v>578837.883920105</v>
      </c>
      <c r="J136" s="22" t="n">
        <f aca="false">PV($C$132,J$134,0,J123)*-1</f>
        <v>570162.288482344</v>
      </c>
      <c r="K136" s="22" t="n">
        <f aca="false">PV($C$132,K$134,0,K123)*-1</f>
        <v>561107.814063125</v>
      </c>
      <c r="L136" s="22" t="n">
        <f aca="false">PV($C$132,L$134,0,L123)*-1</f>
        <v>551821.207579996</v>
      </c>
      <c r="M136" s="22" t="n">
        <f aca="false">PV($C$132,M$134,0,M123)*-1</f>
        <v>542494.071506252</v>
      </c>
    </row>
    <row r="137" customFormat="false" ht="15" hidden="false" customHeight="false" outlineLevel="0" collapsed="false">
      <c r="A137" s="101"/>
      <c r="B137" s="101" t="s">
        <v>26</v>
      </c>
      <c r="C137" s="22" t="n">
        <f aca="false">PV($C$132,C$134,0,C124)*-1</f>
        <v>0</v>
      </c>
      <c r="D137" s="22" t="n">
        <f aca="false">PV($C$132,D$134,0,D124)*-1</f>
        <v>807274.790821085</v>
      </c>
      <c r="E137" s="22" t="n">
        <f aca="false">PV($C$132,E$134,0,E124)*-1</f>
        <v>799958.656379778</v>
      </c>
      <c r="F137" s="22" t="n">
        <f aca="false">PV($C$132,F$134,0,F124)*-1</f>
        <v>791707.172289757</v>
      </c>
      <c r="G137" s="22" t="n">
        <f aca="false">PV($C$132,G$134,0,G124)*-1</f>
        <v>782417.98584802</v>
      </c>
      <c r="H137" s="22" t="n">
        <f aca="false">PV($C$132,H$134,0,H124)*-1</f>
        <v>772370.970661962</v>
      </c>
      <c r="I137" s="22" t="n">
        <f aca="false">PV($C$132,I$134,0,I124)*-1</f>
        <v>761624.591802031</v>
      </c>
      <c r="J137" s="22" t="n">
        <f aca="false">PV($C$132,J$134,0,J124)*-1</f>
        <v>750209.3976389</v>
      </c>
      <c r="K137" s="22" t="n">
        <f aca="false">PV($C$132,K$134,0,K124)*-1</f>
        <v>738295.681251133</v>
      </c>
      <c r="L137" s="22" t="n">
        <f aca="false">PV($C$132,L$134,0,L124)*-1</f>
        <v>726076.529622633</v>
      </c>
      <c r="M137" s="22" t="n">
        <f aca="false">PV($C$132,M$134,0,M124)*-1</f>
        <v>713804.049879708</v>
      </c>
    </row>
    <row r="138" customFormat="false" ht="15" hidden="false" customHeight="false" outlineLevel="0" collapsed="false">
      <c r="A138" s="101"/>
      <c r="B138" s="101" t="s">
        <v>27</v>
      </c>
      <c r="C138" s="22" t="n">
        <f aca="false">PV($C$132,C$134,0,C125)*-1</f>
        <v>0</v>
      </c>
      <c r="D138" s="22" t="n">
        <f aca="false">PV($C$132,D$134,0,D125)*-1</f>
        <v>1281430.57279662</v>
      </c>
      <c r="E138" s="22" t="n">
        <f aca="false">PV($C$132,E$134,0,E125)*-1</f>
        <v>1269817.28020483</v>
      </c>
      <c r="F138" s="22" t="n">
        <f aca="false">PV($C$132,F$134,0,F125)*-1</f>
        <v>1256719.25694915</v>
      </c>
      <c r="G138" s="22" t="n">
        <f aca="false">PV($C$132,G$134,0,G125)*-1</f>
        <v>1241974.03309453</v>
      </c>
      <c r="H138" s="22" t="n">
        <f aca="false">PV($C$132,H$134,0,H125)*-1</f>
        <v>1226025.8670287</v>
      </c>
      <c r="I138" s="22" t="n">
        <f aca="false">PV($C$132,I$134,0,I125)*-1</f>
        <v>1208967.56349371</v>
      </c>
      <c r="J138" s="22" t="n">
        <f aca="false">PV($C$132,J$134,0,J125)*-1</f>
        <v>1190847.61355676</v>
      </c>
      <c r="K138" s="22" t="n">
        <f aca="false">PV($C$132,K$134,0,K125)*-1</f>
        <v>1171936.33255493</v>
      </c>
      <c r="L138" s="22" t="n">
        <f aca="false">PV($C$132,L$134,0,L125)*-1</f>
        <v>1152540.21781378</v>
      </c>
      <c r="M138" s="22" t="n">
        <f aca="false">PV($C$132,M$134,0,M125)*-1</f>
        <v>1133059.45249642</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25586332.340904</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5809274.32471955</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7643739.82619501</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12133318.1899894</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f aca="false">'Regional Data Children'!Z32</f>
        <v>0.128</v>
      </c>
      <c r="E146" s="75" t="n">
        <f aca="false">D146</f>
        <v>0.128</v>
      </c>
      <c r="F146" s="75" t="n">
        <f aca="false">E146</f>
        <v>0.128</v>
      </c>
      <c r="G146" s="75" t="n">
        <f aca="false">F146</f>
        <v>0.128</v>
      </c>
      <c r="H146" s="75" t="n">
        <f aca="false">G146</f>
        <v>0.128</v>
      </c>
      <c r="I146" s="75" t="n">
        <f aca="false">H146</f>
        <v>0.128</v>
      </c>
      <c r="J146" s="75" t="n">
        <f aca="false">I146</f>
        <v>0.128</v>
      </c>
      <c r="K146" s="75" t="n">
        <f aca="false">J146</f>
        <v>0.128</v>
      </c>
      <c r="L146" s="75" t="n">
        <f aca="false">K146</f>
        <v>0.128</v>
      </c>
      <c r="M146" s="75" t="n">
        <f aca="false">L146</f>
        <v>0.128</v>
      </c>
    </row>
    <row r="147" customFormat="false" ht="15" hidden="false" customHeight="false" outlineLevel="0" collapsed="false">
      <c r="B147" s="0" t="s">
        <v>26</v>
      </c>
      <c r="C147" s="75" t="n">
        <v>0</v>
      </c>
      <c r="D147" s="75" t="n">
        <f aca="false">'Regional Data Children'!Z33</f>
        <v>0.063</v>
      </c>
      <c r="E147" s="75" t="n">
        <f aca="false">D147</f>
        <v>0.063</v>
      </c>
      <c r="F147" s="75" t="n">
        <f aca="false">E147</f>
        <v>0.063</v>
      </c>
      <c r="G147" s="75" t="n">
        <f aca="false">F147</f>
        <v>0.063</v>
      </c>
      <c r="H147" s="75" t="n">
        <f aca="false">G147</f>
        <v>0.063</v>
      </c>
      <c r="I147" s="75" t="n">
        <f aca="false">H147</f>
        <v>0.063</v>
      </c>
      <c r="J147" s="75" t="n">
        <f aca="false">I147</f>
        <v>0.063</v>
      </c>
      <c r="K147" s="75" t="n">
        <f aca="false">J147</f>
        <v>0.063</v>
      </c>
      <c r="L147" s="75" t="n">
        <f aca="false">K147</f>
        <v>0.063</v>
      </c>
      <c r="M147" s="75" t="n">
        <f aca="false">L147</f>
        <v>0.063</v>
      </c>
    </row>
    <row r="148" customFormat="false" ht="15" hidden="false" customHeight="false" outlineLevel="0" collapsed="false">
      <c r="B148" s="0" t="s">
        <v>27</v>
      </c>
      <c r="C148" s="75" t="n">
        <v>0</v>
      </c>
      <c r="D148" s="75" t="n">
        <f aca="false">'Regional Data Children'!Z34</f>
        <v>0.081</v>
      </c>
      <c r="E148" s="75" t="n">
        <f aca="false">D148</f>
        <v>0.081</v>
      </c>
      <c r="F148" s="75" t="n">
        <f aca="false">E148</f>
        <v>0.081</v>
      </c>
      <c r="G148" s="75" t="n">
        <f aca="false">F148</f>
        <v>0.081</v>
      </c>
      <c r="H148" s="75" t="n">
        <f aca="false">G148</f>
        <v>0.081</v>
      </c>
      <c r="I148" s="75" t="n">
        <f aca="false">H148</f>
        <v>0.081</v>
      </c>
      <c r="J148" s="75" t="n">
        <f aca="false">I148</f>
        <v>0.081</v>
      </c>
      <c r="K148" s="75" t="n">
        <f aca="false">J148</f>
        <v>0.081</v>
      </c>
      <c r="L148" s="75" t="n">
        <f aca="false">K148</f>
        <v>0.081</v>
      </c>
      <c r="M148" s="75" t="n">
        <f aca="false">L148</f>
        <v>0.081</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266359.817458021</v>
      </c>
      <c r="E151" s="22" t="n">
        <f aca="false">SUM(E152:E154)</f>
        <v>271864.239331288</v>
      </c>
      <c r="F151" s="22" t="n">
        <f aca="false">SUM(F152:F154)</f>
        <v>277131.789805225</v>
      </c>
      <c r="G151" s="22" t="n">
        <f aca="false">SUM(G152:G154)</f>
        <v>282096.577515831</v>
      </c>
      <c r="H151" s="22" t="n">
        <f aca="false">SUM(H152:H154)</f>
        <v>286828.405887133</v>
      </c>
      <c r="I151" s="22" t="n">
        <f aca="false">SUM(I152:I154)</f>
        <v>291322.749202629</v>
      </c>
      <c r="J151" s="22" t="n">
        <f aca="false">SUM(J152:J154)</f>
        <v>295565.109828097</v>
      </c>
      <c r="K151" s="22" t="n">
        <f aca="false">SUM(K152:K154)</f>
        <v>299597.523232072</v>
      </c>
      <c r="L151" s="22" t="n">
        <f aca="false">SUM(L152:L154)</f>
        <v>303478.210072614</v>
      </c>
      <c r="M151" s="22" t="n">
        <f aca="false">SUM(M152:M154)</f>
        <v>307299.142113908</v>
      </c>
    </row>
    <row r="152" customFormat="false" ht="15" hidden="false" customHeight="false" outlineLevel="0" collapsed="false">
      <c r="B152" s="0" t="s">
        <v>25</v>
      </c>
      <c r="C152" s="22" t="n">
        <f aca="false">C146*C101</f>
        <v>0</v>
      </c>
      <c r="D152" s="22" t="n">
        <f aca="false">D146*D101</f>
        <v>87070.0632489622</v>
      </c>
      <c r="E152" s="22" t="n">
        <f aca="false">E146*E101</f>
        <v>88869.3975675854</v>
      </c>
      <c r="F152" s="22" t="n">
        <f aca="false">F146*F101</f>
        <v>90591.3012590272</v>
      </c>
      <c r="G152" s="22" t="n">
        <f aca="false">G146*G101</f>
        <v>92214.2351689</v>
      </c>
      <c r="H152" s="22" t="n">
        <f aca="false">H146*H101</f>
        <v>93761.0172605248</v>
      </c>
      <c r="I152" s="22" t="n">
        <f aca="false">I146*I101</f>
        <v>95230.1681274885</v>
      </c>
      <c r="J152" s="22" t="n">
        <f aca="false">J146*J101</f>
        <v>96616.9486543322</v>
      </c>
      <c r="K152" s="22" t="n">
        <f aca="false">K146*K101</f>
        <v>97935.0997684182</v>
      </c>
      <c r="L152" s="22" t="n">
        <f aca="false">L146*L101</f>
        <v>99203.6531556374</v>
      </c>
      <c r="M152" s="22" t="n">
        <f aca="false">M146*M101</f>
        <v>100452.673363267</v>
      </c>
    </row>
    <row r="153" customFormat="false" ht="15" hidden="false" customHeight="false" outlineLevel="0" collapsed="false">
      <c r="B153" s="0" t="s">
        <v>26</v>
      </c>
      <c r="C153" s="22" t="n">
        <f aca="false">C147*C102</f>
        <v>0</v>
      </c>
      <c r="D153" s="22" t="n">
        <f aca="false">D147*D102</f>
        <v>63961.0026573629</v>
      </c>
      <c r="E153" s="22" t="n">
        <f aca="false">E147*E102</f>
        <v>65282.7798887159</v>
      </c>
      <c r="F153" s="22" t="n">
        <f aca="false">F147*F102</f>
        <v>66547.6771734361</v>
      </c>
      <c r="G153" s="22" t="n">
        <f aca="false">G147*G102</f>
        <v>67739.8720134156</v>
      </c>
      <c r="H153" s="22" t="n">
        <f aca="false">H147*H102</f>
        <v>68876.126310026</v>
      </c>
      <c r="I153" s="22" t="n">
        <f aca="false">I147*I102</f>
        <v>69955.3533026291</v>
      </c>
      <c r="J153" s="22" t="n">
        <f aca="false">J147*J102</f>
        <v>70974.0716732475</v>
      </c>
      <c r="K153" s="22" t="n">
        <f aca="false">K147*K102</f>
        <v>71942.3754020479</v>
      </c>
      <c r="L153" s="22" t="n">
        <f aca="false">L147*L102</f>
        <v>72874.2450199548</v>
      </c>
      <c r="M153" s="22" t="n">
        <f aca="false">M147*M102</f>
        <v>73791.7657135006</v>
      </c>
    </row>
    <row r="154" customFormat="false" ht="15" hidden="false" customHeight="false" outlineLevel="0" collapsed="false">
      <c r="B154" s="0" t="s">
        <v>27</v>
      </c>
      <c r="C154" s="22" t="n">
        <f aca="false">C148*C103</f>
        <v>0</v>
      </c>
      <c r="D154" s="22" t="n">
        <f aca="false">D148*D103</f>
        <v>115328.751551695</v>
      </c>
      <c r="E154" s="22" t="n">
        <f aca="false">E148*E103</f>
        <v>117712.061874987</v>
      </c>
      <c r="F154" s="22" t="n">
        <f aca="false">F148*F103</f>
        <v>119992.811372761</v>
      </c>
      <c r="G154" s="22" t="n">
        <f aca="false">G148*G103</f>
        <v>122142.470333515</v>
      </c>
      <c r="H154" s="22" t="n">
        <f aca="false">H148*H103</f>
        <v>124191.262316582</v>
      </c>
      <c r="I154" s="22" t="n">
        <f aca="false">I148*I103</f>
        <v>126137.227772511</v>
      </c>
      <c r="J154" s="22" t="n">
        <f aca="false">J148*J103</f>
        <v>127974.089500517</v>
      </c>
      <c r="K154" s="22" t="n">
        <f aca="false">K148*K103</f>
        <v>129720.048061605</v>
      </c>
      <c r="L154" s="22" t="n">
        <f aca="false">L148*L103</f>
        <v>131400.311897022</v>
      </c>
      <c r="M154" s="22" t="n">
        <f aca="false">M148*M103</f>
        <v>133054.703037141</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2881543.56444682</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941944.557574143</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691945.269154336</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1247653.73771834</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258601.76452235</v>
      </c>
      <c r="E164" s="22" t="n">
        <f aca="false">PV($C$161,E$163,0,E151)*-1</f>
        <v>256258.119833432</v>
      </c>
      <c r="F164" s="22" t="n">
        <f aca="false">PV($C$161,F$163,0,F151)*-1</f>
        <v>253614.845981864</v>
      </c>
      <c r="G164" s="22" t="n">
        <f aca="false">PV($C$161,G$163,0,G151)*-1</f>
        <v>250639.15538416</v>
      </c>
      <c r="H164" s="22" t="n">
        <f aca="false">PV($C$161,H$163,0,H151)*-1</f>
        <v>247420.702529148</v>
      </c>
      <c r="I164" s="22" t="n">
        <f aca="false">PV($C$161,I$163,0,I151)*-1</f>
        <v>243978.216071002</v>
      </c>
      <c r="J164" s="22" t="n">
        <f aca="false">PV($C$161,J$163,0,J151)*-1</f>
        <v>240321.481850492</v>
      </c>
      <c r="K164" s="22" t="n">
        <f aca="false">PV($C$161,K$163,0,K151)*-1</f>
        <v>236505.051416981</v>
      </c>
      <c r="L164" s="22" t="n">
        <f aca="false">PV($C$161,L$163,0,L151)*-1</f>
        <v>232590.778101346</v>
      </c>
      <c r="M164" s="22" t="n">
        <f aca="false">PV($C$161,M$163,0,M151)*-1</f>
        <v>228659.421699943</v>
      </c>
    </row>
    <row r="165" customFormat="false" ht="15" hidden="false" customHeight="false" outlineLevel="0" collapsed="false">
      <c r="A165" s="101"/>
      <c r="B165" s="101" t="s">
        <v>25</v>
      </c>
      <c r="C165" s="22" t="n">
        <f aca="false">PV($C$161,C$163,0,C152)*-1</f>
        <v>0</v>
      </c>
      <c r="D165" s="22" t="n">
        <f aca="false">PV($C$161,D$163,0,D152)*-1</f>
        <v>84534.0419892837</v>
      </c>
      <c r="E165" s="22" t="n">
        <f aca="false">PV($C$161,E$163,0,E152)*-1</f>
        <v>83767.9305943872</v>
      </c>
      <c r="F165" s="22" t="n">
        <f aca="false">PV($C$161,F$163,0,F152)*-1</f>
        <v>82903.8737571481</v>
      </c>
      <c r="G165" s="22" t="n">
        <f aca="false">PV($C$161,G$163,0,G152)*-1</f>
        <v>81931.1535810191</v>
      </c>
      <c r="H165" s="22" t="n">
        <f aca="false">PV($C$161,H$163,0,H152)*-1</f>
        <v>80879.0771217239</v>
      </c>
      <c r="I165" s="22" t="n">
        <f aca="false">PV($C$161,I$163,0,I152)*-1</f>
        <v>79753.7665681092</v>
      </c>
      <c r="J165" s="22" t="n">
        <f aca="false">PV($C$161,J$163,0,J152)*-1</f>
        <v>78558.4208027342</v>
      </c>
      <c r="K165" s="22" t="n">
        <f aca="false">PV($C$161,K$163,0,K152)*-1</f>
        <v>77310.8721206459</v>
      </c>
      <c r="L165" s="22" t="n">
        <f aca="false">PV($C$161,L$163,0,L152)*-1</f>
        <v>76031.3396880942</v>
      </c>
      <c r="M165" s="22" t="n">
        <f aca="false">PV($C$161,M$163,0,M152)*-1</f>
        <v>74746.222984715</v>
      </c>
    </row>
    <row r="166" customFormat="false" ht="15" hidden="false" customHeight="false" outlineLevel="0" collapsed="false">
      <c r="A166" s="101"/>
      <c r="B166" s="101" t="s">
        <v>26</v>
      </c>
      <c r="C166" s="22" t="n">
        <f aca="false">PV($C$161,C$163,0,C153)*-1</f>
        <v>0</v>
      </c>
      <c r="D166" s="22" t="n">
        <f aca="false">PV($C$161,D$163,0,D153)*-1</f>
        <v>62098.0608323912</v>
      </c>
      <c r="E166" s="22" t="n">
        <f aca="false">PV($C$161,E$163,0,E153)*-1</f>
        <v>61535.2812599829</v>
      </c>
      <c r="F166" s="22" t="n">
        <f aca="false">PV($C$161,F$163,0,F153)*-1</f>
        <v>60900.5517145967</v>
      </c>
      <c r="G166" s="22" t="n">
        <f aca="false">PV($C$161,G$163,0,G153)*-1</f>
        <v>60185.9989113862</v>
      </c>
      <c r="H166" s="22" t="n">
        <f aca="false">PV($C$161,H$163,0,H153)*-1</f>
        <v>59413.1515893817</v>
      </c>
      <c r="I166" s="22" t="n">
        <f aca="false">PV($C$161,I$163,0,I153)*-1</f>
        <v>58586.5070616947</v>
      </c>
      <c r="J166" s="22" t="n">
        <f aca="false">PV($C$161,J$163,0,J153)*-1</f>
        <v>57708.4152029923</v>
      </c>
      <c r="K166" s="22" t="n">
        <f aca="false">PV($C$161,K$163,0,K153)*-1</f>
        <v>56791.9754808564</v>
      </c>
      <c r="L166" s="22" t="n">
        <f aca="false">PV($C$161,L$163,0,L153)*-1</f>
        <v>55852.0407402026</v>
      </c>
      <c r="M166" s="22" t="n">
        <f aca="false">PV($C$161,M$163,0,M153)*-1</f>
        <v>54908.0038369006</v>
      </c>
    </row>
    <row r="167" customFormat="false" ht="15" hidden="false" customHeight="false" outlineLevel="0" collapsed="false">
      <c r="A167" s="101"/>
      <c r="B167" s="101" t="s">
        <v>27</v>
      </c>
      <c r="C167" s="22" t="n">
        <f aca="false">PV($C$161,C$163,0,C154)*-1</f>
        <v>0</v>
      </c>
      <c r="D167" s="22" t="n">
        <f aca="false">PV($C$161,D$163,0,D154)*-1</f>
        <v>111969.661700675</v>
      </c>
      <c r="E167" s="22" t="n">
        <f aca="false">PV($C$161,E$163,0,E154)*-1</f>
        <v>110954.907979062</v>
      </c>
      <c r="F167" s="22" t="n">
        <f aca="false">PV($C$161,F$163,0,F154)*-1</f>
        <v>109810.42051012</v>
      </c>
      <c r="G167" s="22" t="n">
        <f aca="false">PV($C$161,G$163,0,G154)*-1</f>
        <v>108522.002891755</v>
      </c>
      <c r="H167" s="22" t="n">
        <f aca="false">PV($C$161,H$163,0,H154)*-1</f>
        <v>107128.473818042</v>
      </c>
      <c r="I167" s="22" t="n">
        <f aca="false">PV($C$161,I$163,0,I154)*-1</f>
        <v>105637.942441198</v>
      </c>
      <c r="J167" s="22" t="n">
        <f aca="false">PV($C$161,J$163,0,J154)*-1</f>
        <v>104054.645844765</v>
      </c>
      <c r="K167" s="22" t="n">
        <f aca="false">PV($C$161,K$163,0,K154)*-1</f>
        <v>102402.203815479</v>
      </c>
      <c r="L167" s="22" t="n">
        <f aca="false">PV($C$161,L$163,0,L154)*-1</f>
        <v>100707.397673049</v>
      </c>
      <c r="M167" s="22" t="n">
        <f aca="false">PV($C$161,M$163,0,M154)*-1</f>
        <v>99005.1948783276</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2448589.53739072</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800416.69920786</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587979.986630385</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1060192.85155247</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Children'!AA32</f>
        <v>0.432</v>
      </c>
      <c r="E175" s="75" t="n">
        <f aca="false">D175</f>
        <v>0.432</v>
      </c>
      <c r="F175" s="75" t="n">
        <f aca="false">E175</f>
        <v>0.432</v>
      </c>
      <c r="G175" s="75" t="n">
        <f aca="false">F175</f>
        <v>0.432</v>
      </c>
      <c r="H175" s="75" t="n">
        <f aca="false">G175</f>
        <v>0.432</v>
      </c>
      <c r="I175" s="75" t="n">
        <f aca="false">H175</f>
        <v>0.432</v>
      </c>
      <c r="J175" s="75" t="n">
        <f aca="false">I175</f>
        <v>0.432</v>
      </c>
      <c r="K175" s="75" t="n">
        <f aca="false">J175</f>
        <v>0.432</v>
      </c>
      <c r="L175" s="75" t="n">
        <f aca="false">K175</f>
        <v>0.432</v>
      </c>
      <c r="M175" s="75" t="n">
        <f aca="false">L175</f>
        <v>0.432</v>
      </c>
    </row>
    <row r="176" customFormat="false" ht="15" hidden="false" customHeight="false" outlineLevel="0" collapsed="false">
      <c r="B176" s="0" t="s">
        <v>26</v>
      </c>
      <c r="C176" s="75" t="n">
        <f aca="false">'Regional Data Children'!D33</f>
        <v>0.917</v>
      </c>
      <c r="D176" s="75" t="n">
        <f aca="false">'Regional Data Children'!AA33</f>
        <v>0.855</v>
      </c>
      <c r="E176" s="75" t="n">
        <f aca="false">D176</f>
        <v>0.855</v>
      </c>
      <c r="F176" s="75" t="n">
        <f aca="false">E176</f>
        <v>0.855</v>
      </c>
      <c r="G176" s="75" t="n">
        <f aca="false">F176</f>
        <v>0.855</v>
      </c>
      <c r="H176" s="75" t="n">
        <f aca="false">G176</f>
        <v>0.855</v>
      </c>
      <c r="I176" s="75" t="n">
        <f aca="false">H176</f>
        <v>0.855</v>
      </c>
      <c r="J176" s="75" t="n">
        <f aca="false">I176</f>
        <v>0.855</v>
      </c>
      <c r="K176" s="75" t="n">
        <f aca="false">J176</f>
        <v>0.855</v>
      </c>
      <c r="L176" s="75" t="n">
        <f aca="false">K176</f>
        <v>0.855</v>
      </c>
      <c r="M176" s="75" t="n">
        <f aca="false">L176</f>
        <v>0.855</v>
      </c>
    </row>
    <row r="177" customFormat="false" ht="15" hidden="false" customHeight="false" outlineLevel="0" collapsed="false">
      <c r="B177" s="0" t="s">
        <v>27</v>
      </c>
      <c r="C177" s="75" t="n">
        <f aca="false">'Regional Data Children'!D34</f>
        <v>0.487</v>
      </c>
      <c r="D177" s="75" t="n">
        <f aca="false">'Regional Data Children'!AA34</f>
        <v>0.406</v>
      </c>
      <c r="E177" s="75" t="n">
        <f aca="false">D177</f>
        <v>0.406</v>
      </c>
      <c r="F177" s="75" t="n">
        <f aca="false">E177</f>
        <v>0.406</v>
      </c>
      <c r="G177" s="75" t="n">
        <f aca="false">F177</f>
        <v>0.406</v>
      </c>
      <c r="H177" s="75" t="n">
        <f aca="false">G177</f>
        <v>0.406</v>
      </c>
      <c r="I177" s="75" t="n">
        <f aca="false">H177</f>
        <v>0.406</v>
      </c>
      <c r="J177" s="75" t="n">
        <f aca="false">I177</f>
        <v>0.406</v>
      </c>
      <c r="K177" s="75" t="n">
        <f aca="false">J177</f>
        <v>0.406</v>
      </c>
      <c r="L177" s="75" t="n">
        <f aca="false">K177</f>
        <v>0.406</v>
      </c>
      <c r="M177" s="75" t="n">
        <f aca="false">L177</f>
        <v>0.406</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1739971.21189263</v>
      </c>
      <c r="E180" s="0" t="n">
        <f aca="false">SUM(E181:E183)</f>
        <v>1775928.34570133</v>
      </c>
      <c r="F180" s="0" t="n">
        <f aca="false">SUM(F181:F183)</f>
        <v>1810338.1386998</v>
      </c>
      <c r="G180" s="0" t="n">
        <f aca="false">SUM(G181:G183)</f>
        <v>1842770.16156291</v>
      </c>
      <c r="H180" s="0" t="n">
        <f aca="false">SUM(H181:H183)</f>
        <v>1873680.39879109</v>
      </c>
      <c r="I180" s="0" t="n">
        <f aca="false">SUM(I181:I183)</f>
        <v>1903039.2865541</v>
      </c>
      <c r="J180" s="0" t="n">
        <f aca="false">SUM(J181:J183)</f>
        <v>1930752.12037876</v>
      </c>
      <c r="K180" s="0" t="n">
        <f aca="false">SUM(K181:K183)</f>
        <v>1957093.49312907</v>
      </c>
      <c r="L180" s="0" t="n">
        <f aca="false">SUM(L181:L183)</f>
        <v>1982443.72594329</v>
      </c>
      <c r="M180" s="0" t="n">
        <f aca="false">SUM(M181:M183)</f>
        <v>2007403.61598188</v>
      </c>
    </row>
    <row r="181" customFormat="false" ht="15" hidden="false" customHeight="false" outlineLevel="0" collapsed="false">
      <c r="B181" s="0" t="s">
        <v>25</v>
      </c>
      <c r="C181" s="0" t="n">
        <f aca="false">C175*C101</f>
        <v>373311.082731694</v>
      </c>
      <c r="D181" s="0" t="n">
        <f aca="false">D175*D101</f>
        <v>293861.463465248</v>
      </c>
      <c r="E181" s="0" t="n">
        <f aca="false">E175*E101</f>
        <v>299934.216790601</v>
      </c>
      <c r="F181" s="0" t="n">
        <f aca="false">F175*F101</f>
        <v>305745.641749217</v>
      </c>
      <c r="G181" s="0" t="n">
        <f aca="false">G175*G101</f>
        <v>311223.043695037</v>
      </c>
      <c r="H181" s="0" t="n">
        <f aca="false">H175*H101</f>
        <v>316443.433254271</v>
      </c>
      <c r="I181" s="0" t="n">
        <f aca="false">I175*I101</f>
        <v>321401.817430274</v>
      </c>
      <c r="J181" s="0" t="n">
        <f aca="false">J175*J101</f>
        <v>326082.201708371</v>
      </c>
      <c r="K181" s="0" t="n">
        <f aca="false">K175*K101</f>
        <v>330530.961718411</v>
      </c>
      <c r="L181" s="0" t="n">
        <f aca="false">L175*L101</f>
        <v>334812.329400276</v>
      </c>
      <c r="M181" s="0" t="n">
        <f aca="false">M175*M101</f>
        <v>339027.772601025</v>
      </c>
    </row>
    <row r="182" customFormat="false" ht="15" hidden="false" customHeight="false" outlineLevel="0" collapsed="false">
      <c r="B182" s="0" t="s">
        <v>26</v>
      </c>
      <c r="C182" s="0" t="n">
        <f aca="false">C176*C102</f>
        <v>910737.420169237</v>
      </c>
      <c r="D182" s="0" t="n">
        <f aca="false">D176*D102</f>
        <v>868042.178921354</v>
      </c>
      <c r="E182" s="0" t="n">
        <f aca="false">E176*E102</f>
        <v>885980.584204001</v>
      </c>
      <c r="F182" s="0" t="n">
        <f aca="false">F176*F102</f>
        <v>903147.047353776</v>
      </c>
      <c r="G182" s="0" t="n">
        <f aca="false">G176*G102</f>
        <v>919326.834467783</v>
      </c>
      <c r="H182" s="0" t="n">
        <f aca="false">H176*H102</f>
        <v>934747.42849321</v>
      </c>
      <c r="I182" s="0" t="n">
        <f aca="false">I176*I102</f>
        <v>949394.08053568</v>
      </c>
      <c r="J182" s="0" t="n">
        <f aca="false">J176*J102</f>
        <v>963219.54413693</v>
      </c>
      <c r="K182" s="0" t="n">
        <f aca="false">K176*K102</f>
        <v>976360.809027794</v>
      </c>
      <c r="L182" s="0" t="n">
        <f aca="false">L176*L102</f>
        <v>989007.610985101</v>
      </c>
      <c r="M182" s="0" t="n">
        <f aca="false">M176*M102</f>
        <v>1001459.67754037</v>
      </c>
    </row>
    <row r="183" customFormat="false" ht="15" hidden="false" customHeight="false" outlineLevel="0" collapsed="false">
      <c r="B183" s="0" t="s">
        <v>27</v>
      </c>
      <c r="C183" s="0" t="n">
        <f aca="false">C177*C103</f>
        <v>678313.819003453</v>
      </c>
      <c r="D183" s="0" t="n">
        <f aca="false">D177*D103</f>
        <v>578067.569506029</v>
      </c>
      <c r="E183" s="0" t="n">
        <f aca="false">E177*E103</f>
        <v>590013.544706727</v>
      </c>
      <c r="F183" s="0" t="n">
        <f aca="false">F177*F103</f>
        <v>601445.449596804</v>
      </c>
      <c r="G183" s="0" t="n">
        <f aca="false">G177*G103</f>
        <v>612220.28340009</v>
      </c>
      <c r="H183" s="0" t="n">
        <f aca="false">H177*H103</f>
        <v>622489.537043611</v>
      </c>
      <c r="I183" s="0" t="n">
        <f aca="false">I177*I103</f>
        <v>632243.388588143</v>
      </c>
      <c r="J183" s="0" t="n">
        <f aca="false">J177*J103</f>
        <v>641450.374533457</v>
      </c>
      <c r="K183" s="0" t="n">
        <f aca="false">K177*K103</f>
        <v>650201.722382862</v>
      </c>
      <c r="L183" s="0" t="n">
        <f aca="false">L177*L103</f>
        <v>658623.785557913</v>
      </c>
      <c r="M183" s="0" t="n">
        <f aca="false">M177*M103</f>
        <v>666916.165840486</v>
      </c>
    </row>
    <row r="185" customFormat="false" ht="15" hidden="false" customHeight="false" outlineLevel="0" collapsed="false">
      <c r="B185" s="0" t="s">
        <v>449</v>
      </c>
    </row>
    <row r="186" customFormat="false" ht="15" hidden="false" customHeight="false" outlineLevel="0" collapsed="false">
      <c r="B186" s="0" t="s">
        <v>25</v>
      </c>
      <c r="C186" s="75" t="n">
        <v>0</v>
      </c>
      <c r="D186" s="75" t="n">
        <f aca="false">'Regional Data Children'!AB32</f>
        <v>0</v>
      </c>
      <c r="E186" s="75" t="n">
        <f aca="false">D186</f>
        <v>0</v>
      </c>
      <c r="F186" s="75" t="n">
        <f aca="false">E186</f>
        <v>0</v>
      </c>
      <c r="G186" s="75" t="n">
        <f aca="false">F186</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f aca="false">'Regional Data Children'!AB33</f>
        <v>0</v>
      </c>
      <c r="E187" s="75" t="n">
        <f aca="false">D187</f>
        <v>0</v>
      </c>
      <c r="F187" s="75" t="n">
        <f aca="false">E187</f>
        <v>0</v>
      </c>
      <c r="G187" s="75" t="n">
        <f aca="false">F187</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f aca="false">'Regional Data Children'!AB34</f>
        <v>0</v>
      </c>
      <c r="E188" s="75" t="n">
        <f aca="false">D188</f>
        <v>0</v>
      </c>
      <c r="F188" s="75" t="n">
        <f aca="false">E188</f>
        <v>0</v>
      </c>
      <c r="G188" s="75" t="n">
        <f aca="false">F188</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2783304.71795034</v>
      </c>
      <c r="E215" s="22" t="n">
        <f aca="false">E25+E122</f>
        <v>2840822.7156561</v>
      </c>
      <c r="F215" s="22" t="n">
        <f aca="false">F25+F122</f>
        <v>2895865.54541197</v>
      </c>
      <c r="G215" s="22" t="n">
        <f aca="false">G25+G122</f>
        <v>2947744.68090031</v>
      </c>
      <c r="H215" s="22" t="n">
        <f aca="false">H25+H122</f>
        <v>2997189.52718405</v>
      </c>
      <c r="I215" s="22" t="n">
        <f aca="false">I25+I122</f>
        <v>3044152.7931657</v>
      </c>
      <c r="J215" s="22" t="n">
        <f aca="false">J25+J122</f>
        <v>3088482.98702452</v>
      </c>
      <c r="K215" s="22" t="n">
        <f aca="false">K25+K122</f>
        <v>3130619.3548863</v>
      </c>
      <c r="L215" s="22" t="n">
        <f aca="false">L25+L122</f>
        <v>3171170.2686662</v>
      </c>
      <c r="M215" s="22" t="n">
        <f aca="false">M25+M122</f>
        <v>3211096.77965046</v>
      </c>
    </row>
    <row r="216" customFormat="false" ht="15" hidden="false" customHeight="false" outlineLevel="0" collapsed="false">
      <c r="B216" s="0" t="s">
        <v>25</v>
      </c>
      <c r="C216" s="22" t="n">
        <f aca="false">C26+C123</f>
        <v>0</v>
      </c>
      <c r="D216" s="22" t="n">
        <f aca="false">D26+D123</f>
        <v>631938.193424109</v>
      </c>
      <c r="E216" s="22" t="n">
        <f aca="false">E26+E123</f>
        <v>644997.424533491</v>
      </c>
      <c r="F216" s="22" t="n">
        <f aca="false">F26+F123</f>
        <v>657494.678669033</v>
      </c>
      <c r="G216" s="22" t="n">
        <f aca="false">G26+G123</f>
        <v>669273.628686782</v>
      </c>
      <c r="H216" s="22" t="n">
        <f aca="false">H26+H123</f>
        <v>680499.883086153</v>
      </c>
      <c r="I216" s="22" t="n">
        <f aca="false">I26+I123</f>
        <v>691162.704612788</v>
      </c>
      <c r="J216" s="22" t="n">
        <f aca="false">J26+J123</f>
        <v>701227.69765527</v>
      </c>
      <c r="K216" s="22" t="n">
        <f aca="false">K26+K123</f>
        <v>710794.591287973</v>
      </c>
      <c r="L216" s="22" t="n">
        <f aca="false">L26+L123</f>
        <v>720001.51391865</v>
      </c>
      <c r="M216" s="22" t="n">
        <f aca="false">M26+M123</f>
        <v>729066.668394333</v>
      </c>
    </row>
    <row r="217" customFormat="false" ht="15" hidden="false" customHeight="false" outlineLevel="0" collapsed="false">
      <c r="B217" s="0" t="s">
        <v>26</v>
      </c>
      <c r="C217" s="22" t="n">
        <f aca="false">C27+C124</f>
        <v>0</v>
      </c>
      <c r="D217" s="22" t="n">
        <f aca="false">D27+D124</f>
        <v>831493.034545718</v>
      </c>
      <c r="E217" s="22" t="n">
        <f aca="false">E27+E124</f>
        <v>848676.138553306</v>
      </c>
      <c r="F217" s="22" t="n">
        <f aca="false">F27+F124</f>
        <v>865119.803254669</v>
      </c>
      <c r="G217" s="22" t="n">
        <f aca="false">G27+G124</f>
        <v>880618.336174402</v>
      </c>
      <c r="H217" s="22" t="n">
        <f aca="false">H27+H124</f>
        <v>895389.642030338</v>
      </c>
      <c r="I217" s="22" t="n">
        <f aca="false">I27+I124</f>
        <v>909419.592934178</v>
      </c>
      <c r="J217" s="22" t="n">
        <f aca="false">J27+J124</f>
        <v>922662.931752217</v>
      </c>
      <c r="K217" s="22" t="n">
        <f aca="false">K27+K124</f>
        <v>935250.880226623</v>
      </c>
      <c r="L217" s="22" t="n">
        <f aca="false">L27+L124</f>
        <v>947365.185259412</v>
      </c>
      <c r="M217" s="22" t="n">
        <f aca="false">M27+M124</f>
        <v>959292.954275508</v>
      </c>
    </row>
    <row r="218" customFormat="false" ht="15" hidden="false" customHeight="false" outlineLevel="0" collapsed="false">
      <c r="B218" s="0" t="s">
        <v>27</v>
      </c>
      <c r="C218" s="22" t="n">
        <f aca="false">C28+C125</f>
        <v>0</v>
      </c>
      <c r="D218" s="22" t="n">
        <f aca="false">D28+D125</f>
        <v>1319873.48998051</v>
      </c>
      <c r="E218" s="22" t="n">
        <f aca="false">E28+E125</f>
        <v>1347149.1525693</v>
      </c>
      <c r="F218" s="22" t="n">
        <f aca="false">F28+F125</f>
        <v>1373251.06348827</v>
      </c>
      <c r="G218" s="22" t="n">
        <f aca="false">G28+G125</f>
        <v>1397852.71603912</v>
      </c>
      <c r="H218" s="22" t="n">
        <f aca="false">H28+H125</f>
        <v>1421300.00206755</v>
      </c>
      <c r="I218" s="22" t="n">
        <f aca="false">I28+I125</f>
        <v>1443570.49561874</v>
      </c>
      <c r="J218" s="22" t="n">
        <f aca="false">J28+J125</f>
        <v>1464592.35761703</v>
      </c>
      <c r="K218" s="22" t="n">
        <f aca="false">K28+K125</f>
        <v>1484573.88337171</v>
      </c>
      <c r="L218" s="22" t="n">
        <f aca="false">L28+L125</f>
        <v>1503803.56948814</v>
      </c>
      <c r="M218" s="22" t="n">
        <f aca="false">M28+M125</f>
        <v>1522737.15698062</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0.892284858263671</v>
      </c>
      <c r="E221" s="71" t="n">
        <f aca="false">E215/E197</f>
        <v>0.892284858263671</v>
      </c>
      <c r="F221" s="71" t="n">
        <f aca="false">F215/F197</f>
        <v>0.892284858263671</v>
      </c>
      <c r="G221" s="71" t="n">
        <f aca="false">G215/G197</f>
        <v>0.892284858263671</v>
      </c>
      <c r="H221" s="71" t="n">
        <f aca="false">H215/H197</f>
        <v>0.892284858263671</v>
      </c>
      <c r="I221" s="71" t="n">
        <f aca="false">I215/I197</f>
        <v>0.892284858263671</v>
      </c>
      <c r="J221" s="71" t="n">
        <f aca="false">J215/J197</f>
        <v>0.892284858263671</v>
      </c>
      <c r="K221" s="71" t="n">
        <f aca="false">K215/K197</f>
        <v>0.892284858263671</v>
      </c>
      <c r="L221" s="71" t="n">
        <f aca="false">L215/L197</f>
        <v>0.892284858263671</v>
      </c>
      <c r="M221" s="71" t="n">
        <f aca="false">M215/M197</f>
        <v>0.892284858263671</v>
      </c>
    </row>
    <row r="222" customFormat="false" ht="15" hidden="false" customHeight="false" outlineLevel="0" collapsed="false">
      <c r="B222" s="0" t="s">
        <v>25</v>
      </c>
      <c r="C222" s="71" t="n">
        <f aca="false">C216/C198</f>
        <v>0</v>
      </c>
      <c r="D222" s="71" t="n">
        <f aca="false">D216/D198</f>
        <v>0.929</v>
      </c>
      <c r="E222" s="71" t="n">
        <f aca="false">E216/E198</f>
        <v>0.929</v>
      </c>
      <c r="F222" s="71" t="n">
        <f aca="false">F216/F198</f>
        <v>0.929</v>
      </c>
      <c r="G222" s="71" t="n">
        <f aca="false">G216/G198</f>
        <v>0.929</v>
      </c>
      <c r="H222" s="71" t="n">
        <f aca="false">H216/H198</f>
        <v>0.929</v>
      </c>
      <c r="I222" s="71" t="n">
        <f aca="false">I216/I198</f>
        <v>0.929</v>
      </c>
      <c r="J222" s="71" t="n">
        <f aca="false">J216/J198</f>
        <v>0.929</v>
      </c>
      <c r="K222" s="71" t="n">
        <f aca="false">K216/K198</f>
        <v>0.929</v>
      </c>
      <c r="L222" s="71" t="n">
        <f aca="false">L216/L198</f>
        <v>0.929</v>
      </c>
      <c r="M222" s="71" t="n">
        <f aca="false">M216/M198</f>
        <v>0.929</v>
      </c>
    </row>
    <row r="223" customFormat="false" ht="15" hidden="false" customHeight="false" outlineLevel="0" collapsed="false">
      <c r="B223" s="0" t="s">
        <v>26</v>
      </c>
      <c r="C223" s="71" t="n">
        <f aca="false">C217/C199</f>
        <v>0</v>
      </c>
      <c r="D223" s="71" t="n">
        <f aca="false">D217/D199</f>
        <v>0.819</v>
      </c>
      <c r="E223" s="71" t="n">
        <f aca="false">E217/E199</f>
        <v>0.819</v>
      </c>
      <c r="F223" s="71" t="n">
        <f aca="false">F217/F199</f>
        <v>0.819</v>
      </c>
      <c r="G223" s="71" t="n">
        <f aca="false">G217/G199</f>
        <v>0.819</v>
      </c>
      <c r="H223" s="71" t="n">
        <f aca="false">H217/H199</f>
        <v>0.819</v>
      </c>
      <c r="I223" s="71" t="n">
        <f aca="false">I217/I199</f>
        <v>0.819</v>
      </c>
      <c r="J223" s="71" t="n">
        <f aca="false">J217/J199</f>
        <v>0.819</v>
      </c>
      <c r="K223" s="71" t="n">
        <f aca="false">K217/K199</f>
        <v>0.819</v>
      </c>
      <c r="L223" s="71" t="n">
        <f aca="false">L217/L199</f>
        <v>0.819</v>
      </c>
      <c r="M223" s="71" t="n">
        <f aca="false">M217/M199</f>
        <v>0.819</v>
      </c>
    </row>
    <row r="224" customFormat="false" ht="15" hidden="false" customHeight="false" outlineLevel="0" collapsed="false">
      <c r="B224" s="0" t="s">
        <v>27</v>
      </c>
      <c r="C224" s="71" t="n">
        <f aca="false">C218/C200</f>
        <v>0</v>
      </c>
      <c r="D224" s="71" t="n">
        <f aca="false">D218/D200</f>
        <v>0.927</v>
      </c>
      <c r="E224" s="71" t="n">
        <f aca="false">E218/E200</f>
        <v>0.927</v>
      </c>
      <c r="F224" s="71" t="n">
        <f aca="false">F218/F200</f>
        <v>0.927</v>
      </c>
      <c r="G224" s="71" t="n">
        <f aca="false">G218/G200</f>
        <v>0.927</v>
      </c>
      <c r="H224" s="71" t="n">
        <f aca="false">H218/H200</f>
        <v>0.927</v>
      </c>
      <c r="I224" s="71" t="n">
        <f aca="false">I218/I200</f>
        <v>0.927</v>
      </c>
      <c r="J224" s="71" t="n">
        <f aca="false">J218/J200</f>
        <v>0.927</v>
      </c>
      <c r="K224" s="71" t="n">
        <f aca="false">K218/K200</f>
        <v>0.927</v>
      </c>
      <c r="L224" s="71" t="n">
        <f aca="false">L218/L200</f>
        <v>0.927</v>
      </c>
      <c r="M224" s="71" t="n">
        <f aca="false">M218/M200</f>
        <v>0.927</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30110449.370496</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6836456.98426858</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8995288.49900637</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14278703.887221</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2702237.59024305</v>
      </c>
      <c r="E235" s="22" t="n">
        <f aca="false">PV($C$232,E$234,0,E215)*-1</f>
        <v>2677747.87035168</v>
      </c>
      <c r="F235" s="22" t="n">
        <f aca="false">PV($C$232,F$234,0,F215)*-1</f>
        <v>2650127.20049195</v>
      </c>
      <c r="G235" s="22" t="n">
        <f aca="false">PV($C$232,G$234,0,G215)*-1</f>
        <v>2619032.96954229</v>
      </c>
      <c r="H235" s="22" t="n">
        <f aca="false">PV($C$232,H$234,0,H215)*-1</f>
        <v>2585402.01461318</v>
      </c>
      <c r="I235" s="22" t="n">
        <f aca="false">PV($C$232,I$234,0,I215)*-1</f>
        <v>2549430.03921585</v>
      </c>
      <c r="J235" s="22" t="n">
        <f aca="false">PV($C$232,J$234,0,J215)*-1</f>
        <v>2511219.299678</v>
      </c>
      <c r="K235" s="22" t="n">
        <f aca="false">PV($C$232,K$234,0,K215)*-1</f>
        <v>2471339.82786918</v>
      </c>
      <c r="L235" s="22" t="n">
        <f aca="false">PV($C$232,L$234,0,L215)*-1</f>
        <v>2430437.95501641</v>
      </c>
      <c r="M235" s="22" t="n">
        <f aca="false">PV($C$232,M$234,0,M215)*-1</f>
        <v>2389357.57388238</v>
      </c>
    </row>
    <row r="236" customFormat="false" ht="15" hidden="false" customHeight="false" outlineLevel="0" collapsed="false">
      <c r="A236" s="101"/>
      <c r="B236" s="101" t="s">
        <v>25</v>
      </c>
      <c r="C236" s="22" t="n">
        <f aca="false">PV($C$232,C$234,0,C216)*-1</f>
        <v>0</v>
      </c>
      <c r="D236" s="22" t="n">
        <f aca="false">PV($C$232,D$234,0,D216)*-1</f>
        <v>613532.226625348</v>
      </c>
      <c r="E236" s="22" t="n">
        <f aca="false">PV($C$232,E$234,0,E216)*-1</f>
        <v>607971.933767076</v>
      </c>
      <c r="F236" s="22" t="n">
        <f aca="false">PV($C$232,F$234,0,F216)*-1</f>
        <v>601700.771253051</v>
      </c>
      <c r="G236" s="22" t="n">
        <f aca="false">PV($C$232,G$234,0,G216)*-1</f>
        <v>594640.95059974</v>
      </c>
      <c r="H236" s="22" t="n">
        <f aca="false">PV($C$232,H$234,0,H216)*-1</f>
        <v>587005.176922512</v>
      </c>
      <c r="I236" s="22" t="n">
        <f aca="false">PV($C$232,I$234,0,I216)*-1</f>
        <v>578837.883920105</v>
      </c>
      <c r="J236" s="22" t="n">
        <f aca="false">PV($C$232,J$234,0,J216)*-1</f>
        <v>570162.288482344</v>
      </c>
      <c r="K236" s="22" t="n">
        <f aca="false">PV($C$232,K$234,0,K216)*-1</f>
        <v>561107.814063125</v>
      </c>
      <c r="L236" s="22" t="n">
        <f aca="false">PV($C$232,L$234,0,L216)*-1</f>
        <v>551821.207579996</v>
      </c>
      <c r="M236" s="22" t="n">
        <f aca="false">PV($C$232,M$234,0,M216)*-1</f>
        <v>542494.071506252</v>
      </c>
    </row>
    <row r="237" customFormat="false" ht="15" hidden="false" customHeight="false" outlineLevel="0" collapsed="false">
      <c r="A237" s="101"/>
      <c r="B237" s="101" t="s">
        <v>26</v>
      </c>
      <c r="C237" s="22" t="n">
        <f aca="false">PV($C$232,C$234,0,C217)*-1</f>
        <v>0</v>
      </c>
      <c r="D237" s="22" t="n">
        <f aca="false">PV($C$232,D$234,0,D217)*-1</f>
        <v>807274.790821085</v>
      </c>
      <c r="E237" s="22" t="n">
        <f aca="false">PV($C$232,E$234,0,E217)*-1</f>
        <v>799958.656379778</v>
      </c>
      <c r="F237" s="22" t="n">
        <f aca="false">PV($C$232,F$234,0,F217)*-1</f>
        <v>791707.172289757</v>
      </c>
      <c r="G237" s="22" t="n">
        <f aca="false">PV($C$232,G$234,0,G217)*-1</f>
        <v>782417.98584802</v>
      </c>
      <c r="H237" s="22" t="n">
        <f aca="false">PV($C$232,H$234,0,H217)*-1</f>
        <v>772370.970661962</v>
      </c>
      <c r="I237" s="22" t="n">
        <f aca="false">PV($C$232,I$234,0,I217)*-1</f>
        <v>761624.591802031</v>
      </c>
      <c r="J237" s="22" t="n">
        <f aca="false">PV($C$232,J$234,0,J217)*-1</f>
        <v>750209.3976389</v>
      </c>
      <c r="K237" s="22" t="n">
        <f aca="false">PV($C$232,K$234,0,K217)*-1</f>
        <v>738295.681251133</v>
      </c>
      <c r="L237" s="22" t="n">
        <f aca="false">PV($C$232,L$234,0,L217)*-1</f>
        <v>726076.529622633</v>
      </c>
      <c r="M237" s="22" t="n">
        <f aca="false">PV($C$232,M$234,0,M217)*-1</f>
        <v>713804.049879708</v>
      </c>
    </row>
    <row r="238" customFormat="false" ht="15" hidden="false" customHeight="false" outlineLevel="0" collapsed="false">
      <c r="A238" s="101"/>
      <c r="B238" s="101" t="s">
        <v>27</v>
      </c>
      <c r="C238" s="22" t="n">
        <f aca="false">PV($C$232,C$234,0,C218)*-1</f>
        <v>0</v>
      </c>
      <c r="D238" s="22" t="n">
        <f aca="false">PV($C$232,D$234,0,D218)*-1</f>
        <v>1281430.57279662</v>
      </c>
      <c r="E238" s="22" t="n">
        <f aca="false">PV($C$232,E$234,0,E218)*-1</f>
        <v>1269817.28020483</v>
      </c>
      <c r="F238" s="22" t="n">
        <f aca="false">PV($C$232,F$234,0,F218)*-1</f>
        <v>1256719.25694915</v>
      </c>
      <c r="G238" s="22" t="n">
        <f aca="false">PV($C$232,G$234,0,G218)*-1</f>
        <v>1241974.03309453</v>
      </c>
      <c r="H238" s="22" t="n">
        <f aca="false">PV($C$232,H$234,0,H218)*-1</f>
        <v>1226025.8670287</v>
      </c>
      <c r="I238" s="22" t="n">
        <f aca="false">PV($C$232,I$234,0,I218)*-1</f>
        <v>1208967.56349371</v>
      </c>
      <c r="J238" s="22" t="n">
        <f aca="false">PV($C$232,J$234,0,J218)*-1</f>
        <v>1190847.61355676</v>
      </c>
      <c r="K238" s="22" t="n">
        <f aca="false">PV($C$232,K$234,0,K218)*-1</f>
        <v>1171936.33255493</v>
      </c>
      <c r="L238" s="22" t="n">
        <f aca="false">PV($C$232,L$234,0,L218)*-1</f>
        <v>1152540.21781378</v>
      </c>
      <c r="M238" s="22" t="n">
        <f aca="false">PV($C$232,M$234,0,M218)*-1</f>
        <v>1133059.45249642</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25586332.340904</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5809274.32471955</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7643739.82619501</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12133318.1899894</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266359.817458021</v>
      </c>
      <c r="E246" s="22" t="n">
        <f aca="false">E54+E151</f>
        <v>271864.239331288</v>
      </c>
      <c r="F246" s="22" t="n">
        <f aca="false">F54+F151</f>
        <v>277131.789805225</v>
      </c>
      <c r="G246" s="22" t="n">
        <f aca="false">G54+G151</f>
        <v>282096.577515831</v>
      </c>
      <c r="H246" s="22" t="n">
        <f aca="false">H54+H151</f>
        <v>286828.405887133</v>
      </c>
      <c r="I246" s="22" t="n">
        <f aca="false">I54+I151</f>
        <v>291322.749202629</v>
      </c>
      <c r="J246" s="22" t="n">
        <f aca="false">J54+J151</f>
        <v>295565.109828097</v>
      </c>
      <c r="K246" s="22" t="n">
        <f aca="false">K54+K151</f>
        <v>299597.523232072</v>
      </c>
      <c r="L246" s="22" t="n">
        <f aca="false">L54+L151</f>
        <v>303478.210072614</v>
      </c>
      <c r="M246" s="22" t="n">
        <f aca="false">M54+M151</f>
        <v>307299.142113908</v>
      </c>
    </row>
    <row r="247" customFormat="false" ht="15" hidden="false" customHeight="false" outlineLevel="0" collapsed="false">
      <c r="B247" s="0" t="s">
        <v>25</v>
      </c>
      <c r="C247" s="22" t="n">
        <f aca="false">C55+C152</f>
        <v>0</v>
      </c>
      <c r="D247" s="22" t="n">
        <f aca="false">D55+D152</f>
        <v>87070.0632489622</v>
      </c>
      <c r="E247" s="22" t="n">
        <f aca="false">E55+E152</f>
        <v>88869.3975675854</v>
      </c>
      <c r="F247" s="22" t="n">
        <f aca="false">F55+F152</f>
        <v>90591.3012590272</v>
      </c>
      <c r="G247" s="22" t="n">
        <f aca="false">G55+G152</f>
        <v>92214.2351689</v>
      </c>
      <c r="H247" s="22" t="n">
        <f aca="false">H55+H152</f>
        <v>93761.0172605248</v>
      </c>
      <c r="I247" s="22" t="n">
        <f aca="false">I55+I152</f>
        <v>95230.1681274885</v>
      </c>
      <c r="J247" s="22" t="n">
        <f aca="false">J55+J152</f>
        <v>96616.9486543322</v>
      </c>
      <c r="K247" s="22" t="n">
        <f aca="false">K55+K152</f>
        <v>97935.0997684182</v>
      </c>
      <c r="L247" s="22" t="n">
        <f aca="false">L55+L152</f>
        <v>99203.6531556374</v>
      </c>
      <c r="M247" s="22" t="n">
        <f aca="false">M55+M152</f>
        <v>100452.673363267</v>
      </c>
    </row>
    <row r="248" customFormat="false" ht="15" hidden="false" customHeight="false" outlineLevel="0" collapsed="false">
      <c r="B248" s="0" t="s">
        <v>26</v>
      </c>
      <c r="C248" s="22" t="n">
        <f aca="false">C56+C153</f>
        <v>0</v>
      </c>
      <c r="D248" s="22" t="n">
        <f aca="false">D56+D153</f>
        <v>63961.0026573629</v>
      </c>
      <c r="E248" s="22" t="n">
        <f aca="false">E56+E153</f>
        <v>65282.7798887159</v>
      </c>
      <c r="F248" s="22" t="n">
        <f aca="false">F56+F153</f>
        <v>66547.6771734361</v>
      </c>
      <c r="G248" s="22" t="n">
        <f aca="false">G56+G153</f>
        <v>67739.8720134156</v>
      </c>
      <c r="H248" s="22" t="n">
        <f aca="false">H56+H153</f>
        <v>68876.126310026</v>
      </c>
      <c r="I248" s="22" t="n">
        <f aca="false">I56+I153</f>
        <v>69955.3533026291</v>
      </c>
      <c r="J248" s="22" t="n">
        <f aca="false">J56+J153</f>
        <v>70974.0716732475</v>
      </c>
      <c r="K248" s="22" t="n">
        <f aca="false">K56+K153</f>
        <v>71942.3754020479</v>
      </c>
      <c r="L248" s="22" t="n">
        <f aca="false">L56+L153</f>
        <v>72874.2450199548</v>
      </c>
      <c r="M248" s="22" t="n">
        <f aca="false">M56+M153</f>
        <v>73791.7657135006</v>
      </c>
    </row>
    <row r="249" customFormat="false" ht="15" hidden="false" customHeight="false" outlineLevel="0" collapsed="false">
      <c r="B249" s="0" t="s">
        <v>27</v>
      </c>
      <c r="C249" s="22" t="n">
        <f aca="false">C57+C154</f>
        <v>0</v>
      </c>
      <c r="D249" s="22" t="n">
        <f aca="false">D57+D154</f>
        <v>115328.751551695</v>
      </c>
      <c r="E249" s="22" t="n">
        <f aca="false">E57+E154</f>
        <v>117712.061874987</v>
      </c>
      <c r="F249" s="22" t="n">
        <f aca="false">F57+F154</f>
        <v>119992.811372761</v>
      </c>
      <c r="G249" s="22" t="n">
        <f aca="false">G57+G154</f>
        <v>122142.470333515</v>
      </c>
      <c r="H249" s="22" t="n">
        <f aca="false">H57+H154</f>
        <v>124191.262316582</v>
      </c>
      <c r="I249" s="22" t="n">
        <f aca="false">I57+I154</f>
        <v>126137.227772511</v>
      </c>
      <c r="J249" s="22" t="n">
        <f aca="false">J57+J154</f>
        <v>127974.089500517</v>
      </c>
      <c r="K249" s="22" t="n">
        <f aca="false">K57+K154</f>
        <v>129720.048061605</v>
      </c>
      <c r="L249" s="22" t="n">
        <f aca="false">L57+L154</f>
        <v>131400.311897022</v>
      </c>
      <c r="M249" s="22" t="n">
        <f aca="false">M57+M154</f>
        <v>133054.703037141</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0.0853908774108964</v>
      </c>
      <c r="E252" s="71" t="n">
        <f aca="false">E246/E197</f>
        <v>0.0853908774108964</v>
      </c>
      <c r="F252" s="71" t="n">
        <f aca="false">F246/F197</f>
        <v>0.0853908774108964</v>
      </c>
      <c r="G252" s="71" t="n">
        <f aca="false">G246/G197</f>
        <v>0.0853908774108964</v>
      </c>
      <c r="H252" s="71" t="n">
        <f aca="false">H246/H197</f>
        <v>0.0853908774108965</v>
      </c>
      <c r="I252" s="71" t="n">
        <f aca="false">I246/I197</f>
        <v>0.0853908774108964</v>
      </c>
      <c r="J252" s="71" t="n">
        <f aca="false">J246/J197</f>
        <v>0.0853908774108965</v>
      </c>
      <c r="K252" s="71" t="n">
        <f aca="false">K246/K197</f>
        <v>0.0853908774108964</v>
      </c>
      <c r="L252" s="71" t="n">
        <f aca="false">L246/L197</f>
        <v>0.0853908774108964</v>
      </c>
      <c r="M252" s="71" t="n">
        <f aca="false">M246/M197</f>
        <v>0.0853908774108965</v>
      </c>
    </row>
    <row r="253" customFormat="false" ht="15" hidden="false" customHeight="false" outlineLevel="0" collapsed="false">
      <c r="B253" s="0" t="s">
        <v>25</v>
      </c>
      <c r="C253" s="71" t="n">
        <f aca="false">C247/C198</f>
        <v>0</v>
      </c>
      <c r="D253" s="71" t="n">
        <f aca="false">D247/D198</f>
        <v>0.128</v>
      </c>
      <c r="E253" s="71" t="n">
        <f aca="false">E247/E198</f>
        <v>0.128</v>
      </c>
      <c r="F253" s="71" t="n">
        <f aca="false">F247/F198</f>
        <v>0.128</v>
      </c>
      <c r="G253" s="71" t="n">
        <f aca="false">G247/G198</f>
        <v>0.128</v>
      </c>
      <c r="H253" s="71" t="n">
        <f aca="false">H247/H198</f>
        <v>0.128</v>
      </c>
      <c r="I253" s="71" t="n">
        <f aca="false">I247/I198</f>
        <v>0.128</v>
      </c>
      <c r="J253" s="71" t="n">
        <f aca="false">J247/J198</f>
        <v>0.128</v>
      </c>
      <c r="K253" s="71" t="n">
        <f aca="false">K247/K198</f>
        <v>0.128</v>
      </c>
      <c r="L253" s="71" t="n">
        <f aca="false">L247/L198</f>
        <v>0.128</v>
      </c>
      <c r="M253" s="71" t="n">
        <f aca="false">M247/M198</f>
        <v>0.128</v>
      </c>
    </row>
    <row r="254" customFormat="false" ht="15" hidden="false" customHeight="false" outlineLevel="0" collapsed="false">
      <c r="B254" s="0" t="s">
        <v>26</v>
      </c>
      <c r="C254" s="71" t="n">
        <f aca="false">C248/C199</f>
        <v>0</v>
      </c>
      <c r="D254" s="71" t="n">
        <f aca="false">D248/D199</f>
        <v>0.063</v>
      </c>
      <c r="E254" s="71" t="n">
        <f aca="false">E248/E199</f>
        <v>0.063</v>
      </c>
      <c r="F254" s="71" t="n">
        <f aca="false">F248/F199</f>
        <v>0.063</v>
      </c>
      <c r="G254" s="71" t="n">
        <f aca="false">G248/G199</f>
        <v>0.063</v>
      </c>
      <c r="H254" s="71" t="n">
        <f aca="false">H248/H199</f>
        <v>0.063</v>
      </c>
      <c r="I254" s="71" t="n">
        <f aca="false">I248/I199</f>
        <v>0.063</v>
      </c>
      <c r="J254" s="71" t="n">
        <f aca="false">J248/J199</f>
        <v>0.063</v>
      </c>
      <c r="K254" s="71" t="n">
        <f aca="false">K248/K199</f>
        <v>0.063</v>
      </c>
      <c r="L254" s="71" t="n">
        <f aca="false">L248/L199</f>
        <v>0.063</v>
      </c>
      <c r="M254" s="71" t="n">
        <f aca="false">M248/M199</f>
        <v>0.063</v>
      </c>
    </row>
    <row r="255" customFormat="false" ht="15" hidden="false" customHeight="false" outlineLevel="0" collapsed="false">
      <c r="B255" s="0" t="s">
        <v>27</v>
      </c>
      <c r="C255" s="71" t="n">
        <f aca="false">C249/C200</f>
        <v>0</v>
      </c>
      <c r="D255" s="71" t="n">
        <f aca="false">D249/D200</f>
        <v>0.081</v>
      </c>
      <c r="E255" s="71" t="n">
        <f aca="false">E249/E200</f>
        <v>0.081</v>
      </c>
      <c r="F255" s="71" t="n">
        <f aca="false">F249/F200</f>
        <v>0.081</v>
      </c>
      <c r="G255" s="71" t="n">
        <f aca="false">G249/G200</f>
        <v>0.081</v>
      </c>
      <c r="H255" s="71" t="n">
        <f aca="false">H249/H200</f>
        <v>0.081</v>
      </c>
      <c r="I255" s="71" t="n">
        <f aca="false">I249/I200</f>
        <v>0.081</v>
      </c>
      <c r="J255" s="71" t="n">
        <f aca="false">J249/J200</f>
        <v>0.081</v>
      </c>
      <c r="K255" s="71" t="n">
        <f aca="false">K249/K200</f>
        <v>0.081</v>
      </c>
      <c r="L255" s="71" t="n">
        <f aca="false">L249/L200</f>
        <v>0.081</v>
      </c>
      <c r="M255" s="71" t="n">
        <f aca="false">M249/M200</f>
        <v>0.081</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2881543.56444682</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941944.557574143</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691945.269154336</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1247653.73771834</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258601.76452235</v>
      </c>
      <c r="E266" s="22" t="n">
        <f aca="false">PV($C$263,E$265,0,E246)*-1</f>
        <v>256258.119833432</v>
      </c>
      <c r="F266" s="22" t="n">
        <f aca="false">PV($C$263,F$265,0,F246)*-1</f>
        <v>253614.845981864</v>
      </c>
      <c r="G266" s="22" t="n">
        <f aca="false">PV($C$263,G$265,0,G246)*-1</f>
        <v>250639.15538416</v>
      </c>
      <c r="H266" s="22" t="n">
        <f aca="false">PV($C$263,H$265,0,H246)*-1</f>
        <v>247420.702529148</v>
      </c>
      <c r="I266" s="22" t="n">
        <f aca="false">PV($C$263,I$265,0,I246)*-1</f>
        <v>243978.216071002</v>
      </c>
      <c r="J266" s="22" t="n">
        <f aca="false">PV($C$263,J$265,0,J246)*-1</f>
        <v>240321.481850492</v>
      </c>
      <c r="K266" s="22" t="n">
        <f aca="false">PV($C$263,K$265,0,K246)*-1</f>
        <v>236505.051416981</v>
      </c>
      <c r="L266" s="22" t="n">
        <f aca="false">PV($C$263,L$265,0,L246)*-1</f>
        <v>232590.778101346</v>
      </c>
      <c r="M266" s="22" t="n">
        <f aca="false">PV($C$263,M$265,0,M246)*-1</f>
        <v>228659.421699943</v>
      </c>
    </row>
    <row r="267" customFormat="false" ht="15" hidden="false" customHeight="false" outlineLevel="0" collapsed="false">
      <c r="A267" s="101"/>
      <c r="B267" s="101" t="s">
        <v>25</v>
      </c>
      <c r="C267" s="22" t="n">
        <f aca="false">PV($C$263,C$265,0,C247)*-1</f>
        <v>0</v>
      </c>
      <c r="D267" s="22" t="n">
        <f aca="false">PV($C$263,D$265,0,D247)*-1</f>
        <v>84534.0419892837</v>
      </c>
      <c r="E267" s="22" t="n">
        <f aca="false">PV($C$263,E$265,0,E247)*-1</f>
        <v>83767.9305943872</v>
      </c>
      <c r="F267" s="22" t="n">
        <f aca="false">PV($C$263,F$265,0,F247)*-1</f>
        <v>82903.8737571481</v>
      </c>
      <c r="G267" s="22" t="n">
        <f aca="false">PV($C$263,G$265,0,G247)*-1</f>
        <v>81931.1535810191</v>
      </c>
      <c r="H267" s="22" t="n">
        <f aca="false">PV($C$263,H$265,0,H247)*-1</f>
        <v>80879.0771217239</v>
      </c>
      <c r="I267" s="22" t="n">
        <f aca="false">PV($C$263,I$265,0,I247)*-1</f>
        <v>79753.7665681092</v>
      </c>
      <c r="J267" s="22" t="n">
        <f aca="false">PV($C$263,J$265,0,J247)*-1</f>
        <v>78558.4208027342</v>
      </c>
      <c r="K267" s="22" t="n">
        <f aca="false">PV($C$263,K$265,0,K247)*-1</f>
        <v>77310.8721206459</v>
      </c>
      <c r="L267" s="22" t="n">
        <f aca="false">PV($C$263,L$265,0,L247)*-1</f>
        <v>76031.3396880942</v>
      </c>
      <c r="M267" s="22" t="n">
        <f aca="false">PV($C$263,M$265,0,M247)*-1</f>
        <v>74746.222984715</v>
      </c>
    </row>
    <row r="268" customFormat="false" ht="15" hidden="false" customHeight="false" outlineLevel="0" collapsed="false">
      <c r="A268" s="101"/>
      <c r="B268" s="101" t="s">
        <v>26</v>
      </c>
      <c r="C268" s="22" t="n">
        <f aca="false">PV($C$263,C$265,0,C248)*-1</f>
        <v>0</v>
      </c>
      <c r="D268" s="22" t="n">
        <f aca="false">PV($C$263,D$265,0,D248)*-1</f>
        <v>62098.0608323912</v>
      </c>
      <c r="E268" s="22" t="n">
        <f aca="false">PV($C$263,E$265,0,E248)*-1</f>
        <v>61535.2812599829</v>
      </c>
      <c r="F268" s="22" t="n">
        <f aca="false">PV($C$263,F$265,0,F248)*-1</f>
        <v>60900.5517145967</v>
      </c>
      <c r="G268" s="22" t="n">
        <f aca="false">PV($C$263,G$265,0,G248)*-1</f>
        <v>60185.9989113862</v>
      </c>
      <c r="H268" s="22" t="n">
        <f aca="false">PV($C$263,H$265,0,H248)*-1</f>
        <v>59413.1515893817</v>
      </c>
      <c r="I268" s="22" t="n">
        <f aca="false">PV($C$263,I$265,0,I248)*-1</f>
        <v>58586.5070616947</v>
      </c>
      <c r="J268" s="22" t="n">
        <f aca="false">PV($C$263,J$265,0,J248)*-1</f>
        <v>57708.4152029923</v>
      </c>
      <c r="K268" s="22" t="n">
        <f aca="false">PV($C$263,K$265,0,K248)*-1</f>
        <v>56791.9754808564</v>
      </c>
      <c r="L268" s="22" t="n">
        <f aca="false">PV($C$263,L$265,0,L248)*-1</f>
        <v>55852.0407402026</v>
      </c>
      <c r="M268" s="22" t="n">
        <f aca="false">PV($C$263,M$265,0,M248)*-1</f>
        <v>54908.0038369006</v>
      </c>
    </row>
    <row r="269" customFormat="false" ht="15" hidden="false" customHeight="false" outlineLevel="0" collapsed="false">
      <c r="A269" s="101"/>
      <c r="B269" s="101" t="s">
        <v>27</v>
      </c>
      <c r="C269" s="22" t="n">
        <f aca="false">PV($C$263,C$265,0,C249)*-1</f>
        <v>0</v>
      </c>
      <c r="D269" s="22" t="n">
        <f aca="false">PV($C$263,D$265,0,D249)*-1</f>
        <v>111969.661700675</v>
      </c>
      <c r="E269" s="22" t="n">
        <f aca="false">PV($C$263,E$265,0,E249)*-1</f>
        <v>110954.907979062</v>
      </c>
      <c r="F269" s="22" t="n">
        <f aca="false">PV($C$263,F$265,0,F249)*-1</f>
        <v>109810.42051012</v>
      </c>
      <c r="G269" s="22" t="n">
        <f aca="false">PV($C$263,G$265,0,G249)*-1</f>
        <v>108522.002891755</v>
      </c>
      <c r="H269" s="22" t="n">
        <f aca="false">PV($C$263,H$265,0,H249)*-1</f>
        <v>107128.473818042</v>
      </c>
      <c r="I269" s="22" t="n">
        <f aca="false">PV($C$263,I$265,0,I249)*-1</f>
        <v>105637.942441198</v>
      </c>
      <c r="J269" s="22" t="n">
        <f aca="false">PV($C$263,J$265,0,J249)*-1</f>
        <v>104054.645844765</v>
      </c>
      <c r="K269" s="22" t="n">
        <f aca="false">PV($C$263,K$265,0,K249)*-1</f>
        <v>102402.203815479</v>
      </c>
      <c r="L269" s="22" t="n">
        <f aca="false">PV($C$263,L$265,0,L249)*-1</f>
        <v>100707.397673049</v>
      </c>
      <c r="M269" s="22" t="n">
        <f aca="false">PV($C$263,M$265,0,M249)*-1</f>
        <v>99005.1948783276</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2448589.53739072</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800416.69920786</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587979.986630385</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1060192.85155247</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1739971.21189263</v>
      </c>
      <c r="E277" s="0" t="n">
        <f aca="false">SUM(E278:E280)</f>
        <v>1775928.34570133</v>
      </c>
      <c r="F277" s="0" t="n">
        <f aca="false">SUM(F278:F280)</f>
        <v>1810338.1386998</v>
      </c>
      <c r="G277" s="0" t="n">
        <f aca="false">SUM(G278:G280)</f>
        <v>1842770.16156291</v>
      </c>
      <c r="H277" s="0" t="n">
        <f aca="false">SUM(H278:H280)</f>
        <v>1873680.39879109</v>
      </c>
      <c r="I277" s="0" t="n">
        <f aca="false">SUM(I278:I280)</f>
        <v>1903039.2865541</v>
      </c>
      <c r="J277" s="0" t="n">
        <f aca="false">SUM(J278:J280)</f>
        <v>1930752.12037876</v>
      </c>
      <c r="K277" s="0" t="n">
        <f aca="false">SUM(K278:K280)</f>
        <v>1957093.49312907</v>
      </c>
      <c r="L277" s="0" t="n">
        <f aca="false">SUM(L278:L280)</f>
        <v>1982443.72594329</v>
      </c>
      <c r="M277" s="0" t="n">
        <f aca="false">SUM(M278:M280)</f>
        <v>2007403.61598188</v>
      </c>
    </row>
    <row r="278" customFormat="false" ht="15" hidden="false" customHeight="false" outlineLevel="0" collapsed="false">
      <c r="B278" s="0" t="s">
        <v>25</v>
      </c>
      <c r="C278" s="0" t="n">
        <f aca="false">C84+C181</f>
        <v>373311.082731694</v>
      </c>
      <c r="D278" s="0" t="n">
        <f aca="false">D84+D181</f>
        <v>293861.463465248</v>
      </c>
      <c r="E278" s="0" t="n">
        <f aca="false">E84+E181</f>
        <v>299934.216790601</v>
      </c>
      <c r="F278" s="0" t="n">
        <f aca="false">F84+F181</f>
        <v>305745.641749217</v>
      </c>
      <c r="G278" s="0" t="n">
        <f aca="false">G84+G181</f>
        <v>311223.043695037</v>
      </c>
      <c r="H278" s="0" t="n">
        <f aca="false">H84+H181</f>
        <v>316443.433254271</v>
      </c>
      <c r="I278" s="0" t="n">
        <f aca="false">I84+I181</f>
        <v>321401.817430274</v>
      </c>
      <c r="J278" s="0" t="n">
        <f aca="false">J84+J181</f>
        <v>326082.201708371</v>
      </c>
      <c r="K278" s="0" t="n">
        <f aca="false">K84+K181</f>
        <v>330530.961718411</v>
      </c>
      <c r="L278" s="0" t="n">
        <f aca="false">L84+L181</f>
        <v>334812.329400276</v>
      </c>
      <c r="M278" s="0" t="n">
        <f aca="false">M84+M181</f>
        <v>339027.772601025</v>
      </c>
    </row>
    <row r="279" customFormat="false" ht="15" hidden="false" customHeight="false" outlineLevel="0" collapsed="false">
      <c r="B279" s="0" t="s">
        <v>26</v>
      </c>
      <c r="C279" s="0" t="n">
        <f aca="false">C85+C182</f>
        <v>910737.420169237</v>
      </c>
      <c r="D279" s="0" t="n">
        <f aca="false">D85+D182</f>
        <v>868042.178921354</v>
      </c>
      <c r="E279" s="0" t="n">
        <f aca="false">E85+E182</f>
        <v>885980.584204001</v>
      </c>
      <c r="F279" s="0" t="n">
        <f aca="false">F85+F182</f>
        <v>903147.047353776</v>
      </c>
      <c r="G279" s="0" t="n">
        <f aca="false">G85+G182</f>
        <v>919326.834467783</v>
      </c>
      <c r="H279" s="0" t="n">
        <f aca="false">H85+H182</f>
        <v>934747.42849321</v>
      </c>
      <c r="I279" s="0" t="n">
        <f aca="false">I85+I182</f>
        <v>949394.08053568</v>
      </c>
      <c r="J279" s="0" t="n">
        <f aca="false">J85+J182</f>
        <v>963219.54413693</v>
      </c>
      <c r="K279" s="0" t="n">
        <f aca="false">K85+K182</f>
        <v>976360.809027794</v>
      </c>
      <c r="L279" s="0" t="n">
        <f aca="false">L85+L182</f>
        <v>989007.610985101</v>
      </c>
      <c r="M279" s="0" t="n">
        <f aca="false">M85+M182</f>
        <v>1001459.67754037</v>
      </c>
    </row>
    <row r="280" customFormat="false" ht="15" hidden="false" customHeight="false" outlineLevel="0" collapsed="false">
      <c r="B280" s="0" t="s">
        <v>27</v>
      </c>
      <c r="C280" s="0" t="n">
        <f aca="false">C86+C183</f>
        <v>678313.819003453</v>
      </c>
      <c r="D280" s="0" t="n">
        <f aca="false">D86+D183</f>
        <v>578067.569506029</v>
      </c>
      <c r="E280" s="0" t="n">
        <f aca="false">E86+E183</f>
        <v>590013.544706727</v>
      </c>
      <c r="F280" s="0" t="n">
        <f aca="false">F86+F183</f>
        <v>601445.449596804</v>
      </c>
      <c r="G280" s="0" t="n">
        <f aca="false">G86+G183</f>
        <v>612220.28340009</v>
      </c>
      <c r="H280" s="0" t="n">
        <f aca="false">H86+H183</f>
        <v>622489.537043611</v>
      </c>
      <c r="I280" s="0" t="n">
        <f aca="false">I86+I183</f>
        <v>632243.388588143</v>
      </c>
      <c r="J280" s="0" t="n">
        <f aca="false">J86+J183</f>
        <v>641450.374533457</v>
      </c>
      <c r="K280" s="0" t="n">
        <f aca="false">K86+K183</f>
        <v>650201.722382862</v>
      </c>
      <c r="L280" s="0" t="n">
        <f aca="false">L86+L183</f>
        <v>658623.785557913</v>
      </c>
      <c r="M280" s="0" t="n">
        <f aca="false">M86+M183</f>
        <v>666916.165840486</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0.557808117872843</v>
      </c>
      <c r="E283" s="0" t="n">
        <f aca="false">E277/E197</f>
        <v>0.557808117872843</v>
      </c>
      <c r="F283" s="0" t="n">
        <f aca="false">F277/F197</f>
        <v>0.557808117872843</v>
      </c>
      <c r="G283" s="0" t="n">
        <f aca="false">G277/G197</f>
        <v>0.557808117872843</v>
      </c>
      <c r="H283" s="0" t="n">
        <f aca="false">H277/H197</f>
        <v>0.557808117872843</v>
      </c>
      <c r="I283" s="0" t="n">
        <f aca="false">I277/I197</f>
        <v>0.557808117872843</v>
      </c>
      <c r="J283" s="0" t="n">
        <f aca="false">J277/J197</f>
        <v>0.557808117872843</v>
      </c>
      <c r="K283" s="0" t="n">
        <f aca="false">K277/K197</f>
        <v>0.557808117872843</v>
      </c>
      <c r="L283" s="0" t="n">
        <f aca="false">L277/L197</f>
        <v>0.557808117872843</v>
      </c>
      <c r="M283" s="0" t="n">
        <f aca="false">M277/M197</f>
        <v>0.557808117872843</v>
      </c>
    </row>
    <row r="284" customFormat="false" ht="15" hidden="false" customHeight="false" outlineLevel="0" collapsed="false">
      <c r="B284" s="0" t="s">
        <v>25</v>
      </c>
      <c r="C284" s="0" t="n">
        <f aca="false">C278/C198</f>
        <v>0.561</v>
      </c>
      <c r="D284" s="0" t="n">
        <f aca="false">D278/D198</f>
        <v>0.432</v>
      </c>
      <c r="E284" s="0" t="n">
        <f aca="false">E278/E198</f>
        <v>0.432</v>
      </c>
      <c r="F284" s="0" t="n">
        <f aca="false">F278/F198</f>
        <v>0.432</v>
      </c>
      <c r="G284" s="0" t="n">
        <f aca="false">G278/G198</f>
        <v>0.432</v>
      </c>
      <c r="H284" s="0" t="n">
        <f aca="false">H278/H198</f>
        <v>0.432</v>
      </c>
      <c r="I284" s="0" t="n">
        <f aca="false">I278/I198</f>
        <v>0.432</v>
      </c>
      <c r="J284" s="0" t="n">
        <f aca="false">J278/J198</f>
        <v>0.432</v>
      </c>
      <c r="K284" s="0" t="n">
        <f aca="false">K278/K198</f>
        <v>0.432</v>
      </c>
      <c r="L284" s="0" t="n">
        <f aca="false">L278/L198</f>
        <v>0.432</v>
      </c>
      <c r="M284" s="0" t="n">
        <f aca="false">M278/M198</f>
        <v>0.432</v>
      </c>
    </row>
    <row r="285" customFormat="false" ht="15" hidden="false" customHeight="false" outlineLevel="0" collapsed="false">
      <c r="B285" s="0" t="s">
        <v>26</v>
      </c>
      <c r="C285" s="0" t="n">
        <f aca="false">C279/C199</f>
        <v>0.917</v>
      </c>
      <c r="D285" s="0" t="n">
        <f aca="false">D279/D199</f>
        <v>0.855</v>
      </c>
      <c r="E285" s="0" t="n">
        <f aca="false">E279/E199</f>
        <v>0.855</v>
      </c>
      <c r="F285" s="0" t="n">
        <f aca="false">F279/F199</f>
        <v>0.855</v>
      </c>
      <c r="G285" s="0" t="n">
        <f aca="false">G279/G199</f>
        <v>0.855</v>
      </c>
      <c r="H285" s="0" t="n">
        <f aca="false">H279/H199</f>
        <v>0.855</v>
      </c>
      <c r="I285" s="0" t="n">
        <f aca="false">I279/I199</f>
        <v>0.855</v>
      </c>
      <c r="J285" s="0" t="n">
        <f aca="false">J279/J199</f>
        <v>0.855</v>
      </c>
      <c r="K285" s="0" t="n">
        <f aca="false">K279/K199</f>
        <v>0.855</v>
      </c>
      <c r="L285" s="0" t="n">
        <f aca="false">L279/L199</f>
        <v>0.855</v>
      </c>
      <c r="M285" s="0" t="n">
        <f aca="false">M279/M199</f>
        <v>0.855</v>
      </c>
    </row>
    <row r="286" customFormat="false" ht="15" hidden="false" customHeight="false" outlineLevel="0" collapsed="false">
      <c r="B286" s="0" t="s">
        <v>27</v>
      </c>
      <c r="C286" s="0" t="n">
        <f aca="false">C280/C200</f>
        <v>0.487</v>
      </c>
      <c r="D286" s="0" t="n">
        <f aca="false">D280/D200</f>
        <v>0.406</v>
      </c>
      <c r="E286" s="0" t="n">
        <f aca="false">E280/E200</f>
        <v>0.406</v>
      </c>
      <c r="F286" s="0" t="n">
        <f aca="false">F280/F200</f>
        <v>0.406</v>
      </c>
      <c r="G286" s="0" t="n">
        <f aca="false">G280/G200</f>
        <v>0.406</v>
      </c>
      <c r="H286" s="0" t="n">
        <f aca="false">H280/H200</f>
        <v>0.406</v>
      </c>
      <c r="I286" s="0" t="n">
        <f aca="false">I280/I200</f>
        <v>0.406</v>
      </c>
      <c r="J286" s="0" t="n">
        <f aca="false">J280/J200</f>
        <v>0.406</v>
      </c>
      <c r="K286" s="0" t="n">
        <f aca="false">K280/K200</f>
        <v>0.406</v>
      </c>
      <c r="L286" s="0" t="n">
        <f aca="false">L280/L200</f>
        <v>0.406</v>
      </c>
      <c r="M286" s="0" t="n">
        <f aca="false">M280/M200</f>
        <v>0.406</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95" activePane="bottomRight" state="frozen"/>
      <selection pane="topLeft" activeCell="A1" activeCellId="0" sqref="A1"/>
      <selection pane="topRight" activeCell="C1" activeCellId="0" sqref="C1"/>
      <selection pane="bottomLeft" activeCell="A95" activeCellId="0" sqref="A95"/>
      <selection pane="bottomRight" activeCell="G147" activeCellId="0" sqref="G14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5" t="n">
        <v>0</v>
      </c>
      <c r="E20" s="75" t="n">
        <v>0</v>
      </c>
      <c r="F20" s="71" t="n">
        <v>0</v>
      </c>
      <c r="G20" s="71" t="n">
        <f aca="false">'Regional Data Children'!AD24</f>
        <v>0.55</v>
      </c>
      <c r="H20" s="71" t="n">
        <f aca="false">G20</f>
        <v>0.55</v>
      </c>
      <c r="I20" s="71" t="n">
        <f aca="false">H20</f>
        <v>0.55</v>
      </c>
      <c r="J20" s="71" t="n">
        <f aca="false">I20</f>
        <v>0.55</v>
      </c>
      <c r="K20" s="71" t="n">
        <f aca="false">J20</f>
        <v>0.55</v>
      </c>
      <c r="L20" s="71" t="n">
        <f aca="false">K20</f>
        <v>0.55</v>
      </c>
      <c r="M20" s="71" t="n">
        <f aca="false">L20</f>
        <v>0.55</v>
      </c>
    </row>
    <row r="21" customFormat="false" ht="15" hidden="false" customHeight="false" outlineLevel="0" collapsed="false">
      <c r="B21" s="0" t="s">
        <v>26</v>
      </c>
      <c r="C21" s="75" t="n">
        <v>0</v>
      </c>
      <c r="D21" s="75" t="n">
        <v>0</v>
      </c>
      <c r="E21" s="75" t="n">
        <v>0</v>
      </c>
      <c r="F21" s="71" t="n">
        <v>0</v>
      </c>
      <c r="G21" s="71" t="n">
        <f aca="false">'Regional Data Children'!AD25</f>
        <v>0.587</v>
      </c>
      <c r="H21" s="71" t="n">
        <f aca="false">G21</f>
        <v>0.587</v>
      </c>
      <c r="I21" s="71" t="n">
        <f aca="false">H21</f>
        <v>0.587</v>
      </c>
      <c r="J21" s="71" t="n">
        <f aca="false">I21</f>
        <v>0.587</v>
      </c>
      <c r="K21" s="71" t="n">
        <f aca="false">J21</f>
        <v>0.587</v>
      </c>
      <c r="L21" s="71" t="n">
        <f aca="false">K21</f>
        <v>0.587</v>
      </c>
      <c r="M21" s="71" t="n">
        <f aca="false">L21</f>
        <v>0.587</v>
      </c>
    </row>
    <row r="22" customFormat="false" ht="15" hidden="false" customHeight="false" outlineLevel="0" collapsed="false">
      <c r="B22" s="0" t="s">
        <v>27</v>
      </c>
      <c r="C22" s="75" t="n">
        <v>0</v>
      </c>
      <c r="D22" s="75" t="n">
        <v>0</v>
      </c>
      <c r="E22" s="75" t="n">
        <v>0</v>
      </c>
      <c r="F22" s="71" t="n">
        <v>0</v>
      </c>
      <c r="G22" s="71" t="n">
        <f aca="false">'Regional Data Children'!AD26</f>
        <v>0.642</v>
      </c>
      <c r="H22" s="71" t="n">
        <f aca="false">G22</f>
        <v>0.642</v>
      </c>
      <c r="I22" s="71" t="n">
        <f aca="false">H22</f>
        <v>0.642</v>
      </c>
      <c r="J22" s="71" t="n">
        <f aca="false">I22</f>
        <v>0.642</v>
      </c>
      <c r="K22" s="71" t="n">
        <f aca="false">J22</f>
        <v>0.642</v>
      </c>
      <c r="L22" s="71" t="n">
        <f aca="false">K22</f>
        <v>0.642</v>
      </c>
      <c r="M22" s="71" t="n">
        <f aca="false">L22</f>
        <v>0.642</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v>0</v>
      </c>
      <c r="E49" s="75" t="n">
        <v>0</v>
      </c>
      <c r="F49" s="75" t="n">
        <v>0</v>
      </c>
      <c r="G49" s="75" t="n">
        <f aca="false">'Regional Data Children'!AF24</f>
        <v>0.038</v>
      </c>
      <c r="H49" s="75" t="n">
        <f aca="false">G49</f>
        <v>0.038</v>
      </c>
      <c r="I49" s="75" t="n">
        <f aca="false">H49</f>
        <v>0.038</v>
      </c>
      <c r="J49" s="75" t="n">
        <f aca="false">I49</f>
        <v>0.038</v>
      </c>
      <c r="K49" s="75" t="n">
        <f aca="false">J49</f>
        <v>0.038</v>
      </c>
      <c r="L49" s="75" t="n">
        <f aca="false">K49</f>
        <v>0.038</v>
      </c>
      <c r="M49" s="75" t="n">
        <f aca="false">L49</f>
        <v>0.038</v>
      </c>
    </row>
    <row r="50" customFormat="false" ht="15" hidden="false" customHeight="false" outlineLevel="0" collapsed="false">
      <c r="B50" s="0" t="s">
        <v>26</v>
      </c>
      <c r="C50" s="75" t="n">
        <v>0</v>
      </c>
      <c r="D50" s="75" t="n">
        <v>0</v>
      </c>
      <c r="E50" s="75" t="n">
        <v>0</v>
      </c>
      <c r="F50" s="75" t="n">
        <v>0</v>
      </c>
      <c r="G50" s="75" t="n">
        <f aca="false">'Regional Data Children'!AF25</f>
        <v>0.084</v>
      </c>
      <c r="H50" s="75" t="n">
        <f aca="false">G50</f>
        <v>0.084</v>
      </c>
      <c r="I50" s="75" t="n">
        <f aca="false">H50</f>
        <v>0.084</v>
      </c>
      <c r="J50" s="75" t="n">
        <f aca="false">I50</f>
        <v>0.084</v>
      </c>
      <c r="K50" s="75" t="n">
        <f aca="false">J50</f>
        <v>0.084</v>
      </c>
      <c r="L50" s="75" t="n">
        <f aca="false">K50</f>
        <v>0.084</v>
      </c>
      <c r="M50" s="75" t="n">
        <f aca="false">L50</f>
        <v>0.084</v>
      </c>
    </row>
    <row r="51" customFormat="false" ht="15" hidden="false" customHeight="false" outlineLevel="0" collapsed="false">
      <c r="B51" s="0" t="s">
        <v>27</v>
      </c>
      <c r="C51" s="75" t="n">
        <v>0</v>
      </c>
      <c r="D51" s="75" t="n">
        <v>0</v>
      </c>
      <c r="E51" s="75" t="n">
        <v>0</v>
      </c>
      <c r="F51" s="75" t="n">
        <v>0</v>
      </c>
      <c r="G51" s="75" t="n">
        <f aca="false">'Regional Data Children'!AF26</f>
        <v>0.045</v>
      </c>
      <c r="H51" s="75" t="n">
        <f aca="false">G51</f>
        <v>0.045</v>
      </c>
      <c r="I51" s="75" t="n">
        <f aca="false">H51</f>
        <v>0.045</v>
      </c>
      <c r="J51" s="75" t="n">
        <f aca="false">I51</f>
        <v>0.045</v>
      </c>
      <c r="K51" s="75" t="n">
        <f aca="false">J51</f>
        <v>0.045</v>
      </c>
      <c r="L51" s="75" t="n">
        <f aca="false">K51</f>
        <v>0.045</v>
      </c>
      <c r="M51" s="75" t="n">
        <f aca="false">L51</f>
        <v>0.045</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f aca="false">'Regional Data Children'!$D24</f>
        <v>0.561</v>
      </c>
      <c r="D78" s="75" t="n">
        <f aca="false">'Regional Data Children'!$D24</f>
        <v>0.561</v>
      </c>
      <c r="E78" s="75" t="n">
        <f aca="false">'Regional Data Children'!$D24</f>
        <v>0.561</v>
      </c>
      <c r="F78" s="75" t="n">
        <f aca="false">'Regional Data Children'!$D24</f>
        <v>0.561</v>
      </c>
      <c r="G78" s="75" t="n">
        <f aca="false">'Regional Data Children'!AG24</f>
        <v>0.523</v>
      </c>
      <c r="H78" s="75" t="n">
        <f aca="false">G78</f>
        <v>0.523</v>
      </c>
      <c r="I78" s="75" t="n">
        <f aca="false">H78</f>
        <v>0.523</v>
      </c>
      <c r="J78" s="75" t="n">
        <f aca="false">I78</f>
        <v>0.523</v>
      </c>
      <c r="K78" s="75" t="n">
        <f aca="false">J78</f>
        <v>0.523</v>
      </c>
      <c r="L78" s="75" t="n">
        <f aca="false">K78</f>
        <v>0.523</v>
      </c>
      <c r="M78" s="75" t="n">
        <f aca="false">L78</f>
        <v>0.523</v>
      </c>
    </row>
    <row r="79" customFormat="false" ht="15" hidden="false" customHeight="false" outlineLevel="0" collapsed="false">
      <c r="B79" s="0" t="s">
        <v>26</v>
      </c>
      <c r="C79" s="75" t="n">
        <f aca="false">'Regional Data Children'!$D25</f>
        <v>0.917</v>
      </c>
      <c r="D79" s="75" t="n">
        <f aca="false">'Regional Data Children'!$D25</f>
        <v>0.917</v>
      </c>
      <c r="E79" s="75" t="n">
        <f aca="false">'Regional Data Children'!$D25</f>
        <v>0.917</v>
      </c>
      <c r="F79" s="75" t="n">
        <f aca="false">'Regional Data Children'!$D25</f>
        <v>0.917</v>
      </c>
      <c r="G79" s="75" t="n">
        <f aca="false">'Regional Data Children'!AG25</f>
        <v>0.833</v>
      </c>
      <c r="H79" s="75" t="n">
        <f aca="false">G79</f>
        <v>0.833</v>
      </c>
      <c r="I79" s="75" t="n">
        <f aca="false">H79</f>
        <v>0.833</v>
      </c>
      <c r="J79" s="75" t="n">
        <f aca="false">I79</f>
        <v>0.833</v>
      </c>
      <c r="K79" s="75" t="n">
        <f aca="false">J79</f>
        <v>0.833</v>
      </c>
      <c r="L79" s="75" t="n">
        <f aca="false">K79</f>
        <v>0.833</v>
      </c>
      <c r="M79" s="75" t="n">
        <f aca="false">L79</f>
        <v>0.833</v>
      </c>
    </row>
    <row r="80" customFormat="false" ht="15" hidden="false" customHeight="false" outlineLevel="0" collapsed="false">
      <c r="B80" s="0" t="s">
        <v>27</v>
      </c>
      <c r="C80" s="75" t="n">
        <f aca="false">'Regional Data Children'!$D26</f>
        <v>0.487</v>
      </c>
      <c r="D80" s="75" t="n">
        <f aca="false">'Regional Data Children'!$D26</f>
        <v>0.487</v>
      </c>
      <c r="E80" s="75" t="n">
        <f aca="false">'Regional Data Children'!$D26</f>
        <v>0.487</v>
      </c>
      <c r="F80" s="75" t="n">
        <f aca="false">'Regional Data Children'!$D26</f>
        <v>0.487</v>
      </c>
      <c r="G80" s="75" t="n">
        <f aca="false">'Regional Data Children'!AG26</f>
        <v>0.442</v>
      </c>
      <c r="H80" s="75" t="n">
        <f aca="false">G80</f>
        <v>0.442</v>
      </c>
      <c r="I80" s="75" t="n">
        <f aca="false">H80</f>
        <v>0.442</v>
      </c>
      <c r="J80" s="75" t="n">
        <f aca="false">I80</f>
        <v>0.442</v>
      </c>
      <c r="K80" s="75" t="n">
        <f aca="false">J80</f>
        <v>0.442</v>
      </c>
      <c r="L80" s="75" t="n">
        <f aca="false">K80</f>
        <v>0.442</v>
      </c>
      <c r="M80" s="75" t="n">
        <f aca="false">L80</f>
        <v>0.442</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v>0</v>
      </c>
      <c r="E89" s="75" t="n">
        <v>0</v>
      </c>
      <c r="F89" s="75" t="n">
        <v>0</v>
      </c>
      <c r="G89" s="75" t="n">
        <f aca="false">'Regional Data Children'!AH24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v>0</v>
      </c>
      <c r="E90" s="75" t="n">
        <v>0</v>
      </c>
      <c r="F90" s="75" t="n">
        <v>0</v>
      </c>
      <c r="G90" s="75" t="n">
        <f aca="false">'Regional Data Children'!AH25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v>0</v>
      </c>
      <c r="E91" s="75" t="n">
        <v>0</v>
      </c>
      <c r="F91" s="75" t="n">
        <v>0</v>
      </c>
      <c r="G91" s="75" t="n">
        <f aca="false">'Regional Data Children'!AH26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5" t="n">
        <v>0</v>
      </c>
      <c r="E117" s="75" t="n">
        <v>0</v>
      </c>
      <c r="F117" s="71" t="n">
        <v>0</v>
      </c>
      <c r="G117" s="71" t="n">
        <f aca="false">'Regional Data Children'!AD32</f>
        <v>0.55</v>
      </c>
      <c r="H117" s="71" t="n">
        <f aca="false">G117</f>
        <v>0.55</v>
      </c>
      <c r="I117" s="71" t="n">
        <f aca="false">H117</f>
        <v>0.55</v>
      </c>
      <c r="J117" s="71" t="n">
        <f aca="false">I117</f>
        <v>0.55</v>
      </c>
      <c r="K117" s="71" t="n">
        <f aca="false">J117</f>
        <v>0.55</v>
      </c>
      <c r="L117" s="71" t="n">
        <f aca="false">K117</f>
        <v>0.55</v>
      </c>
      <c r="M117" s="71" t="n">
        <f aca="false">L117</f>
        <v>0.55</v>
      </c>
    </row>
    <row r="118" customFormat="false" ht="15" hidden="false" customHeight="false" outlineLevel="0" collapsed="false">
      <c r="B118" s="0" t="s">
        <v>26</v>
      </c>
      <c r="C118" s="75" t="n">
        <v>0</v>
      </c>
      <c r="D118" s="75" t="n">
        <v>0</v>
      </c>
      <c r="E118" s="75" t="n">
        <v>0</v>
      </c>
      <c r="F118" s="71" t="n">
        <v>0</v>
      </c>
      <c r="G118" s="71" t="n">
        <f aca="false">'Regional Data Children'!AD33</f>
        <v>0.587</v>
      </c>
      <c r="H118" s="71" t="n">
        <f aca="false">G118</f>
        <v>0.587</v>
      </c>
      <c r="I118" s="71" t="n">
        <f aca="false">H118</f>
        <v>0.587</v>
      </c>
      <c r="J118" s="71" t="n">
        <f aca="false">I118</f>
        <v>0.587</v>
      </c>
      <c r="K118" s="71" t="n">
        <f aca="false">J118</f>
        <v>0.587</v>
      </c>
      <c r="L118" s="71" t="n">
        <f aca="false">K118</f>
        <v>0.587</v>
      </c>
      <c r="M118" s="71" t="n">
        <f aca="false">L118</f>
        <v>0.587</v>
      </c>
    </row>
    <row r="119" customFormat="false" ht="15" hidden="false" customHeight="false" outlineLevel="0" collapsed="false">
      <c r="B119" s="0" t="s">
        <v>27</v>
      </c>
      <c r="C119" s="75" t="n">
        <v>0</v>
      </c>
      <c r="D119" s="75" t="n">
        <v>0</v>
      </c>
      <c r="E119" s="75" t="n">
        <v>0</v>
      </c>
      <c r="F119" s="71" t="n">
        <v>0</v>
      </c>
      <c r="G119" s="71" t="n">
        <f aca="false">'Regional Data Children'!AD34</f>
        <v>0.642</v>
      </c>
      <c r="H119" s="71" t="n">
        <f aca="false">G119</f>
        <v>0.642</v>
      </c>
      <c r="I119" s="71" t="n">
        <f aca="false">H119</f>
        <v>0.642</v>
      </c>
      <c r="J119" s="71" t="n">
        <f aca="false">I119</f>
        <v>0.642</v>
      </c>
      <c r="K119" s="71" t="n">
        <f aca="false">J119</f>
        <v>0.642</v>
      </c>
      <c r="L119" s="71" t="n">
        <f aca="false">K119</f>
        <v>0.642</v>
      </c>
      <c r="M119" s="71" t="n">
        <f aca="false">L119</f>
        <v>0.642</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0</v>
      </c>
      <c r="E122" s="22" t="n">
        <f aca="false">SUM(E123:E125)</f>
        <v>0</v>
      </c>
      <c r="F122" s="22" t="n">
        <f aca="false">SUM(F123:F125)</f>
        <v>0</v>
      </c>
      <c r="G122" s="22" t="n">
        <f aca="false">SUM(G123:G125)</f>
        <v>1995488.78340926</v>
      </c>
      <c r="H122" s="22" t="n">
        <f aca="false">SUM(H123:H125)</f>
        <v>2028960.69052384</v>
      </c>
      <c r="I122" s="22" t="n">
        <f aca="false">SUM(I123:I125)</f>
        <v>2060752.68089054</v>
      </c>
      <c r="J122" s="22" t="n">
        <f aca="false">SUM(J123:J125)</f>
        <v>2090762.20145206</v>
      </c>
      <c r="K122" s="22" t="n">
        <f aca="false">SUM(K123:K125)</f>
        <v>2119286.60181367</v>
      </c>
      <c r="L122" s="22" t="n">
        <f aca="false">SUM(L123:L125)</f>
        <v>2146737.7220308</v>
      </c>
      <c r="M122" s="22" t="n">
        <f aca="false">SUM(M123:M125)</f>
        <v>2173766.15001711</v>
      </c>
    </row>
    <row r="123" customFormat="false" ht="15" hidden="false" customHeight="false" outlineLevel="0" collapsed="false">
      <c r="B123" s="0" t="s">
        <v>25</v>
      </c>
      <c r="C123" s="22" t="n">
        <f aca="false">C117*C101</f>
        <v>0</v>
      </c>
      <c r="D123" s="22" t="n">
        <f aca="false">D117*D101</f>
        <v>0</v>
      </c>
      <c r="E123" s="22" t="n">
        <f aca="false">E117*E101</f>
        <v>0</v>
      </c>
      <c r="F123" s="22" t="n">
        <f aca="false">F117*F101</f>
        <v>0</v>
      </c>
      <c r="G123" s="22" t="n">
        <f aca="false">G117*G101</f>
        <v>396233.041741367</v>
      </c>
      <c r="H123" s="22" t="n">
        <f aca="false">H117*H101</f>
        <v>402879.371041318</v>
      </c>
      <c r="I123" s="22" t="n">
        <f aca="false">I117*I101</f>
        <v>409192.128672802</v>
      </c>
      <c r="J123" s="22" t="n">
        <f aca="false">J117*J101</f>
        <v>415150.951249084</v>
      </c>
      <c r="K123" s="22" t="n">
        <f aca="false">K117*K101</f>
        <v>420814.881817422</v>
      </c>
      <c r="L123" s="22" t="n">
        <f aca="false">L117*L101</f>
        <v>426265.69715313</v>
      </c>
      <c r="M123" s="22" t="n">
        <f aca="false">M117*M101</f>
        <v>431632.580857786</v>
      </c>
    </row>
    <row r="124" customFormat="false" ht="15" hidden="false" customHeight="false" outlineLevel="0" collapsed="false">
      <c r="B124" s="0" t="s">
        <v>26</v>
      </c>
      <c r="C124" s="22" t="n">
        <f aca="false">C118*C102</f>
        <v>0</v>
      </c>
      <c r="D124" s="22" t="n">
        <f aca="false">D118*D102</f>
        <v>0</v>
      </c>
      <c r="E124" s="22" t="n">
        <f aca="false">E118*E102</f>
        <v>0</v>
      </c>
      <c r="F124" s="22" t="n">
        <f aca="false">F118*F102</f>
        <v>0</v>
      </c>
      <c r="G124" s="22" t="n">
        <f aca="false">G118*G102</f>
        <v>631163.56939484</v>
      </c>
      <c r="H124" s="22" t="n">
        <f aca="false">H118*H102</f>
        <v>641750.573714052</v>
      </c>
      <c r="I124" s="22" t="n">
        <f aca="false">I118*I102</f>
        <v>651806.228391163</v>
      </c>
      <c r="J124" s="22" t="n">
        <f aca="false">J118*J102</f>
        <v>661298.096384068</v>
      </c>
      <c r="K124" s="22" t="n">
        <f aca="false">K118*K102</f>
        <v>670320.227952415</v>
      </c>
      <c r="L124" s="22" t="n">
        <f aca="false">L118*L102</f>
        <v>679002.886138309</v>
      </c>
      <c r="M124" s="22" t="n">
        <f aca="false">M118*M102</f>
        <v>687551.848790871</v>
      </c>
    </row>
    <row r="125" customFormat="false" ht="15" hidden="false" customHeight="false" outlineLevel="0" collapsed="false">
      <c r="B125" s="0" t="s">
        <v>27</v>
      </c>
      <c r="C125" s="22" t="n">
        <f aca="false">C119*C103</f>
        <v>0</v>
      </c>
      <c r="D125" s="22" t="n">
        <f aca="false">D119*D103</f>
        <v>0</v>
      </c>
      <c r="E125" s="22" t="n">
        <f aca="false">E119*E103</f>
        <v>0</v>
      </c>
      <c r="F125" s="22" t="n">
        <f aca="false">F119*F103</f>
        <v>0</v>
      </c>
      <c r="G125" s="22" t="n">
        <f aca="false">G119*G103</f>
        <v>968092.172273048</v>
      </c>
      <c r="H125" s="22" t="n">
        <f aca="false">H119*H103</f>
        <v>984330.745768468</v>
      </c>
      <c r="I125" s="22" t="n">
        <f aca="false">I119*I103</f>
        <v>999754.32382657</v>
      </c>
      <c r="J125" s="22" t="n">
        <f aca="false">J119*J103</f>
        <v>1014313.15381891</v>
      </c>
      <c r="K125" s="22" t="n">
        <f aca="false">K119*K103</f>
        <v>1028151.49204384</v>
      </c>
      <c r="L125" s="22" t="n">
        <f aca="false">L119*L103</f>
        <v>1041469.13873936</v>
      </c>
      <c r="M125" s="22" t="n">
        <f aca="false">M119*M103</f>
        <v>1054581.72036845</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14615754.8301373</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2902168.65253291</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4622893.43076572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7090692.74683865</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0</v>
      </c>
      <c r="E135" s="22" t="n">
        <f aca="false">PV($C$132,E$134,0,E122)*-1</f>
        <v>0</v>
      </c>
      <c r="F135" s="22" t="n">
        <f aca="false">PV($C$132,F$134,0,F122)*-1</f>
        <v>0</v>
      </c>
      <c r="G135" s="22" t="n">
        <f aca="false">PV($C$132,G$134,0,G122)*-1</f>
        <v>1772965.93832016</v>
      </c>
      <c r="H135" s="22" t="n">
        <f aca="false">PV($C$132,H$134,0,H122)*-1</f>
        <v>1750199.31481602</v>
      </c>
      <c r="I135" s="22" t="n">
        <f aca="false">PV($C$132,I$134,0,I122)*-1</f>
        <v>1725847.92716446</v>
      </c>
      <c r="J135" s="22" t="n">
        <f aca="false">PV($C$132,J$134,0,J122)*-1</f>
        <v>1699980.99823822</v>
      </c>
      <c r="K135" s="22" t="n">
        <f aca="false">PV($C$132,K$134,0,K122)*-1</f>
        <v>1672984.41362951</v>
      </c>
      <c r="L135" s="22" t="n">
        <f aca="false">PV($C$132,L$134,0,L122)*-1</f>
        <v>1645295.71011765</v>
      </c>
      <c r="M135" s="22" t="n">
        <f aca="false">PV($C$132,M$134,0,M122)*-1</f>
        <v>1617486.16463621</v>
      </c>
    </row>
    <row r="136" customFormat="false" ht="15" hidden="false" customHeight="false" outlineLevel="0" collapsed="false">
      <c r="A136" s="101"/>
      <c r="B136" s="101" t="s">
        <v>25</v>
      </c>
      <c r="C136" s="22" t="n">
        <f aca="false">PV($C$132,C$134,0,C123)*-1</f>
        <v>0</v>
      </c>
      <c r="D136" s="22" t="n">
        <f aca="false">PV($C$132,D$134,0,D123)*-1</f>
        <v>0</v>
      </c>
      <c r="E136" s="22" t="n">
        <f aca="false">PV($C$132,E$134,0,E123)*-1</f>
        <v>0</v>
      </c>
      <c r="F136" s="22" t="n">
        <f aca="false">PV($C$132,F$134,0,F123)*-1</f>
        <v>0</v>
      </c>
      <c r="G136" s="22" t="n">
        <f aca="false">PV($C$132,G$134,0,G123)*-1</f>
        <v>352047.925543441</v>
      </c>
      <c r="H136" s="22" t="n">
        <f aca="false">PV($C$132,H$134,0,H123)*-1</f>
        <v>347527.284507408</v>
      </c>
      <c r="I136" s="22" t="n">
        <f aca="false">PV($C$132,I$134,0,I123)*-1</f>
        <v>342691.965722344</v>
      </c>
      <c r="J136" s="22" t="n">
        <f aca="false">PV($C$132,J$134,0,J123)*-1</f>
        <v>337555.714386748</v>
      </c>
      <c r="K136" s="22" t="n">
        <f aca="false">PV($C$132,K$134,0,K123)*-1</f>
        <v>332195.1536434</v>
      </c>
      <c r="L136" s="22" t="n">
        <f aca="false">PV($C$132,L$134,0,L123)*-1</f>
        <v>326697.16272228</v>
      </c>
      <c r="M136" s="22" t="n">
        <f aca="false">PV($C$132,M$134,0,M123)*-1</f>
        <v>321175.176887447</v>
      </c>
    </row>
    <row r="137" customFormat="false" ht="15" hidden="false" customHeight="false" outlineLevel="0" collapsed="false">
      <c r="A137" s="101"/>
      <c r="B137" s="101" t="s">
        <v>26</v>
      </c>
      <c r="C137" s="22" t="n">
        <f aca="false">PV($C$132,C$134,0,C124)*-1</f>
        <v>0</v>
      </c>
      <c r="D137" s="22" t="n">
        <f aca="false">PV($C$132,D$134,0,D124)*-1</f>
        <v>0</v>
      </c>
      <c r="E137" s="22" t="n">
        <f aca="false">PV($C$132,E$134,0,E124)*-1</f>
        <v>0</v>
      </c>
      <c r="F137" s="22" t="n">
        <f aca="false">PV($C$132,F$134,0,F124)*-1</f>
        <v>0</v>
      </c>
      <c r="G137" s="22" t="n">
        <f aca="false">PV($C$132,G$134,0,G124)*-1</f>
        <v>560780.656523551</v>
      </c>
      <c r="H137" s="22" t="n">
        <f aca="false">PV($C$132,H$134,0,H124)*-1</f>
        <v>553579.682269318</v>
      </c>
      <c r="I137" s="22" t="n">
        <f aca="false">PV($C$132,I$134,0,I124)*-1</f>
        <v>545877.454685949</v>
      </c>
      <c r="J137" s="22" t="n">
        <f aca="false">PV($C$132,J$134,0,J124)*-1</f>
        <v>537695.868637404</v>
      </c>
      <c r="K137" s="22" t="n">
        <f aca="false">PV($C$132,K$134,0,K124)*-1</f>
        <v>529156.977893059</v>
      </c>
      <c r="L137" s="22" t="n">
        <f aca="false">PV($C$132,L$134,0,L124)*-1</f>
        <v>520399.173246014</v>
      </c>
      <c r="M137" s="22" t="n">
        <f aca="false">PV($C$132,M$134,0,M124)*-1</f>
        <v>511603.14686128</v>
      </c>
    </row>
    <row r="138" customFormat="false" ht="15" hidden="false" customHeight="false" outlineLevel="0" collapsed="false">
      <c r="A138" s="101"/>
      <c r="B138" s="101" t="s">
        <v>27</v>
      </c>
      <c r="C138" s="22" t="n">
        <f aca="false">PV($C$132,C$134,0,C125)*-1</f>
        <v>0</v>
      </c>
      <c r="D138" s="22" t="n">
        <f aca="false">PV($C$132,D$134,0,D125)*-1</f>
        <v>0</v>
      </c>
      <c r="E138" s="22" t="n">
        <f aca="false">PV($C$132,E$134,0,E125)*-1</f>
        <v>0</v>
      </c>
      <c r="F138" s="22" t="n">
        <f aca="false">PV($C$132,F$134,0,F125)*-1</f>
        <v>0</v>
      </c>
      <c r="G138" s="22" t="n">
        <f aca="false">PV($C$132,G$134,0,G125)*-1</f>
        <v>860137.356253167</v>
      </c>
      <c r="H138" s="22" t="n">
        <f aca="false">PV($C$132,H$134,0,H125)*-1</f>
        <v>849092.348039296</v>
      </c>
      <c r="I138" s="22" t="n">
        <f aca="false">PV($C$132,I$134,0,I125)*-1</f>
        <v>837278.506756165</v>
      </c>
      <c r="J138" s="22" t="n">
        <f aca="false">PV($C$132,J$134,0,J125)*-1</f>
        <v>824729.415214064</v>
      </c>
      <c r="K138" s="22" t="n">
        <f aca="false">PV($C$132,K$134,0,K125)*-1</f>
        <v>811632.282093055</v>
      </c>
      <c r="L138" s="22" t="n">
        <f aca="false">PV($C$132,L$134,0,L125)*-1</f>
        <v>798199.374149352</v>
      </c>
      <c r="M138" s="22" t="n">
        <f aca="false">PV($C$132,M$134,0,M125)*-1</f>
        <v>784707.840887486</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11884760.4669222</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2359890.38341307</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3759092.96011657</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5765777.12339258</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v>0</v>
      </c>
      <c r="E146" s="75" t="n">
        <v>0</v>
      </c>
      <c r="F146" s="75" t="n">
        <v>0</v>
      </c>
      <c r="G146" s="75" t="n">
        <f aca="false">'Regional Data Children'!AF32</f>
        <v>0.038</v>
      </c>
      <c r="H146" s="75" t="n">
        <f aca="false">G146</f>
        <v>0.038</v>
      </c>
      <c r="I146" s="75" t="n">
        <f aca="false">H146</f>
        <v>0.038</v>
      </c>
      <c r="J146" s="75" t="n">
        <f aca="false">I146</f>
        <v>0.038</v>
      </c>
      <c r="K146" s="75" t="n">
        <f aca="false">J146</f>
        <v>0.038</v>
      </c>
      <c r="L146" s="75" t="n">
        <f aca="false">K146</f>
        <v>0.038</v>
      </c>
      <c r="M146" s="75" t="n">
        <f aca="false">L146</f>
        <v>0.038</v>
      </c>
    </row>
    <row r="147" customFormat="false" ht="15" hidden="false" customHeight="false" outlineLevel="0" collapsed="false">
      <c r="B147" s="0" t="s">
        <v>26</v>
      </c>
      <c r="C147" s="75" t="n">
        <v>0</v>
      </c>
      <c r="D147" s="75" t="n">
        <v>0</v>
      </c>
      <c r="E147" s="75" t="n">
        <v>0</v>
      </c>
      <c r="F147" s="75" t="n">
        <v>0</v>
      </c>
      <c r="G147" s="75" t="n">
        <f aca="false">'Regional Data Children'!AF33</f>
        <v>0.084</v>
      </c>
      <c r="H147" s="75" t="n">
        <f aca="false">G147</f>
        <v>0.084</v>
      </c>
      <c r="I147" s="75" t="n">
        <f aca="false">H147</f>
        <v>0.084</v>
      </c>
      <c r="J147" s="75" t="n">
        <f aca="false">I147</f>
        <v>0.084</v>
      </c>
      <c r="K147" s="75" t="n">
        <f aca="false">J147</f>
        <v>0.084</v>
      </c>
      <c r="L147" s="75" t="n">
        <f aca="false">K147</f>
        <v>0.084</v>
      </c>
      <c r="M147" s="75" t="n">
        <f aca="false">L147</f>
        <v>0.084</v>
      </c>
    </row>
    <row r="148" customFormat="false" ht="15" hidden="false" customHeight="false" outlineLevel="0" collapsed="false">
      <c r="B148" s="0" t="s">
        <v>27</v>
      </c>
      <c r="C148" s="75" t="n">
        <v>0</v>
      </c>
      <c r="D148" s="75" t="n">
        <v>0</v>
      </c>
      <c r="E148" s="75" t="n">
        <v>0</v>
      </c>
      <c r="F148" s="75" t="n">
        <v>0</v>
      </c>
      <c r="G148" s="75" t="n">
        <f aca="false">'Regional Data Children'!AF34</f>
        <v>0.045</v>
      </c>
      <c r="H148" s="75" t="n">
        <f aca="false">G148</f>
        <v>0.045</v>
      </c>
      <c r="I148" s="75" t="n">
        <f aca="false">H148</f>
        <v>0.045</v>
      </c>
      <c r="J148" s="75" t="n">
        <f aca="false">I148</f>
        <v>0.045</v>
      </c>
      <c r="K148" s="75" t="n">
        <f aca="false">J148</f>
        <v>0.045</v>
      </c>
      <c r="L148" s="75" t="n">
        <f aca="false">K148</f>
        <v>0.045</v>
      </c>
      <c r="M148" s="75" t="n">
        <f aca="false">L148</f>
        <v>0.045</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0</v>
      </c>
      <c r="E151" s="22" t="n">
        <f aca="false">SUM(E152:E154)</f>
        <v>0</v>
      </c>
      <c r="F151" s="22" t="n">
        <f aca="false">SUM(F152:F154)</f>
        <v>0</v>
      </c>
      <c r="G151" s="22" t="n">
        <f aca="false">SUM(G152:G154)</f>
        <v>185552.858380052</v>
      </c>
      <c r="H151" s="22" t="n">
        <f aca="false">SUM(H152:H154)</f>
        <v>188665.282810688</v>
      </c>
      <c r="I151" s="22" t="n">
        <f aca="false">SUM(I152:I154)</f>
        <v>191621.498217749</v>
      </c>
      <c r="J151" s="22" t="n">
        <f aca="false">SUM(J152:J154)</f>
        <v>194411.968585261</v>
      </c>
      <c r="K151" s="22" t="n">
        <f aca="false">SUM(K152:K154)</f>
        <v>197064.343314038</v>
      </c>
      <c r="L151" s="22" t="n">
        <f aca="false">SUM(L152:L154)</f>
        <v>199616.91783331</v>
      </c>
      <c r="M151" s="22" t="n">
        <f aca="false">SUM(M152:M154)</f>
        <v>202130.187821132</v>
      </c>
    </row>
    <row r="152" customFormat="false" ht="15" hidden="false" customHeight="false" outlineLevel="0" collapsed="false">
      <c r="B152" s="0" t="s">
        <v>25</v>
      </c>
      <c r="C152" s="22" t="n">
        <f aca="false">C146*C101</f>
        <v>0</v>
      </c>
      <c r="D152" s="22" t="n">
        <f aca="false">D146*D101</f>
        <v>0</v>
      </c>
      <c r="E152" s="22" t="n">
        <f aca="false">E146*E101</f>
        <v>0</v>
      </c>
      <c r="F152" s="22" t="n">
        <f aca="false">F146*F101</f>
        <v>0</v>
      </c>
      <c r="G152" s="22" t="n">
        <f aca="false">G146*G101</f>
        <v>27376.1010657672</v>
      </c>
      <c r="H152" s="22" t="n">
        <f aca="false">H146*H101</f>
        <v>27835.3019992183</v>
      </c>
      <c r="I152" s="22" t="n">
        <f aca="false">I146*I101</f>
        <v>28271.4561628482</v>
      </c>
      <c r="J152" s="22" t="n">
        <f aca="false">J146*J101</f>
        <v>28683.1566317549</v>
      </c>
      <c r="K152" s="22" t="n">
        <f aca="false">K146*K101</f>
        <v>29074.4827437492</v>
      </c>
      <c r="L152" s="22" t="n">
        <f aca="false">L146*L101</f>
        <v>29451.0845305799</v>
      </c>
      <c r="M152" s="22" t="n">
        <f aca="false">M146*M101</f>
        <v>29821.8874047198</v>
      </c>
    </row>
    <row r="153" customFormat="false" ht="15" hidden="false" customHeight="false" outlineLevel="0" collapsed="false">
      <c r="B153" s="0" t="s">
        <v>26</v>
      </c>
      <c r="C153" s="22" t="n">
        <f aca="false">C147*C102</f>
        <v>0</v>
      </c>
      <c r="D153" s="22" t="n">
        <f aca="false">D147*D102</f>
        <v>0</v>
      </c>
      <c r="E153" s="22" t="n">
        <f aca="false">E147*E102</f>
        <v>0</v>
      </c>
      <c r="F153" s="22" t="n">
        <f aca="false">F147*F102</f>
        <v>0</v>
      </c>
      <c r="G153" s="22" t="n">
        <f aca="false">G147*G102</f>
        <v>90319.8293512208</v>
      </c>
      <c r="H153" s="22" t="n">
        <f aca="false">H147*H102</f>
        <v>91834.8350800347</v>
      </c>
      <c r="I153" s="22" t="n">
        <f aca="false">I147*I102</f>
        <v>93273.8044035054</v>
      </c>
      <c r="J153" s="22" t="n">
        <f aca="false">J147*J102</f>
        <v>94632.09556433</v>
      </c>
      <c r="K153" s="22" t="n">
        <f aca="false">K147*K102</f>
        <v>95923.1672027306</v>
      </c>
      <c r="L153" s="22" t="n">
        <f aca="false">L147*L102</f>
        <v>97165.6600266064</v>
      </c>
      <c r="M153" s="22" t="n">
        <f aca="false">M147*M102</f>
        <v>98389.0209513341</v>
      </c>
    </row>
    <row r="154" customFormat="false" ht="15" hidden="false" customHeight="false" outlineLevel="0" collapsed="false">
      <c r="B154" s="0" t="s">
        <v>27</v>
      </c>
      <c r="C154" s="22" t="n">
        <f aca="false">C148*C103</f>
        <v>0</v>
      </c>
      <c r="D154" s="22" t="n">
        <f aca="false">D148*D103</f>
        <v>0</v>
      </c>
      <c r="E154" s="22" t="n">
        <f aca="false">E148*E103</f>
        <v>0</v>
      </c>
      <c r="F154" s="22" t="n">
        <f aca="false">F148*F103</f>
        <v>0</v>
      </c>
      <c r="G154" s="22" t="n">
        <f aca="false">G148*G103</f>
        <v>67856.9279630641</v>
      </c>
      <c r="H154" s="22" t="n">
        <f aca="false">H148*H103</f>
        <v>68995.1457314347</v>
      </c>
      <c r="I154" s="22" t="n">
        <f aca="false">I148*I103</f>
        <v>70076.2376513951</v>
      </c>
      <c r="J154" s="22" t="n">
        <f aca="false">J148*J103</f>
        <v>71096.7163891762</v>
      </c>
      <c r="K154" s="22" t="n">
        <f aca="false">K148*K103</f>
        <v>72066.6933675586</v>
      </c>
      <c r="L154" s="22" t="n">
        <f aca="false">L148*L103</f>
        <v>73000.1732761234</v>
      </c>
      <c r="M154" s="22" t="n">
        <f aca="false">M148*M103</f>
        <v>73919.2794650785</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1359063.05696223</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200513.470538637</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661538.412579762</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497011.173843831</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0</v>
      </c>
      <c r="E164" s="22" t="n">
        <f aca="false">PV($C$161,E$163,0,E151)*-1</f>
        <v>0</v>
      </c>
      <c r="F164" s="22" t="n">
        <f aca="false">PV($C$161,F$163,0,F151)*-1</f>
        <v>0</v>
      </c>
      <c r="G164" s="22" t="n">
        <f aca="false">PV($C$161,G$163,0,G151)*-1</f>
        <v>164861.31137441</v>
      </c>
      <c r="H164" s="22" t="n">
        <f aca="false">PV($C$161,H$163,0,H151)*-1</f>
        <v>162744.330260822</v>
      </c>
      <c r="I164" s="22" t="n">
        <f aca="false">PV($C$161,I$163,0,I151)*-1</f>
        <v>160479.987999499</v>
      </c>
      <c r="J164" s="22" t="n">
        <f aca="false">PV($C$161,J$163,0,J151)*-1</f>
        <v>158074.721360226</v>
      </c>
      <c r="K164" s="22" t="n">
        <f aca="false">PV($C$161,K$163,0,K151)*-1</f>
        <v>155564.412366114</v>
      </c>
      <c r="L164" s="22" t="n">
        <f aca="false">PV($C$161,L$163,0,L151)*-1</f>
        <v>152989.745886311</v>
      </c>
      <c r="M164" s="22" t="n">
        <f aca="false">PV($C$161,M$163,0,M151)*-1</f>
        <v>150403.842774637</v>
      </c>
    </row>
    <row r="165" customFormat="false" ht="15" hidden="false" customHeight="false" outlineLevel="0" collapsed="false">
      <c r="A165" s="101"/>
      <c r="B165" s="101" t="s">
        <v>25</v>
      </c>
      <c r="C165" s="22" t="n">
        <f aca="false">PV($C$161,C$163,0,C152)*-1</f>
        <v>0</v>
      </c>
      <c r="D165" s="22" t="n">
        <f aca="false">PV($C$161,D$163,0,D152)*-1</f>
        <v>0</v>
      </c>
      <c r="E165" s="22" t="n">
        <f aca="false">PV($C$161,E$163,0,E152)*-1</f>
        <v>0</v>
      </c>
      <c r="F165" s="22" t="n">
        <f aca="false">PV($C$161,F$163,0,F152)*-1</f>
        <v>0</v>
      </c>
      <c r="G165" s="22" t="n">
        <f aca="false">PV($C$161,G$163,0,G152)*-1</f>
        <v>24323.311219365</v>
      </c>
      <c r="H165" s="22" t="n">
        <f aca="false">PV($C$161,H$163,0,H152)*-1</f>
        <v>24010.9760205118</v>
      </c>
      <c r="I165" s="22" t="n">
        <f aca="false">PV($C$161,I$163,0,I152)*-1</f>
        <v>23676.8994499074</v>
      </c>
      <c r="J165" s="22" t="n">
        <f aca="false">PV($C$161,J$163,0,J152)*-1</f>
        <v>23322.0311758117</v>
      </c>
      <c r="K165" s="22" t="n">
        <f aca="false">PV($C$161,K$163,0,K152)*-1</f>
        <v>22951.6651608168</v>
      </c>
      <c r="L165" s="22" t="n">
        <f aca="false">PV($C$161,L$163,0,L152)*-1</f>
        <v>22571.803969903</v>
      </c>
      <c r="M165" s="22" t="n">
        <f aca="false">PV($C$161,M$163,0,M152)*-1</f>
        <v>22190.2849485873</v>
      </c>
    </row>
    <row r="166" customFormat="false" ht="15" hidden="false" customHeight="false" outlineLevel="0" collapsed="false">
      <c r="A166" s="101"/>
      <c r="B166" s="101" t="s">
        <v>26</v>
      </c>
      <c r="C166" s="22" t="n">
        <f aca="false">PV($C$161,C$163,0,C153)*-1</f>
        <v>0</v>
      </c>
      <c r="D166" s="22" t="n">
        <f aca="false">PV($C$161,D$163,0,D153)*-1</f>
        <v>0</v>
      </c>
      <c r="E166" s="22" t="n">
        <f aca="false">PV($C$161,E$163,0,E153)*-1</f>
        <v>0</v>
      </c>
      <c r="F166" s="22" t="n">
        <f aca="false">PV($C$161,F$163,0,F153)*-1</f>
        <v>0</v>
      </c>
      <c r="G166" s="22" t="n">
        <f aca="false">PV($C$161,G$163,0,G153)*-1</f>
        <v>80247.9985485149</v>
      </c>
      <c r="H166" s="22" t="n">
        <f aca="false">PV($C$161,H$163,0,H153)*-1</f>
        <v>79217.5354525089</v>
      </c>
      <c r="I166" s="22" t="n">
        <f aca="false">PV($C$161,I$163,0,I153)*-1</f>
        <v>78115.3427489263</v>
      </c>
      <c r="J166" s="22" t="n">
        <f aca="false">PV($C$161,J$163,0,J153)*-1</f>
        <v>76944.5536039897</v>
      </c>
      <c r="K166" s="22" t="n">
        <f aca="false">PV($C$161,K$163,0,K153)*-1</f>
        <v>75722.6339744752</v>
      </c>
      <c r="L166" s="22" t="n">
        <f aca="false">PV($C$161,L$163,0,L153)*-1</f>
        <v>74469.3876536034</v>
      </c>
      <c r="M166" s="22" t="n">
        <f aca="false">PV($C$161,M$163,0,M153)*-1</f>
        <v>73210.6717825341</v>
      </c>
    </row>
    <row r="167" customFormat="false" ht="15" hidden="false" customHeight="false" outlineLevel="0" collapsed="false">
      <c r="A167" s="101"/>
      <c r="B167" s="101" t="s">
        <v>27</v>
      </c>
      <c r="C167" s="22" t="n">
        <f aca="false">PV($C$161,C$163,0,C154)*-1</f>
        <v>0</v>
      </c>
      <c r="D167" s="22" t="n">
        <f aca="false">PV($C$161,D$163,0,D154)*-1</f>
        <v>0</v>
      </c>
      <c r="E167" s="22" t="n">
        <f aca="false">PV($C$161,E$163,0,E154)*-1</f>
        <v>0</v>
      </c>
      <c r="F167" s="22" t="n">
        <f aca="false">PV($C$161,F$163,0,F154)*-1</f>
        <v>0</v>
      </c>
      <c r="G167" s="22" t="n">
        <f aca="false">PV($C$161,G$163,0,G154)*-1</f>
        <v>60290.0016065304</v>
      </c>
      <c r="H167" s="22" t="n">
        <f aca="false">PV($C$161,H$163,0,H154)*-1</f>
        <v>59515.8187878011</v>
      </c>
      <c r="I167" s="22" t="n">
        <f aca="false">PV($C$161,I$163,0,I154)*-1</f>
        <v>58687.7458006657</v>
      </c>
      <c r="J167" s="22" t="n">
        <f aca="false">PV($C$161,J$163,0,J154)*-1</f>
        <v>57808.1365804251</v>
      </c>
      <c r="K167" s="22" t="n">
        <f aca="false">PV($C$161,K$163,0,K154)*-1</f>
        <v>56890.1132308216</v>
      </c>
      <c r="L167" s="22" t="n">
        <f aca="false">PV($C$161,L$163,0,L154)*-1</f>
        <v>55948.554262805</v>
      </c>
      <c r="M167" s="22" t="n">
        <f aca="false">PV($C$161,M$163,0,M154)*-1</f>
        <v>55002.8860435153</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1105118.35202202</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163046.971944903</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537928.123764552</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404143.256312564</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Children'!$D32</f>
        <v>0.561</v>
      </c>
      <c r="E175" s="75" t="n">
        <f aca="false">'Regional Data Children'!$D32</f>
        <v>0.561</v>
      </c>
      <c r="F175" s="75" t="n">
        <f aca="false">'Regional Data Children'!$D32</f>
        <v>0.561</v>
      </c>
      <c r="G175" s="75" t="n">
        <f aca="false">'Regional Data Children'!AG32</f>
        <v>0.523</v>
      </c>
      <c r="H175" s="75" t="n">
        <f aca="false">G175</f>
        <v>0.523</v>
      </c>
      <c r="I175" s="75" t="n">
        <f aca="false">H175</f>
        <v>0.523</v>
      </c>
      <c r="J175" s="75" t="n">
        <f aca="false">I175</f>
        <v>0.523</v>
      </c>
      <c r="K175" s="75" t="n">
        <f aca="false">J175</f>
        <v>0.523</v>
      </c>
      <c r="L175" s="75" t="n">
        <f aca="false">K175</f>
        <v>0.523</v>
      </c>
      <c r="M175" s="75" t="n">
        <f aca="false">L175</f>
        <v>0.523</v>
      </c>
    </row>
    <row r="176" customFormat="false" ht="15" hidden="false" customHeight="false" outlineLevel="0" collapsed="false">
      <c r="B176" s="0" t="s">
        <v>26</v>
      </c>
      <c r="C176" s="75" t="n">
        <f aca="false">'Regional Data Children'!D33</f>
        <v>0.917</v>
      </c>
      <c r="D176" s="75" t="n">
        <f aca="false">'Regional Data Children'!$D33</f>
        <v>0.917</v>
      </c>
      <c r="E176" s="75" t="n">
        <f aca="false">'Regional Data Children'!$D33</f>
        <v>0.917</v>
      </c>
      <c r="F176" s="75" t="n">
        <f aca="false">'Regional Data Children'!$D33</f>
        <v>0.917</v>
      </c>
      <c r="G176" s="75" t="n">
        <f aca="false">'Regional Data Children'!AG33</f>
        <v>0.833</v>
      </c>
      <c r="H176" s="75" t="n">
        <f aca="false">G176</f>
        <v>0.833</v>
      </c>
      <c r="I176" s="75" t="n">
        <f aca="false">H176</f>
        <v>0.833</v>
      </c>
      <c r="J176" s="75" t="n">
        <f aca="false">I176</f>
        <v>0.833</v>
      </c>
      <c r="K176" s="75" t="n">
        <f aca="false">J176</f>
        <v>0.833</v>
      </c>
      <c r="L176" s="75" t="n">
        <f aca="false">K176</f>
        <v>0.833</v>
      </c>
      <c r="M176" s="75" t="n">
        <f aca="false">L176</f>
        <v>0.833</v>
      </c>
    </row>
    <row r="177" customFormat="false" ht="15" hidden="false" customHeight="false" outlineLevel="0" collapsed="false">
      <c r="B177" s="0" t="s">
        <v>27</v>
      </c>
      <c r="C177" s="75" t="n">
        <f aca="false">'Regional Data Children'!D34</f>
        <v>0.487</v>
      </c>
      <c r="D177" s="75" t="n">
        <f aca="false">'Regional Data Children'!$D34</f>
        <v>0.487</v>
      </c>
      <c r="E177" s="75" t="n">
        <f aca="false">'Regional Data Children'!$D34</f>
        <v>0.487</v>
      </c>
      <c r="F177" s="75" t="n">
        <f aca="false">'Regional Data Children'!$D34</f>
        <v>0.487</v>
      </c>
      <c r="G177" s="75" t="n">
        <f aca="false">'Regional Data Children'!AG34</f>
        <v>0.442</v>
      </c>
      <c r="H177" s="75" t="n">
        <f aca="false">G177</f>
        <v>0.442</v>
      </c>
      <c r="I177" s="75" t="n">
        <f aca="false">H177</f>
        <v>0.442</v>
      </c>
      <c r="J177" s="75" t="n">
        <f aca="false">I177</f>
        <v>0.442</v>
      </c>
      <c r="K177" s="75" t="n">
        <f aca="false">J177</f>
        <v>0.442</v>
      </c>
      <c r="L177" s="75" t="n">
        <f aca="false">K177</f>
        <v>0.442</v>
      </c>
      <c r="M177" s="75" t="n">
        <f aca="false">L177</f>
        <v>0.442</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2005996.01020935</v>
      </c>
      <c r="E180" s="0" t="n">
        <f aca="false">SUM(E181:E183)</f>
        <v>2047450.6425997</v>
      </c>
      <c r="F180" s="0" t="n">
        <f aca="false">SUM(F181:F183)</f>
        <v>2087121.36071002</v>
      </c>
      <c r="G180" s="0" t="n">
        <f aca="false">SUM(G181:G183)</f>
        <v>1938959.06834724</v>
      </c>
      <c r="H180" s="0" t="n">
        <f aca="false">SUM(H181:H183)</f>
        <v>1971482.7579687</v>
      </c>
      <c r="I180" s="0" t="n">
        <f aca="false">SUM(I181:I183)</f>
        <v>2002374.1207941</v>
      </c>
      <c r="J180" s="0" t="n">
        <f aca="false">SUM(J181:J183)</f>
        <v>2031533.50896671</v>
      </c>
      <c r="K180" s="0" t="n">
        <f aca="false">SUM(K181:K183)</f>
        <v>2059249.84854734</v>
      </c>
      <c r="L180" s="0" t="n">
        <f aca="false">SUM(L181:L183)</f>
        <v>2085923.31267494</v>
      </c>
      <c r="M180" s="0" t="n">
        <f aca="false">SUM(M181:M183)</f>
        <v>2112186.05891683</v>
      </c>
    </row>
    <row r="181" customFormat="false" ht="15" hidden="false" customHeight="false" outlineLevel="0" collapsed="false">
      <c r="B181" s="0" t="s">
        <v>25</v>
      </c>
      <c r="C181" s="0" t="n">
        <f aca="false">C175*C101</f>
        <v>373311.082731694</v>
      </c>
      <c r="D181" s="0" t="n">
        <f aca="false">D175*D101</f>
        <v>381611.761583342</v>
      </c>
      <c r="E181" s="0" t="n">
        <f aca="false">E175*E101</f>
        <v>389497.906526683</v>
      </c>
      <c r="F181" s="0" t="n">
        <f aca="false">F175*F101</f>
        <v>397044.68754933</v>
      </c>
      <c r="G181" s="0" t="n">
        <f aca="false">G175*G101</f>
        <v>376781.601510427</v>
      </c>
      <c r="H181" s="0" t="n">
        <f aca="false">H175*H101</f>
        <v>383101.656462926</v>
      </c>
      <c r="I181" s="0" t="n">
        <f aca="false">I175*I101</f>
        <v>389104.51508341</v>
      </c>
      <c r="J181" s="0" t="n">
        <f aca="false">J175*J101</f>
        <v>394770.81364231</v>
      </c>
      <c r="K181" s="0" t="n">
        <f aca="false">K175*K101</f>
        <v>400156.696710021</v>
      </c>
      <c r="L181" s="0" t="n">
        <f aca="false">L175*L101</f>
        <v>405339.926565612</v>
      </c>
      <c r="M181" s="0" t="n">
        <f aca="false">M175*M101</f>
        <v>410443.345070222</v>
      </c>
    </row>
    <row r="182" customFormat="false" ht="15" hidden="false" customHeight="false" outlineLevel="0" collapsed="false">
      <c r="B182" s="0" t="s">
        <v>26</v>
      </c>
      <c r="C182" s="0" t="n">
        <f aca="false">C176*C102</f>
        <v>910737.420169237</v>
      </c>
      <c r="D182" s="0" t="n">
        <f aca="false">D176*D102</f>
        <v>930987.927568282</v>
      </c>
      <c r="E182" s="0" t="n">
        <f aca="false">E176*E102</f>
        <v>950227.129491309</v>
      </c>
      <c r="F182" s="0" t="n">
        <f aca="false">F176*F102</f>
        <v>968638.412191125</v>
      </c>
      <c r="G182" s="0" t="n">
        <f aca="false">G176*G102</f>
        <v>895671.641066272</v>
      </c>
      <c r="H182" s="0" t="n">
        <f aca="false">H176*H102</f>
        <v>910695.447877011</v>
      </c>
      <c r="I182" s="0" t="n">
        <f aca="false">I176*I102</f>
        <v>924965.227001428</v>
      </c>
      <c r="J182" s="0" t="n">
        <f aca="false">J176*J102</f>
        <v>938434.947679605</v>
      </c>
      <c r="K182" s="0" t="n">
        <f aca="false">K176*K102</f>
        <v>951238.074760412</v>
      </c>
      <c r="L182" s="0" t="n">
        <f aca="false">L176*L102</f>
        <v>963559.461930513</v>
      </c>
      <c r="M182" s="0" t="n">
        <f aca="false">M176*M102</f>
        <v>975691.124434063</v>
      </c>
    </row>
    <row r="183" customFormat="false" ht="15" hidden="false" customHeight="false" outlineLevel="0" collapsed="false">
      <c r="B183" s="0" t="s">
        <v>27</v>
      </c>
      <c r="C183" s="0" t="n">
        <f aca="false">C177*C103</f>
        <v>678313.819003453</v>
      </c>
      <c r="D183" s="0" t="n">
        <f aca="false">D177*D103</f>
        <v>693396.321057724</v>
      </c>
      <c r="E183" s="0" t="n">
        <f aca="false">E177*E103</f>
        <v>707725.606581714</v>
      </c>
      <c r="F183" s="0" t="n">
        <f aca="false">F177*F103</f>
        <v>721438.260969566</v>
      </c>
      <c r="G183" s="0" t="n">
        <f aca="false">G177*G103</f>
        <v>666505.825770541</v>
      </c>
      <c r="H183" s="0" t="n">
        <f aca="false">H177*H103</f>
        <v>677685.653628759</v>
      </c>
      <c r="I183" s="0" t="n">
        <f aca="false">I177*I103</f>
        <v>688304.378709259</v>
      </c>
      <c r="J183" s="0" t="n">
        <f aca="false">J177*J103</f>
        <v>698327.747644798</v>
      </c>
      <c r="K183" s="0" t="n">
        <f aca="false">K177*K103</f>
        <v>707855.077076909</v>
      </c>
      <c r="L183" s="0" t="n">
        <f aca="false">L177*L103</f>
        <v>717023.924178812</v>
      </c>
      <c r="M183" s="0" t="n">
        <f aca="false">M177*M103</f>
        <v>726051.589412549</v>
      </c>
    </row>
    <row r="185" customFormat="false" ht="15" hidden="false" customHeight="false" outlineLevel="0" collapsed="false">
      <c r="B185" s="0" t="s">
        <v>449</v>
      </c>
    </row>
    <row r="186" customFormat="false" ht="15" hidden="false" customHeight="false" outlineLevel="0" collapsed="false">
      <c r="B186" s="0" t="s">
        <v>25</v>
      </c>
      <c r="C186" s="75" t="n">
        <v>0</v>
      </c>
      <c r="D186" s="75" t="n">
        <v>0</v>
      </c>
      <c r="E186" s="75" t="n">
        <v>0</v>
      </c>
      <c r="F186" s="75" t="n">
        <v>0</v>
      </c>
      <c r="G186" s="75" t="n">
        <f aca="false">'Regional Data Children'!AH32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v>0</v>
      </c>
      <c r="E187" s="75" t="n">
        <v>0</v>
      </c>
      <c r="F187" s="75" t="n">
        <v>0</v>
      </c>
      <c r="G187" s="75" t="n">
        <f aca="false">'Regional Data Children'!AH33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v>0</v>
      </c>
      <c r="E188" s="75" t="n">
        <v>0</v>
      </c>
      <c r="F188" s="75" t="n">
        <v>0</v>
      </c>
      <c r="G188" s="75" t="n">
        <f aca="false">'Regional Data Children'!AH34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0</v>
      </c>
      <c r="E215" s="22" t="n">
        <f aca="false">E25+E122</f>
        <v>0</v>
      </c>
      <c r="F215" s="22" t="n">
        <f aca="false">F25+F122</f>
        <v>0</v>
      </c>
      <c r="G215" s="22" t="n">
        <f aca="false">G25+G122</f>
        <v>1995488.78340926</v>
      </c>
      <c r="H215" s="22" t="n">
        <f aca="false">H25+H122</f>
        <v>2028960.69052384</v>
      </c>
      <c r="I215" s="22" t="n">
        <f aca="false">I25+I122</f>
        <v>2060752.68089054</v>
      </c>
      <c r="J215" s="22" t="n">
        <f aca="false">J25+J122</f>
        <v>2090762.20145206</v>
      </c>
      <c r="K215" s="22" t="n">
        <f aca="false">K25+K122</f>
        <v>2119286.60181367</v>
      </c>
      <c r="L215" s="22" t="n">
        <f aca="false">L25+L122</f>
        <v>2146737.7220308</v>
      </c>
      <c r="M215" s="22" t="n">
        <f aca="false">M25+M122</f>
        <v>2173766.15001711</v>
      </c>
    </row>
    <row r="216" customFormat="false" ht="15" hidden="false" customHeight="false" outlineLevel="0" collapsed="false">
      <c r="B216" s="0" t="s">
        <v>25</v>
      </c>
      <c r="C216" s="22" t="n">
        <f aca="false">C26+C123</f>
        <v>0</v>
      </c>
      <c r="D216" s="22" t="n">
        <f aca="false">D26+D123</f>
        <v>0</v>
      </c>
      <c r="E216" s="22" t="n">
        <f aca="false">E26+E123</f>
        <v>0</v>
      </c>
      <c r="F216" s="22" t="n">
        <f aca="false">F26+F123</f>
        <v>0</v>
      </c>
      <c r="G216" s="22" t="n">
        <f aca="false">G26+G123</f>
        <v>396233.041741367</v>
      </c>
      <c r="H216" s="22" t="n">
        <f aca="false">H26+H123</f>
        <v>402879.371041318</v>
      </c>
      <c r="I216" s="22" t="n">
        <f aca="false">I26+I123</f>
        <v>409192.128672802</v>
      </c>
      <c r="J216" s="22" t="n">
        <f aca="false">J26+J123</f>
        <v>415150.951249084</v>
      </c>
      <c r="K216" s="22" t="n">
        <f aca="false">K26+K123</f>
        <v>420814.881817422</v>
      </c>
      <c r="L216" s="22" t="n">
        <f aca="false">L26+L123</f>
        <v>426265.69715313</v>
      </c>
      <c r="M216" s="22" t="n">
        <f aca="false">M26+M123</f>
        <v>431632.580857786</v>
      </c>
    </row>
    <row r="217" customFormat="false" ht="15" hidden="false" customHeight="false" outlineLevel="0" collapsed="false">
      <c r="B217" s="0" t="s">
        <v>26</v>
      </c>
      <c r="C217" s="22" t="n">
        <f aca="false">C27+C124</f>
        <v>0</v>
      </c>
      <c r="D217" s="22" t="n">
        <f aca="false">D27+D124</f>
        <v>0</v>
      </c>
      <c r="E217" s="22" t="n">
        <f aca="false">E27+E124</f>
        <v>0</v>
      </c>
      <c r="F217" s="22" t="n">
        <f aca="false">F27+F124</f>
        <v>0</v>
      </c>
      <c r="G217" s="22" t="n">
        <f aca="false">G27+G124</f>
        <v>631163.56939484</v>
      </c>
      <c r="H217" s="22" t="n">
        <f aca="false">H27+H124</f>
        <v>641750.573714052</v>
      </c>
      <c r="I217" s="22" t="n">
        <f aca="false">I27+I124</f>
        <v>651806.228391163</v>
      </c>
      <c r="J217" s="22" t="n">
        <f aca="false">J27+J124</f>
        <v>661298.096384068</v>
      </c>
      <c r="K217" s="22" t="n">
        <f aca="false">K27+K124</f>
        <v>670320.227952415</v>
      </c>
      <c r="L217" s="22" t="n">
        <f aca="false">L27+L124</f>
        <v>679002.886138309</v>
      </c>
      <c r="M217" s="22" t="n">
        <f aca="false">M27+M124</f>
        <v>687551.848790871</v>
      </c>
    </row>
    <row r="218" customFormat="false" ht="15" hidden="false" customHeight="false" outlineLevel="0" collapsed="false">
      <c r="B218" s="0" t="s">
        <v>27</v>
      </c>
      <c r="C218" s="22" t="n">
        <f aca="false">C28+C125</f>
        <v>0</v>
      </c>
      <c r="D218" s="22" t="n">
        <f aca="false">D28+D125</f>
        <v>0</v>
      </c>
      <c r="E218" s="22" t="n">
        <f aca="false">E28+E125</f>
        <v>0</v>
      </c>
      <c r="F218" s="22" t="n">
        <f aca="false">F28+F125</f>
        <v>0</v>
      </c>
      <c r="G218" s="22" t="n">
        <f aca="false">G28+G125</f>
        <v>968092.172273048</v>
      </c>
      <c r="H218" s="22" t="n">
        <f aca="false">H28+H125</f>
        <v>984330.745768468</v>
      </c>
      <c r="I218" s="22" t="n">
        <f aca="false">I28+I125</f>
        <v>999754.32382657</v>
      </c>
      <c r="J218" s="22" t="n">
        <f aca="false">J28+J125</f>
        <v>1014313.15381891</v>
      </c>
      <c r="K218" s="22" t="n">
        <f aca="false">K28+K125</f>
        <v>1028151.49204384</v>
      </c>
      <c r="L218" s="22" t="n">
        <f aca="false">L28+L125</f>
        <v>1041469.13873936</v>
      </c>
      <c r="M218" s="22" t="n">
        <f aca="false">M28+M125</f>
        <v>1054581.72036845</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v>
      </c>
      <c r="E221" s="71" t="n">
        <f aca="false">E215/E197</f>
        <v>0</v>
      </c>
      <c r="F221" s="71" t="n">
        <f aca="false">F215/F197</f>
        <v>0</v>
      </c>
      <c r="G221" s="71" t="n">
        <f aca="false">G215/G197</f>
        <v>0.604036176473485</v>
      </c>
      <c r="H221" s="71" t="n">
        <f aca="false">H215/H197</f>
        <v>0.604036176473485</v>
      </c>
      <c r="I221" s="71" t="n">
        <f aca="false">I215/I197</f>
        <v>0.604036176473485</v>
      </c>
      <c r="J221" s="71" t="n">
        <f aca="false">J215/J197</f>
        <v>0.604036176473485</v>
      </c>
      <c r="K221" s="71" t="n">
        <f aca="false">K215/K197</f>
        <v>0.604036176473485</v>
      </c>
      <c r="L221" s="71" t="n">
        <f aca="false">L215/L197</f>
        <v>0.604036176473485</v>
      </c>
      <c r="M221" s="71" t="n">
        <f aca="false">M215/M197</f>
        <v>0.604036176473485</v>
      </c>
    </row>
    <row r="222" customFormat="false" ht="15" hidden="false" customHeight="false" outlineLevel="0" collapsed="false">
      <c r="B222" s="0" t="s">
        <v>25</v>
      </c>
      <c r="C222" s="71" t="n">
        <f aca="false">C216/C198</f>
        <v>0</v>
      </c>
      <c r="D222" s="71" t="n">
        <f aca="false">D216/D198</f>
        <v>0</v>
      </c>
      <c r="E222" s="71" t="n">
        <f aca="false">E216/E198</f>
        <v>0</v>
      </c>
      <c r="F222" s="71" t="n">
        <f aca="false">F216/F198</f>
        <v>0</v>
      </c>
      <c r="G222" s="71" t="n">
        <f aca="false">G216/G198</f>
        <v>0.55</v>
      </c>
      <c r="H222" s="71" t="n">
        <f aca="false">H216/H198</f>
        <v>0.55</v>
      </c>
      <c r="I222" s="71" t="n">
        <f aca="false">I216/I198</f>
        <v>0.55</v>
      </c>
      <c r="J222" s="71" t="n">
        <f aca="false">J216/J198</f>
        <v>0.55</v>
      </c>
      <c r="K222" s="71" t="n">
        <f aca="false">K216/K198</f>
        <v>0.55</v>
      </c>
      <c r="L222" s="71" t="n">
        <f aca="false">L216/L198</f>
        <v>0.55</v>
      </c>
      <c r="M222" s="71" t="n">
        <f aca="false">M216/M198</f>
        <v>0.55</v>
      </c>
    </row>
    <row r="223" customFormat="false" ht="15" hidden="false" customHeight="false" outlineLevel="0" collapsed="false">
      <c r="B223" s="0" t="s">
        <v>26</v>
      </c>
      <c r="C223" s="71" t="n">
        <f aca="false">C217/C199</f>
        <v>0</v>
      </c>
      <c r="D223" s="71" t="n">
        <f aca="false">D217/D199</f>
        <v>0</v>
      </c>
      <c r="E223" s="71" t="n">
        <f aca="false">E217/E199</f>
        <v>0</v>
      </c>
      <c r="F223" s="71" t="n">
        <f aca="false">F217/F199</f>
        <v>0</v>
      </c>
      <c r="G223" s="71" t="n">
        <f aca="false">G217/G199</f>
        <v>0.587</v>
      </c>
      <c r="H223" s="71" t="n">
        <f aca="false">H217/H199</f>
        <v>0.587</v>
      </c>
      <c r="I223" s="71" t="n">
        <f aca="false">I217/I199</f>
        <v>0.587</v>
      </c>
      <c r="J223" s="71" t="n">
        <f aca="false">J217/J199</f>
        <v>0.587</v>
      </c>
      <c r="K223" s="71" t="n">
        <f aca="false">K217/K199</f>
        <v>0.587</v>
      </c>
      <c r="L223" s="71" t="n">
        <f aca="false">L217/L199</f>
        <v>0.587</v>
      </c>
      <c r="M223" s="71" t="n">
        <f aca="false">M217/M199</f>
        <v>0.587</v>
      </c>
    </row>
    <row r="224" customFormat="false" ht="15" hidden="false" customHeight="false" outlineLevel="0" collapsed="false">
      <c r="B224" s="0" t="s">
        <v>27</v>
      </c>
      <c r="C224" s="71" t="n">
        <f aca="false">C218/C200</f>
        <v>0</v>
      </c>
      <c r="D224" s="71" t="n">
        <f aca="false">D218/D200</f>
        <v>0</v>
      </c>
      <c r="E224" s="71" t="n">
        <f aca="false">E218/E200</f>
        <v>0</v>
      </c>
      <c r="F224" s="71" t="n">
        <f aca="false">F218/F200</f>
        <v>0</v>
      </c>
      <c r="G224" s="71" t="n">
        <f aca="false">G218/G200</f>
        <v>0.642</v>
      </c>
      <c r="H224" s="71" t="n">
        <f aca="false">H218/H200</f>
        <v>0.642</v>
      </c>
      <c r="I224" s="71" t="n">
        <f aca="false">I218/I200</f>
        <v>0.642</v>
      </c>
      <c r="J224" s="71" t="n">
        <f aca="false">J218/J200</f>
        <v>0.642</v>
      </c>
      <c r="K224" s="71" t="n">
        <f aca="false">K218/K200</f>
        <v>0.642</v>
      </c>
      <c r="L224" s="71" t="n">
        <f aca="false">L218/L200</f>
        <v>0.642</v>
      </c>
      <c r="M224" s="71" t="n">
        <f aca="false">M218/M200</f>
        <v>0.642</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14615754.8301373</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2902168.65253291</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4622893.43076572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7090692.74683865</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0</v>
      </c>
      <c r="E235" s="22" t="n">
        <f aca="false">PV($C$232,E$234,0,E215)*-1</f>
        <v>0</v>
      </c>
      <c r="F235" s="22" t="n">
        <f aca="false">PV($C$232,F$234,0,F215)*-1</f>
        <v>0</v>
      </c>
      <c r="G235" s="22" t="n">
        <f aca="false">PV($C$232,G$234,0,G215)*-1</f>
        <v>1772965.93832016</v>
      </c>
      <c r="H235" s="22" t="n">
        <f aca="false">PV($C$232,H$234,0,H215)*-1</f>
        <v>1750199.31481602</v>
      </c>
      <c r="I235" s="22" t="n">
        <f aca="false">PV($C$232,I$234,0,I215)*-1</f>
        <v>1725847.92716446</v>
      </c>
      <c r="J235" s="22" t="n">
        <f aca="false">PV($C$232,J$234,0,J215)*-1</f>
        <v>1699980.99823822</v>
      </c>
      <c r="K235" s="22" t="n">
        <f aca="false">PV($C$232,K$234,0,K215)*-1</f>
        <v>1672984.41362951</v>
      </c>
      <c r="L235" s="22" t="n">
        <f aca="false">PV($C$232,L$234,0,L215)*-1</f>
        <v>1645295.71011765</v>
      </c>
      <c r="M235" s="22" t="n">
        <f aca="false">PV($C$232,M$234,0,M215)*-1</f>
        <v>1617486.16463621</v>
      </c>
    </row>
    <row r="236" customFormat="false" ht="15" hidden="false" customHeight="false" outlineLevel="0" collapsed="false">
      <c r="A236" s="101"/>
      <c r="B236" s="101" t="s">
        <v>25</v>
      </c>
      <c r="C236" s="22" t="n">
        <f aca="false">PV($C$232,C$234,0,C216)*-1</f>
        <v>0</v>
      </c>
      <c r="D236" s="22" t="n">
        <f aca="false">PV($C$232,D$234,0,D216)*-1</f>
        <v>0</v>
      </c>
      <c r="E236" s="22" t="n">
        <f aca="false">PV($C$232,E$234,0,E216)*-1</f>
        <v>0</v>
      </c>
      <c r="F236" s="22" t="n">
        <f aca="false">PV($C$232,F$234,0,F216)*-1</f>
        <v>0</v>
      </c>
      <c r="G236" s="22" t="n">
        <f aca="false">PV($C$232,G$234,0,G216)*-1</f>
        <v>352047.925543441</v>
      </c>
      <c r="H236" s="22" t="n">
        <f aca="false">PV($C$232,H$234,0,H216)*-1</f>
        <v>347527.284507408</v>
      </c>
      <c r="I236" s="22" t="n">
        <f aca="false">PV($C$232,I$234,0,I216)*-1</f>
        <v>342691.965722344</v>
      </c>
      <c r="J236" s="22" t="n">
        <f aca="false">PV($C$232,J$234,0,J216)*-1</f>
        <v>337555.714386748</v>
      </c>
      <c r="K236" s="22" t="n">
        <f aca="false">PV($C$232,K$234,0,K216)*-1</f>
        <v>332195.1536434</v>
      </c>
      <c r="L236" s="22" t="n">
        <f aca="false">PV($C$232,L$234,0,L216)*-1</f>
        <v>326697.16272228</v>
      </c>
      <c r="M236" s="22" t="n">
        <f aca="false">PV($C$232,M$234,0,M216)*-1</f>
        <v>321175.176887447</v>
      </c>
    </row>
    <row r="237" customFormat="false" ht="15" hidden="false" customHeight="false" outlineLevel="0" collapsed="false">
      <c r="A237" s="101"/>
      <c r="B237" s="101" t="s">
        <v>26</v>
      </c>
      <c r="C237" s="22" t="n">
        <f aca="false">PV($C$232,C$234,0,C217)*-1</f>
        <v>0</v>
      </c>
      <c r="D237" s="22" t="n">
        <f aca="false">PV($C$232,D$234,0,D217)*-1</f>
        <v>0</v>
      </c>
      <c r="E237" s="22" t="n">
        <f aca="false">PV($C$232,E$234,0,E217)*-1</f>
        <v>0</v>
      </c>
      <c r="F237" s="22" t="n">
        <f aca="false">PV($C$232,F$234,0,F217)*-1</f>
        <v>0</v>
      </c>
      <c r="G237" s="22" t="n">
        <f aca="false">PV($C$232,G$234,0,G217)*-1</f>
        <v>560780.656523551</v>
      </c>
      <c r="H237" s="22" t="n">
        <f aca="false">PV($C$232,H$234,0,H217)*-1</f>
        <v>553579.682269318</v>
      </c>
      <c r="I237" s="22" t="n">
        <f aca="false">PV($C$232,I$234,0,I217)*-1</f>
        <v>545877.454685949</v>
      </c>
      <c r="J237" s="22" t="n">
        <f aca="false">PV($C$232,J$234,0,J217)*-1</f>
        <v>537695.868637404</v>
      </c>
      <c r="K237" s="22" t="n">
        <f aca="false">PV($C$232,K$234,0,K217)*-1</f>
        <v>529156.977893059</v>
      </c>
      <c r="L237" s="22" t="n">
        <f aca="false">PV($C$232,L$234,0,L217)*-1</f>
        <v>520399.173246014</v>
      </c>
      <c r="M237" s="22" t="n">
        <f aca="false">PV($C$232,M$234,0,M217)*-1</f>
        <v>511603.14686128</v>
      </c>
    </row>
    <row r="238" customFormat="false" ht="15" hidden="false" customHeight="false" outlineLevel="0" collapsed="false">
      <c r="A238" s="101"/>
      <c r="B238" s="101" t="s">
        <v>27</v>
      </c>
      <c r="C238" s="22" t="n">
        <f aca="false">PV($C$232,C$234,0,C218)*-1</f>
        <v>0</v>
      </c>
      <c r="D238" s="22" t="n">
        <f aca="false">PV($C$232,D$234,0,D218)*-1</f>
        <v>0</v>
      </c>
      <c r="E238" s="22" t="n">
        <f aca="false">PV($C$232,E$234,0,E218)*-1</f>
        <v>0</v>
      </c>
      <c r="F238" s="22" t="n">
        <f aca="false">PV($C$232,F$234,0,F218)*-1</f>
        <v>0</v>
      </c>
      <c r="G238" s="22" t="n">
        <f aca="false">PV($C$232,G$234,0,G218)*-1</f>
        <v>860137.356253167</v>
      </c>
      <c r="H238" s="22" t="n">
        <f aca="false">PV($C$232,H$234,0,H218)*-1</f>
        <v>849092.348039296</v>
      </c>
      <c r="I238" s="22" t="n">
        <f aca="false">PV($C$232,I$234,0,I218)*-1</f>
        <v>837278.506756165</v>
      </c>
      <c r="J238" s="22" t="n">
        <f aca="false">PV($C$232,J$234,0,J218)*-1</f>
        <v>824729.415214064</v>
      </c>
      <c r="K238" s="22" t="n">
        <f aca="false">PV($C$232,K$234,0,K218)*-1</f>
        <v>811632.282093055</v>
      </c>
      <c r="L238" s="22" t="n">
        <f aca="false">PV($C$232,L$234,0,L218)*-1</f>
        <v>798199.374149352</v>
      </c>
      <c r="M238" s="22" t="n">
        <f aca="false">PV($C$232,M$234,0,M218)*-1</f>
        <v>784707.840887486</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11884760.4669222</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2359890.38341307</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3759092.96011657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5765777.12339258</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0</v>
      </c>
      <c r="E246" s="22" t="n">
        <f aca="false">E54+E151</f>
        <v>0</v>
      </c>
      <c r="F246" s="22" t="n">
        <f aca="false">F54+F151</f>
        <v>0</v>
      </c>
      <c r="G246" s="22" t="n">
        <f aca="false">G54+G151</f>
        <v>185552.858380052</v>
      </c>
      <c r="H246" s="22" t="n">
        <f aca="false">H54+H151</f>
        <v>188665.282810688</v>
      </c>
      <c r="I246" s="22" t="n">
        <f aca="false">I54+I151</f>
        <v>191621.498217749</v>
      </c>
      <c r="J246" s="22" t="n">
        <f aca="false">J54+J151</f>
        <v>194411.968585261</v>
      </c>
      <c r="K246" s="22" t="n">
        <f aca="false">K54+K151</f>
        <v>197064.343314038</v>
      </c>
      <c r="L246" s="22" t="n">
        <f aca="false">L54+L151</f>
        <v>199616.91783331</v>
      </c>
      <c r="M246" s="22" t="n">
        <f aca="false">M54+M151</f>
        <v>202130.187821132</v>
      </c>
    </row>
    <row r="247" customFormat="false" ht="15" hidden="false" customHeight="false" outlineLevel="0" collapsed="false">
      <c r="B247" s="0" t="s">
        <v>25</v>
      </c>
      <c r="C247" s="22" t="n">
        <f aca="false">C55+C152</f>
        <v>0</v>
      </c>
      <c r="D247" s="22" t="n">
        <f aca="false">D55+D152</f>
        <v>0</v>
      </c>
      <c r="E247" s="22" t="n">
        <f aca="false">E55+E152</f>
        <v>0</v>
      </c>
      <c r="F247" s="22" t="n">
        <f aca="false">F55+F152</f>
        <v>0</v>
      </c>
      <c r="G247" s="22" t="n">
        <f aca="false">G55+G152</f>
        <v>27376.1010657672</v>
      </c>
      <c r="H247" s="22" t="n">
        <f aca="false">H55+H152</f>
        <v>27835.3019992183</v>
      </c>
      <c r="I247" s="22" t="n">
        <f aca="false">I55+I152</f>
        <v>28271.4561628482</v>
      </c>
      <c r="J247" s="22" t="n">
        <f aca="false">J55+J152</f>
        <v>28683.1566317549</v>
      </c>
      <c r="K247" s="22" t="n">
        <f aca="false">K55+K152</f>
        <v>29074.4827437492</v>
      </c>
      <c r="L247" s="22" t="n">
        <f aca="false">L55+L152</f>
        <v>29451.0845305799</v>
      </c>
      <c r="M247" s="22" t="n">
        <f aca="false">M55+M152</f>
        <v>29821.8874047198</v>
      </c>
    </row>
    <row r="248" customFormat="false" ht="15" hidden="false" customHeight="false" outlineLevel="0" collapsed="false">
      <c r="B248" s="0" t="s">
        <v>26</v>
      </c>
      <c r="C248" s="22" t="n">
        <f aca="false">C56+C153</f>
        <v>0</v>
      </c>
      <c r="D248" s="22" t="n">
        <f aca="false">D56+D153</f>
        <v>0</v>
      </c>
      <c r="E248" s="22" t="n">
        <f aca="false">E56+E153</f>
        <v>0</v>
      </c>
      <c r="F248" s="22" t="n">
        <f aca="false">F56+F153</f>
        <v>0</v>
      </c>
      <c r="G248" s="22" t="n">
        <f aca="false">G56+G153</f>
        <v>90319.8293512208</v>
      </c>
      <c r="H248" s="22" t="n">
        <f aca="false">H56+H153</f>
        <v>91834.8350800347</v>
      </c>
      <c r="I248" s="22" t="n">
        <f aca="false">I56+I153</f>
        <v>93273.8044035054</v>
      </c>
      <c r="J248" s="22" t="n">
        <f aca="false">J56+J153</f>
        <v>94632.09556433</v>
      </c>
      <c r="K248" s="22" t="n">
        <f aca="false">K56+K153</f>
        <v>95923.1672027306</v>
      </c>
      <c r="L248" s="22" t="n">
        <f aca="false">L56+L153</f>
        <v>97165.6600266064</v>
      </c>
      <c r="M248" s="22" t="n">
        <f aca="false">M56+M153</f>
        <v>98389.0209513341</v>
      </c>
    </row>
    <row r="249" customFormat="false" ht="15" hidden="false" customHeight="false" outlineLevel="0" collapsed="false">
      <c r="B249" s="0" t="s">
        <v>27</v>
      </c>
      <c r="C249" s="22" t="n">
        <f aca="false">C57+C154</f>
        <v>0</v>
      </c>
      <c r="D249" s="22" t="n">
        <f aca="false">D57+D154</f>
        <v>0</v>
      </c>
      <c r="E249" s="22" t="n">
        <f aca="false">E57+E154</f>
        <v>0</v>
      </c>
      <c r="F249" s="22" t="n">
        <f aca="false">F57+F154</f>
        <v>0</v>
      </c>
      <c r="G249" s="22" t="n">
        <f aca="false">G57+G154</f>
        <v>67856.9279630641</v>
      </c>
      <c r="H249" s="22" t="n">
        <f aca="false">H57+H154</f>
        <v>68995.1457314347</v>
      </c>
      <c r="I249" s="22" t="n">
        <f aca="false">I57+I154</f>
        <v>70076.2376513951</v>
      </c>
      <c r="J249" s="22" t="n">
        <f aca="false">J57+J154</f>
        <v>71096.7163891762</v>
      </c>
      <c r="K249" s="22" t="n">
        <f aca="false">K57+K154</f>
        <v>72066.6933675586</v>
      </c>
      <c r="L249" s="22" t="n">
        <f aca="false">L57+L154</f>
        <v>73000.1732761234</v>
      </c>
      <c r="M249" s="22" t="n">
        <f aca="false">M57+M154</f>
        <v>73919.2794650785</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v>
      </c>
      <c r="E252" s="71" t="n">
        <f aca="false">E246/E197</f>
        <v>0</v>
      </c>
      <c r="F252" s="71" t="n">
        <f aca="false">F246/F197</f>
        <v>0</v>
      </c>
      <c r="G252" s="71" t="n">
        <f aca="false">G246/G197</f>
        <v>0.0561670103292312</v>
      </c>
      <c r="H252" s="71" t="n">
        <f aca="false">H246/H197</f>
        <v>0.0561670103292312</v>
      </c>
      <c r="I252" s="71" t="n">
        <f aca="false">I246/I197</f>
        <v>0.0561670103292312</v>
      </c>
      <c r="J252" s="71" t="n">
        <f aca="false">J246/J197</f>
        <v>0.0561670103292312</v>
      </c>
      <c r="K252" s="71" t="n">
        <f aca="false">K246/K197</f>
        <v>0.0561670103292312</v>
      </c>
      <c r="L252" s="71" t="n">
        <f aca="false">L246/L197</f>
        <v>0.0561670103292312</v>
      </c>
      <c r="M252" s="71" t="n">
        <f aca="false">M246/M197</f>
        <v>0.0561670103292312</v>
      </c>
    </row>
    <row r="253" customFormat="false" ht="15" hidden="false" customHeight="false" outlineLevel="0" collapsed="false">
      <c r="B253" s="0" t="s">
        <v>25</v>
      </c>
      <c r="C253" s="71" t="n">
        <f aca="false">C247/C198</f>
        <v>0</v>
      </c>
      <c r="D253" s="71" t="n">
        <f aca="false">D247/D198</f>
        <v>0</v>
      </c>
      <c r="E253" s="71" t="n">
        <f aca="false">E247/E198</f>
        <v>0</v>
      </c>
      <c r="F253" s="71" t="n">
        <f aca="false">F247/F198</f>
        <v>0</v>
      </c>
      <c r="G253" s="71" t="n">
        <f aca="false">G247/G198</f>
        <v>0.038</v>
      </c>
      <c r="H253" s="71" t="n">
        <f aca="false">H247/H198</f>
        <v>0.038</v>
      </c>
      <c r="I253" s="71" t="n">
        <f aca="false">I247/I198</f>
        <v>0.038</v>
      </c>
      <c r="J253" s="71" t="n">
        <f aca="false">J247/J198</f>
        <v>0.038</v>
      </c>
      <c r="K253" s="71" t="n">
        <f aca="false">K247/K198</f>
        <v>0.038</v>
      </c>
      <c r="L253" s="71" t="n">
        <f aca="false">L247/L198</f>
        <v>0.038</v>
      </c>
      <c r="M253" s="71" t="n">
        <f aca="false">M247/M198</f>
        <v>0.038</v>
      </c>
    </row>
    <row r="254" customFormat="false" ht="15" hidden="false" customHeight="false" outlineLevel="0" collapsed="false">
      <c r="B254" s="0" t="s">
        <v>26</v>
      </c>
      <c r="C254" s="71" t="n">
        <f aca="false">C248/C199</f>
        <v>0</v>
      </c>
      <c r="D254" s="71" t="n">
        <f aca="false">D248/D199</f>
        <v>0</v>
      </c>
      <c r="E254" s="71" t="n">
        <f aca="false">E248/E199</f>
        <v>0</v>
      </c>
      <c r="F254" s="71" t="n">
        <f aca="false">F248/F199</f>
        <v>0</v>
      </c>
      <c r="G254" s="71" t="n">
        <f aca="false">G248/G199</f>
        <v>0.084</v>
      </c>
      <c r="H254" s="71" t="n">
        <f aca="false">H248/H199</f>
        <v>0.084</v>
      </c>
      <c r="I254" s="71" t="n">
        <f aca="false">I248/I199</f>
        <v>0.084</v>
      </c>
      <c r="J254" s="71" t="n">
        <f aca="false">J248/J199</f>
        <v>0.084</v>
      </c>
      <c r="K254" s="71" t="n">
        <f aca="false">K248/K199</f>
        <v>0.084</v>
      </c>
      <c r="L254" s="71" t="n">
        <f aca="false">L248/L199</f>
        <v>0.084</v>
      </c>
      <c r="M254" s="71" t="n">
        <f aca="false">M248/M199</f>
        <v>0.084</v>
      </c>
    </row>
    <row r="255" customFormat="false" ht="15" hidden="false" customHeight="false" outlineLevel="0" collapsed="false">
      <c r="B255" s="0" t="s">
        <v>27</v>
      </c>
      <c r="C255" s="71" t="n">
        <f aca="false">C249/C200</f>
        <v>0</v>
      </c>
      <c r="D255" s="71" t="n">
        <f aca="false">D249/D200</f>
        <v>0</v>
      </c>
      <c r="E255" s="71" t="n">
        <f aca="false">E249/E200</f>
        <v>0</v>
      </c>
      <c r="F255" s="71" t="n">
        <f aca="false">F249/F200</f>
        <v>0</v>
      </c>
      <c r="G255" s="71" t="n">
        <f aca="false">G249/G200</f>
        <v>0.045</v>
      </c>
      <c r="H255" s="71" t="n">
        <f aca="false">H249/H200</f>
        <v>0.045</v>
      </c>
      <c r="I255" s="71" t="n">
        <f aca="false">I249/I200</f>
        <v>0.045</v>
      </c>
      <c r="J255" s="71" t="n">
        <f aca="false">J249/J200</f>
        <v>0.045</v>
      </c>
      <c r="K255" s="71" t="n">
        <f aca="false">K249/K200</f>
        <v>0.045</v>
      </c>
      <c r="L255" s="71" t="n">
        <f aca="false">L249/L200</f>
        <v>0.045</v>
      </c>
      <c r="M255" s="71" t="n">
        <f aca="false">M249/M200</f>
        <v>0.045</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1359063.05696223</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200513.470538637</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661538.412579762</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497011.173843831</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0</v>
      </c>
      <c r="E266" s="22" t="n">
        <f aca="false">PV($C$263,E$265,0,E246)*-1</f>
        <v>0</v>
      </c>
      <c r="F266" s="22" t="n">
        <f aca="false">PV($C$263,F$265,0,F246)*-1</f>
        <v>0</v>
      </c>
      <c r="G266" s="22" t="n">
        <f aca="false">PV($C$263,G$265,0,G246)*-1</f>
        <v>164861.31137441</v>
      </c>
      <c r="H266" s="22" t="n">
        <f aca="false">PV($C$263,H$265,0,H246)*-1</f>
        <v>162744.330260822</v>
      </c>
      <c r="I266" s="22" t="n">
        <f aca="false">PV($C$263,I$265,0,I246)*-1</f>
        <v>160479.987999499</v>
      </c>
      <c r="J266" s="22" t="n">
        <f aca="false">PV($C$263,J$265,0,J246)*-1</f>
        <v>158074.721360226</v>
      </c>
      <c r="K266" s="22" t="n">
        <f aca="false">PV($C$263,K$265,0,K246)*-1</f>
        <v>155564.412366114</v>
      </c>
      <c r="L266" s="22" t="n">
        <f aca="false">PV($C$263,L$265,0,L246)*-1</f>
        <v>152989.745886311</v>
      </c>
      <c r="M266" s="22" t="n">
        <f aca="false">PV($C$263,M$265,0,M246)*-1</f>
        <v>150403.842774637</v>
      </c>
    </row>
    <row r="267" customFormat="false" ht="15" hidden="false" customHeight="false" outlineLevel="0" collapsed="false">
      <c r="A267" s="101"/>
      <c r="B267" s="101" t="s">
        <v>25</v>
      </c>
      <c r="C267" s="22" t="n">
        <f aca="false">PV($C$263,C$265,0,C247)*-1</f>
        <v>0</v>
      </c>
      <c r="D267" s="22" t="n">
        <f aca="false">PV($C$263,D$265,0,D247)*-1</f>
        <v>0</v>
      </c>
      <c r="E267" s="22" t="n">
        <f aca="false">PV($C$263,E$265,0,E247)*-1</f>
        <v>0</v>
      </c>
      <c r="F267" s="22" t="n">
        <f aca="false">PV($C$263,F$265,0,F247)*-1</f>
        <v>0</v>
      </c>
      <c r="G267" s="22" t="n">
        <f aca="false">PV($C$263,G$265,0,G247)*-1</f>
        <v>24323.311219365</v>
      </c>
      <c r="H267" s="22" t="n">
        <f aca="false">PV($C$263,H$265,0,H247)*-1</f>
        <v>24010.9760205118</v>
      </c>
      <c r="I267" s="22" t="n">
        <f aca="false">PV($C$263,I$265,0,I247)*-1</f>
        <v>23676.8994499074</v>
      </c>
      <c r="J267" s="22" t="n">
        <f aca="false">PV($C$263,J$265,0,J247)*-1</f>
        <v>23322.0311758117</v>
      </c>
      <c r="K267" s="22" t="n">
        <f aca="false">PV($C$263,K$265,0,K247)*-1</f>
        <v>22951.6651608168</v>
      </c>
      <c r="L267" s="22" t="n">
        <f aca="false">PV($C$263,L$265,0,L247)*-1</f>
        <v>22571.803969903</v>
      </c>
      <c r="M267" s="22" t="n">
        <f aca="false">PV($C$263,M$265,0,M247)*-1</f>
        <v>22190.2849485873</v>
      </c>
    </row>
    <row r="268" customFormat="false" ht="15" hidden="false" customHeight="false" outlineLevel="0" collapsed="false">
      <c r="A268" s="101"/>
      <c r="B268" s="101" t="s">
        <v>26</v>
      </c>
      <c r="C268" s="22" t="n">
        <f aca="false">PV($C$263,C$265,0,C248)*-1</f>
        <v>0</v>
      </c>
      <c r="D268" s="22" t="n">
        <f aca="false">PV($C$263,D$265,0,D248)*-1</f>
        <v>0</v>
      </c>
      <c r="E268" s="22" t="n">
        <f aca="false">PV($C$263,E$265,0,E248)*-1</f>
        <v>0</v>
      </c>
      <c r="F268" s="22" t="n">
        <f aca="false">PV($C$263,F$265,0,F248)*-1</f>
        <v>0</v>
      </c>
      <c r="G268" s="22" t="n">
        <f aca="false">PV($C$263,G$265,0,G248)*-1</f>
        <v>80247.9985485149</v>
      </c>
      <c r="H268" s="22" t="n">
        <f aca="false">PV($C$263,H$265,0,H248)*-1</f>
        <v>79217.5354525089</v>
      </c>
      <c r="I268" s="22" t="n">
        <f aca="false">PV($C$263,I$265,0,I248)*-1</f>
        <v>78115.3427489263</v>
      </c>
      <c r="J268" s="22" t="n">
        <f aca="false">PV($C$263,J$265,0,J248)*-1</f>
        <v>76944.5536039897</v>
      </c>
      <c r="K268" s="22" t="n">
        <f aca="false">PV($C$263,K$265,0,K248)*-1</f>
        <v>75722.6339744752</v>
      </c>
      <c r="L268" s="22" t="n">
        <f aca="false">PV($C$263,L$265,0,L248)*-1</f>
        <v>74469.3876536034</v>
      </c>
      <c r="M268" s="22" t="n">
        <f aca="false">PV($C$263,M$265,0,M248)*-1</f>
        <v>73210.6717825341</v>
      </c>
    </row>
    <row r="269" customFormat="false" ht="15" hidden="false" customHeight="false" outlineLevel="0" collapsed="false">
      <c r="A269" s="101"/>
      <c r="B269" s="101" t="s">
        <v>27</v>
      </c>
      <c r="C269" s="22" t="n">
        <f aca="false">PV($C$263,C$265,0,C249)*-1</f>
        <v>0</v>
      </c>
      <c r="D269" s="22" t="n">
        <f aca="false">PV($C$263,D$265,0,D249)*-1</f>
        <v>0</v>
      </c>
      <c r="E269" s="22" t="n">
        <f aca="false">PV($C$263,E$265,0,E249)*-1</f>
        <v>0</v>
      </c>
      <c r="F269" s="22" t="n">
        <f aca="false">PV($C$263,F$265,0,F249)*-1</f>
        <v>0</v>
      </c>
      <c r="G269" s="22" t="n">
        <f aca="false">PV($C$263,G$265,0,G249)*-1</f>
        <v>60290.0016065304</v>
      </c>
      <c r="H269" s="22" t="n">
        <f aca="false">PV($C$263,H$265,0,H249)*-1</f>
        <v>59515.8187878011</v>
      </c>
      <c r="I269" s="22" t="n">
        <f aca="false">PV($C$263,I$265,0,I249)*-1</f>
        <v>58687.7458006657</v>
      </c>
      <c r="J269" s="22" t="n">
        <f aca="false">PV($C$263,J$265,0,J249)*-1</f>
        <v>57808.1365804251</v>
      </c>
      <c r="K269" s="22" t="n">
        <f aca="false">PV($C$263,K$265,0,K249)*-1</f>
        <v>56890.1132308216</v>
      </c>
      <c r="L269" s="22" t="n">
        <f aca="false">PV($C$263,L$265,0,L249)*-1</f>
        <v>55948.554262805</v>
      </c>
      <c r="M269" s="22" t="n">
        <f aca="false">PV($C$263,M$265,0,M249)*-1</f>
        <v>55002.8860435153</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1105118.35202202</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163046.971944903</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537928.123764552</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404143.256312564</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2005996.01020935</v>
      </c>
      <c r="E277" s="0" t="n">
        <f aca="false">SUM(E278:E280)</f>
        <v>2047450.6425997</v>
      </c>
      <c r="F277" s="0" t="n">
        <f aca="false">SUM(F278:F280)</f>
        <v>2087121.36071002</v>
      </c>
      <c r="G277" s="0" t="n">
        <f aca="false">SUM(G278:G280)</f>
        <v>1938959.06834724</v>
      </c>
      <c r="H277" s="0" t="n">
        <f aca="false">SUM(H278:H280)</f>
        <v>1971482.7579687</v>
      </c>
      <c r="I277" s="0" t="n">
        <f aca="false">SUM(I278:I280)</f>
        <v>2002374.1207941</v>
      </c>
      <c r="J277" s="0" t="n">
        <f aca="false">SUM(J278:J280)</f>
        <v>2031533.50896671</v>
      </c>
      <c r="K277" s="0" t="n">
        <f aca="false">SUM(K278:K280)</f>
        <v>2059249.84854734</v>
      </c>
      <c r="L277" s="0" t="n">
        <f aca="false">SUM(L278:L280)</f>
        <v>2085923.31267494</v>
      </c>
      <c r="M277" s="0" t="n">
        <f aca="false">SUM(M278:M280)</f>
        <v>2112186.05891683</v>
      </c>
    </row>
    <row r="278" customFormat="false" ht="15" hidden="false" customHeight="false" outlineLevel="0" collapsed="false">
      <c r="B278" s="0" t="s">
        <v>25</v>
      </c>
      <c r="C278" s="0" t="n">
        <f aca="false">C84+C181</f>
        <v>373311.082731694</v>
      </c>
      <c r="D278" s="0" t="n">
        <f aca="false">D84+D181</f>
        <v>381611.761583342</v>
      </c>
      <c r="E278" s="0" t="n">
        <f aca="false">E84+E181</f>
        <v>389497.906526683</v>
      </c>
      <c r="F278" s="0" t="n">
        <f aca="false">F84+F181</f>
        <v>397044.68754933</v>
      </c>
      <c r="G278" s="0" t="n">
        <f aca="false">G84+G181</f>
        <v>376781.601510427</v>
      </c>
      <c r="H278" s="0" t="n">
        <f aca="false">H84+H181</f>
        <v>383101.656462926</v>
      </c>
      <c r="I278" s="0" t="n">
        <f aca="false">I84+I181</f>
        <v>389104.51508341</v>
      </c>
      <c r="J278" s="0" t="n">
        <f aca="false">J84+J181</f>
        <v>394770.81364231</v>
      </c>
      <c r="K278" s="0" t="n">
        <f aca="false">K84+K181</f>
        <v>400156.696710021</v>
      </c>
      <c r="L278" s="0" t="n">
        <f aca="false">L84+L181</f>
        <v>405339.926565612</v>
      </c>
      <c r="M278" s="0" t="n">
        <f aca="false">M84+M181</f>
        <v>410443.345070222</v>
      </c>
    </row>
    <row r="279" customFormat="false" ht="15" hidden="false" customHeight="false" outlineLevel="0" collapsed="false">
      <c r="B279" s="0" t="s">
        <v>26</v>
      </c>
      <c r="C279" s="0" t="n">
        <f aca="false">C85+C182</f>
        <v>910737.420169237</v>
      </c>
      <c r="D279" s="0" t="n">
        <f aca="false">D85+D182</f>
        <v>930987.927568282</v>
      </c>
      <c r="E279" s="0" t="n">
        <f aca="false">E85+E182</f>
        <v>950227.129491309</v>
      </c>
      <c r="F279" s="0" t="n">
        <f aca="false">F85+F182</f>
        <v>968638.412191125</v>
      </c>
      <c r="G279" s="0" t="n">
        <f aca="false">G85+G182</f>
        <v>895671.641066272</v>
      </c>
      <c r="H279" s="0" t="n">
        <f aca="false">H85+H182</f>
        <v>910695.447877011</v>
      </c>
      <c r="I279" s="0" t="n">
        <f aca="false">I85+I182</f>
        <v>924965.227001428</v>
      </c>
      <c r="J279" s="0" t="n">
        <f aca="false">J85+J182</f>
        <v>938434.947679605</v>
      </c>
      <c r="K279" s="0" t="n">
        <f aca="false">K85+K182</f>
        <v>951238.074760412</v>
      </c>
      <c r="L279" s="0" t="n">
        <f aca="false">L85+L182</f>
        <v>963559.461930513</v>
      </c>
      <c r="M279" s="0" t="n">
        <f aca="false">M85+M182</f>
        <v>975691.124434063</v>
      </c>
    </row>
    <row r="280" customFormat="false" ht="15" hidden="false" customHeight="false" outlineLevel="0" collapsed="false">
      <c r="B280" s="0" t="s">
        <v>27</v>
      </c>
      <c r="C280" s="0" t="n">
        <f aca="false">C86+C183</f>
        <v>678313.819003453</v>
      </c>
      <c r="D280" s="0" t="n">
        <f aca="false">D86+D183</f>
        <v>693396.321057724</v>
      </c>
      <c r="E280" s="0" t="n">
        <f aca="false">E86+E183</f>
        <v>707725.606581714</v>
      </c>
      <c r="F280" s="0" t="n">
        <f aca="false">F86+F183</f>
        <v>721438.260969566</v>
      </c>
      <c r="G280" s="0" t="n">
        <f aca="false">G86+G183</f>
        <v>666505.825770541</v>
      </c>
      <c r="H280" s="0" t="n">
        <f aca="false">H86+H183</f>
        <v>677685.653628759</v>
      </c>
      <c r="I280" s="0" t="n">
        <f aca="false">I86+I183</f>
        <v>688304.378709259</v>
      </c>
      <c r="J280" s="0" t="n">
        <f aca="false">J86+J183</f>
        <v>698327.747644798</v>
      </c>
      <c r="K280" s="0" t="n">
        <f aca="false">K86+K183</f>
        <v>707855.077076909</v>
      </c>
      <c r="L280" s="0" t="n">
        <f aca="false">L86+L183</f>
        <v>717023.924178812</v>
      </c>
      <c r="M280" s="0" t="n">
        <f aca="false">M86+M183</f>
        <v>726051.589412549</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0.643091593278819</v>
      </c>
      <c r="E283" s="0" t="n">
        <f aca="false">E277/E197</f>
        <v>0.643091593278819</v>
      </c>
      <c r="F283" s="0" t="n">
        <f aca="false">F277/F197</f>
        <v>0.643091593278819</v>
      </c>
      <c r="G283" s="0" t="n">
        <f aca="false">G277/G197</f>
        <v>0.586924582949588</v>
      </c>
      <c r="H283" s="0" t="n">
        <f aca="false">H277/H197</f>
        <v>0.586924582949588</v>
      </c>
      <c r="I283" s="0" t="n">
        <f aca="false">I277/I197</f>
        <v>0.586924582949588</v>
      </c>
      <c r="J283" s="0" t="n">
        <f aca="false">J277/J197</f>
        <v>0.586924582949588</v>
      </c>
      <c r="K283" s="0" t="n">
        <f aca="false">K277/K197</f>
        <v>0.586924582949588</v>
      </c>
      <c r="L283" s="0" t="n">
        <f aca="false">L277/L197</f>
        <v>0.586924582949588</v>
      </c>
      <c r="M283" s="0" t="n">
        <f aca="false">M277/M197</f>
        <v>0.586924582949588</v>
      </c>
    </row>
    <row r="284" customFormat="false" ht="15" hidden="false" customHeight="false" outlineLevel="0" collapsed="false">
      <c r="B284" s="0" t="s">
        <v>25</v>
      </c>
      <c r="C284" s="0" t="n">
        <f aca="false">C278/C198</f>
        <v>0.561</v>
      </c>
      <c r="D284" s="0" t="n">
        <f aca="false">D278/D198</f>
        <v>0.561</v>
      </c>
      <c r="E284" s="0" t="n">
        <f aca="false">E278/E198</f>
        <v>0.561</v>
      </c>
      <c r="F284" s="0" t="n">
        <f aca="false">F278/F198</f>
        <v>0.561</v>
      </c>
      <c r="G284" s="0" t="n">
        <f aca="false">G278/G198</f>
        <v>0.523</v>
      </c>
      <c r="H284" s="0" t="n">
        <f aca="false">H278/H198</f>
        <v>0.523</v>
      </c>
      <c r="I284" s="0" t="n">
        <f aca="false">I278/I198</f>
        <v>0.523</v>
      </c>
      <c r="J284" s="0" t="n">
        <f aca="false">J278/J198</f>
        <v>0.523</v>
      </c>
      <c r="K284" s="0" t="n">
        <f aca="false">K278/K198</f>
        <v>0.523</v>
      </c>
      <c r="L284" s="0" t="n">
        <f aca="false">L278/L198</f>
        <v>0.523</v>
      </c>
      <c r="M284" s="0" t="n">
        <f aca="false">M278/M198</f>
        <v>0.523</v>
      </c>
    </row>
    <row r="285" customFormat="false" ht="15" hidden="false" customHeight="false" outlineLevel="0" collapsed="false">
      <c r="B285" s="0" t="s">
        <v>26</v>
      </c>
      <c r="C285" s="0" t="n">
        <f aca="false">C279/C199</f>
        <v>0.917</v>
      </c>
      <c r="D285" s="0" t="n">
        <f aca="false">D279/D199</f>
        <v>0.917</v>
      </c>
      <c r="E285" s="0" t="n">
        <f aca="false">E279/E199</f>
        <v>0.917</v>
      </c>
      <c r="F285" s="0" t="n">
        <f aca="false">F279/F199</f>
        <v>0.917</v>
      </c>
      <c r="G285" s="0" t="n">
        <f aca="false">G279/G199</f>
        <v>0.833</v>
      </c>
      <c r="H285" s="0" t="n">
        <f aca="false">H279/H199</f>
        <v>0.833</v>
      </c>
      <c r="I285" s="0" t="n">
        <f aca="false">I279/I199</f>
        <v>0.833</v>
      </c>
      <c r="J285" s="0" t="n">
        <f aca="false">J279/J199</f>
        <v>0.833</v>
      </c>
      <c r="K285" s="0" t="n">
        <f aca="false">K279/K199</f>
        <v>0.833</v>
      </c>
      <c r="L285" s="0" t="n">
        <f aca="false">L279/L199</f>
        <v>0.833</v>
      </c>
      <c r="M285" s="0" t="n">
        <f aca="false">M279/M199</f>
        <v>0.833</v>
      </c>
    </row>
    <row r="286" customFormat="false" ht="15" hidden="false" customHeight="false" outlineLevel="0" collapsed="false">
      <c r="B286" s="0" t="s">
        <v>27</v>
      </c>
      <c r="C286" s="0" t="n">
        <f aca="false">C280/C200</f>
        <v>0.487</v>
      </c>
      <c r="D286" s="0" t="n">
        <f aca="false">D280/D200</f>
        <v>0.487</v>
      </c>
      <c r="E286" s="0" t="n">
        <f aca="false">E280/E200</f>
        <v>0.487</v>
      </c>
      <c r="F286" s="0" t="n">
        <f aca="false">F280/F200</f>
        <v>0.487</v>
      </c>
      <c r="G286" s="0" t="n">
        <f aca="false">G280/G200</f>
        <v>0.442</v>
      </c>
      <c r="H286" s="0" t="n">
        <f aca="false">H280/H200</f>
        <v>0.442</v>
      </c>
      <c r="I286" s="0" t="n">
        <f aca="false">I280/I200</f>
        <v>0.442</v>
      </c>
      <c r="J286" s="0" t="n">
        <f aca="false">J280/J200</f>
        <v>0.442</v>
      </c>
      <c r="K286" s="0" t="n">
        <f aca="false">K280/K200</f>
        <v>0.442</v>
      </c>
      <c r="L286" s="0" t="n">
        <f aca="false">L280/L200</f>
        <v>0.442</v>
      </c>
      <c r="M286" s="0" t="n">
        <f aca="false">M280/M200</f>
        <v>0.442</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58" activePane="bottomRight" state="frozen"/>
      <selection pane="topLeft" activeCell="A1" activeCellId="0" sqref="A1"/>
      <selection pane="topRight" activeCell="C1" activeCellId="0" sqref="C1"/>
      <selection pane="bottomLeft" activeCell="A258" activeCellId="0" sqref="A258"/>
      <selection pane="bottomRight" activeCell="G117" activeCellId="0" sqref="G11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5" t="n">
        <v>0</v>
      </c>
      <c r="E20" s="75" t="n">
        <v>0</v>
      </c>
      <c r="F20" s="71" t="n">
        <v>0</v>
      </c>
      <c r="G20" s="71" t="n">
        <f aca="false">'Regional Data Children'!AD24</f>
        <v>0.55</v>
      </c>
      <c r="H20" s="71" t="n">
        <f aca="false">G20</f>
        <v>0.55</v>
      </c>
      <c r="I20" s="71" t="n">
        <f aca="false">H20</f>
        <v>0.55</v>
      </c>
      <c r="J20" s="71" t="n">
        <f aca="false">I20</f>
        <v>0.55</v>
      </c>
      <c r="K20" s="71" t="n">
        <f aca="false">J20</f>
        <v>0.55</v>
      </c>
      <c r="L20" s="71" t="n">
        <f aca="false">K20</f>
        <v>0.55</v>
      </c>
      <c r="M20" s="71" t="n">
        <f aca="false">L20</f>
        <v>0.55</v>
      </c>
    </row>
    <row r="21" customFormat="false" ht="15" hidden="false" customHeight="false" outlineLevel="0" collapsed="false">
      <c r="B21" s="0" t="s">
        <v>26</v>
      </c>
      <c r="C21" s="75" t="n">
        <v>0</v>
      </c>
      <c r="D21" s="75" t="n">
        <v>0</v>
      </c>
      <c r="E21" s="75" t="n">
        <v>0</v>
      </c>
      <c r="F21" s="71" t="n">
        <v>0</v>
      </c>
      <c r="G21" s="71" t="n">
        <f aca="false">'Regional Data Children'!AD25</f>
        <v>0.587</v>
      </c>
      <c r="H21" s="71" t="n">
        <f aca="false">G21</f>
        <v>0.587</v>
      </c>
      <c r="I21" s="71" t="n">
        <f aca="false">H21</f>
        <v>0.587</v>
      </c>
      <c r="J21" s="71" t="n">
        <f aca="false">I21</f>
        <v>0.587</v>
      </c>
      <c r="K21" s="71" t="n">
        <f aca="false">J21</f>
        <v>0.587</v>
      </c>
      <c r="L21" s="71" t="n">
        <f aca="false">K21</f>
        <v>0.587</v>
      </c>
      <c r="M21" s="71" t="n">
        <f aca="false">L21</f>
        <v>0.587</v>
      </c>
    </row>
    <row r="22" customFormat="false" ht="15" hidden="false" customHeight="false" outlineLevel="0" collapsed="false">
      <c r="B22" s="0" t="s">
        <v>27</v>
      </c>
      <c r="C22" s="75" t="n">
        <v>0</v>
      </c>
      <c r="D22" s="75" t="n">
        <v>0</v>
      </c>
      <c r="E22" s="75" t="n">
        <v>0</v>
      </c>
      <c r="F22" s="71" t="n">
        <v>0</v>
      </c>
      <c r="G22" s="71" t="n">
        <f aca="false">'Regional Data Children'!AD26</f>
        <v>0.642</v>
      </c>
      <c r="H22" s="71" t="n">
        <f aca="false">G22</f>
        <v>0.642</v>
      </c>
      <c r="I22" s="71" t="n">
        <f aca="false">H22</f>
        <v>0.642</v>
      </c>
      <c r="J22" s="71" t="n">
        <f aca="false">I22</f>
        <v>0.642</v>
      </c>
      <c r="K22" s="71" t="n">
        <f aca="false">J22</f>
        <v>0.642</v>
      </c>
      <c r="L22" s="71" t="n">
        <f aca="false">K22</f>
        <v>0.642</v>
      </c>
      <c r="M22" s="71" t="n">
        <f aca="false">L22</f>
        <v>0.642</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v>0</v>
      </c>
      <c r="E49" s="75" t="n">
        <v>0</v>
      </c>
      <c r="F49" s="75" t="n">
        <v>0</v>
      </c>
      <c r="G49" s="75" t="n">
        <f aca="false">'Regional Data Children'!AI24</f>
        <v>0.0596</v>
      </c>
      <c r="H49" s="75" t="n">
        <f aca="false">G49</f>
        <v>0.0596</v>
      </c>
      <c r="I49" s="75" t="n">
        <f aca="false">H49</f>
        <v>0.0596</v>
      </c>
      <c r="J49" s="75" t="n">
        <f aca="false">I49</f>
        <v>0.0596</v>
      </c>
      <c r="K49" s="75" t="n">
        <f aca="false">J49</f>
        <v>0.0596</v>
      </c>
      <c r="L49" s="75" t="n">
        <f aca="false">K49</f>
        <v>0.0596</v>
      </c>
      <c r="M49" s="75" t="n">
        <f aca="false">L49</f>
        <v>0.0596</v>
      </c>
    </row>
    <row r="50" customFormat="false" ht="15" hidden="false" customHeight="false" outlineLevel="0" collapsed="false">
      <c r="B50" s="0" t="s">
        <v>26</v>
      </c>
      <c r="C50" s="75" t="n">
        <v>0</v>
      </c>
      <c r="D50" s="75" t="n">
        <v>0</v>
      </c>
      <c r="E50" s="75" t="n">
        <v>0</v>
      </c>
      <c r="F50" s="75" t="n">
        <v>0</v>
      </c>
      <c r="G50" s="75" t="n">
        <f aca="false">'Regional Data Children'!AI25</f>
        <v>0.179</v>
      </c>
      <c r="H50" s="75" t="n">
        <f aca="false">G50</f>
        <v>0.179</v>
      </c>
      <c r="I50" s="75" t="n">
        <f aca="false">H50</f>
        <v>0.179</v>
      </c>
      <c r="J50" s="75" t="n">
        <f aca="false">I50</f>
        <v>0.179</v>
      </c>
      <c r="K50" s="75" t="n">
        <f aca="false">J50</f>
        <v>0.179</v>
      </c>
      <c r="L50" s="75" t="n">
        <f aca="false">K50</f>
        <v>0.179</v>
      </c>
      <c r="M50" s="75" t="n">
        <f aca="false">L50</f>
        <v>0.179</v>
      </c>
    </row>
    <row r="51" customFormat="false" ht="15" hidden="false" customHeight="false" outlineLevel="0" collapsed="false">
      <c r="B51" s="0" t="s">
        <v>27</v>
      </c>
      <c r="C51" s="75" t="n">
        <v>0</v>
      </c>
      <c r="D51" s="75" t="n">
        <v>0</v>
      </c>
      <c r="E51" s="75" t="n">
        <v>0</v>
      </c>
      <c r="F51" s="75" t="n">
        <v>0</v>
      </c>
      <c r="G51" s="75" t="n">
        <f aca="false">'Regional Data Children'!AI26</f>
        <v>0.089</v>
      </c>
      <c r="H51" s="75" t="n">
        <f aca="false">G51</f>
        <v>0.089</v>
      </c>
      <c r="I51" s="75" t="n">
        <f aca="false">H51</f>
        <v>0.089</v>
      </c>
      <c r="J51" s="75" t="n">
        <f aca="false">I51</f>
        <v>0.089</v>
      </c>
      <c r="K51" s="75" t="n">
        <f aca="false">J51</f>
        <v>0.089</v>
      </c>
      <c r="L51" s="75" t="n">
        <f aca="false">K51</f>
        <v>0.089</v>
      </c>
      <c r="M51" s="75" t="n">
        <f aca="false">L51</f>
        <v>0.089</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f aca="false">'Regional Data Children'!$D24</f>
        <v>0.561</v>
      </c>
      <c r="D78" s="75" t="n">
        <f aca="false">'Regional Data Children'!$D24</f>
        <v>0.561</v>
      </c>
      <c r="E78" s="75" t="n">
        <f aca="false">'Regional Data Children'!$D24</f>
        <v>0.561</v>
      </c>
      <c r="F78" s="75" t="n">
        <f aca="false">'Regional Data Children'!$D24</f>
        <v>0.561</v>
      </c>
      <c r="G78" s="75" t="n">
        <f aca="false">'Regional Data Children'!AJ24</f>
        <v>0.501</v>
      </c>
      <c r="H78" s="75" t="n">
        <f aca="false">G78</f>
        <v>0.501</v>
      </c>
      <c r="I78" s="75" t="n">
        <f aca="false">H78</f>
        <v>0.501</v>
      </c>
      <c r="J78" s="75" t="n">
        <f aca="false">I78</f>
        <v>0.501</v>
      </c>
      <c r="K78" s="75" t="n">
        <f aca="false">J78</f>
        <v>0.501</v>
      </c>
      <c r="L78" s="75" t="n">
        <f aca="false">K78</f>
        <v>0.501</v>
      </c>
      <c r="M78" s="75" t="n">
        <f aca="false">L78</f>
        <v>0.501</v>
      </c>
    </row>
    <row r="79" customFormat="false" ht="15" hidden="false" customHeight="false" outlineLevel="0" collapsed="false">
      <c r="B79" s="0" t="s">
        <v>26</v>
      </c>
      <c r="C79" s="75" t="n">
        <f aca="false">'Regional Data Children'!$D25</f>
        <v>0.917</v>
      </c>
      <c r="D79" s="75" t="n">
        <f aca="false">'Regional Data Children'!$D25</f>
        <v>0.917</v>
      </c>
      <c r="E79" s="75" t="n">
        <f aca="false">'Regional Data Children'!$D25</f>
        <v>0.917</v>
      </c>
      <c r="F79" s="75" t="n">
        <f aca="false">'Regional Data Children'!$D25</f>
        <v>0.917</v>
      </c>
      <c r="G79" s="75" t="n">
        <f aca="false">'Regional Data Children'!AJ25</f>
        <v>0.739</v>
      </c>
      <c r="H79" s="75" t="n">
        <f aca="false">G79</f>
        <v>0.739</v>
      </c>
      <c r="I79" s="75" t="n">
        <f aca="false">H79</f>
        <v>0.739</v>
      </c>
      <c r="J79" s="75" t="n">
        <f aca="false">I79</f>
        <v>0.739</v>
      </c>
      <c r="K79" s="75" t="n">
        <f aca="false">J79</f>
        <v>0.739</v>
      </c>
      <c r="L79" s="75" t="n">
        <f aca="false">K79</f>
        <v>0.739</v>
      </c>
      <c r="M79" s="75" t="n">
        <f aca="false">L79</f>
        <v>0.739</v>
      </c>
    </row>
    <row r="80" customFormat="false" ht="15" hidden="false" customHeight="false" outlineLevel="0" collapsed="false">
      <c r="B80" s="0" t="s">
        <v>27</v>
      </c>
      <c r="C80" s="75" t="n">
        <f aca="false">'Regional Data Children'!$D26</f>
        <v>0.487</v>
      </c>
      <c r="D80" s="75" t="n">
        <f aca="false">'Regional Data Children'!$D26</f>
        <v>0.487</v>
      </c>
      <c r="E80" s="75" t="n">
        <f aca="false">'Regional Data Children'!$D26</f>
        <v>0.487</v>
      </c>
      <c r="F80" s="75" t="n">
        <f aca="false">'Regional Data Children'!$D26</f>
        <v>0.487</v>
      </c>
      <c r="G80" s="75" t="n">
        <f aca="false">'Regional Data Children'!AJ26</f>
        <v>0.399</v>
      </c>
      <c r="H80" s="75" t="n">
        <f aca="false">G80</f>
        <v>0.399</v>
      </c>
      <c r="I80" s="75" t="n">
        <f aca="false">H80</f>
        <v>0.399</v>
      </c>
      <c r="J80" s="75" t="n">
        <f aca="false">I80</f>
        <v>0.399</v>
      </c>
      <c r="K80" s="75" t="n">
        <f aca="false">J80</f>
        <v>0.399</v>
      </c>
      <c r="L80" s="75" t="n">
        <f aca="false">K80</f>
        <v>0.399</v>
      </c>
      <c r="M80" s="75" t="n">
        <f aca="false">L80</f>
        <v>0.399</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v>0</v>
      </c>
      <c r="E89" s="75" t="n">
        <v>0</v>
      </c>
      <c r="F89" s="75" t="n">
        <v>0</v>
      </c>
      <c r="G89" s="75" t="n">
        <f aca="false">'Regional Data Children'!AK24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v>0</v>
      </c>
      <c r="E90" s="75" t="n">
        <v>0</v>
      </c>
      <c r="F90" s="75" t="n">
        <v>0</v>
      </c>
      <c r="G90" s="75" t="n">
        <f aca="false">'Regional Data Children'!AK25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v>0</v>
      </c>
      <c r="E91" s="75" t="n">
        <v>0</v>
      </c>
      <c r="F91" s="75" t="n">
        <v>0</v>
      </c>
      <c r="G91" s="75" t="n">
        <f aca="false">'Regional Data Children'!AK26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5" t="n">
        <v>0</v>
      </c>
      <c r="E117" s="75" t="n">
        <v>0</v>
      </c>
      <c r="F117" s="71" t="n">
        <v>0</v>
      </c>
      <c r="G117" s="71" t="n">
        <f aca="false">'Regional Data Children'!AD32</f>
        <v>0.55</v>
      </c>
      <c r="H117" s="71" t="n">
        <f aca="false">G117</f>
        <v>0.55</v>
      </c>
      <c r="I117" s="71" t="n">
        <f aca="false">H117</f>
        <v>0.55</v>
      </c>
      <c r="J117" s="71" t="n">
        <f aca="false">I117</f>
        <v>0.55</v>
      </c>
      <c r="K117" s="71" t="n">
        <f aca="false">J117</f>
        <v>0.55</v>
      </c>
      <c r="L117" s="71" t="n">
        <f aca="false">K117</f>
        <v>0.55</v>
      </c>
      <c r="M117" s="71" t="n">
        <f aca="false">L117</f>
        <v>0.55</v>
      </c>
    </row>
    <row r="118" customFormat="false" ht="15" hidden="false" customHeight="false" outlineLevel="0" collapsed="false">
      <c r="B118" s="0" t="s">
        <v>26</v>
      </c>
      <c r="C118" s="75" t="n">
        <v>0</v>
      </c>
      <c r="D118" s="75" t="n">
        <v>0</v>
      </c>
      <c r="E118" s="75" t="n">
        <v>0</v>
      </c>
      <c r="F118" s="71" t="n">
        <v>0</v>
      </c>
      <c r="G118" s="71" t="n">
        <f aca="false">'Regional Data Children'!AD33</f>
        <v>0.587</v>
      </c>
      <c r="H118" s="71" t="n">
        <f aca="false">G118</f>
        <v>0.587</v>
      </c>
      <c r="I118" s="71" t="n">
        <f aca="false">H118</f>
        <v>0.587</v>
      </c>
      <c r="J118" s="71" t="n">
        <f aca="false">I118</f>
        <v>0.587</v>
      </c>
      <c r="K118" s="71" t="n">
        <f aca="false">J118</f>
        <v>0.587</v>
      </c>
      <c r="L118" s="71" t="n">
        <f aca="false">K118</f>
        <v>0.587</v>
      </c>
      <c r="M118" s="71" t="n">
        <f aca="false">L118</f>
        <v>0.587</v>
      </c>
    </row>
    <row r="119" customFormat="false" ht="15" hidden="false" customHeight="false" outlineLevel="0" collapsed="false">
      <c r="B119" s="0" t="s">
        <v>27</v>
      </c>
      <c r="C119" s="75" t="n">
        <v>0</v>
      </c>
      <c r="D119" s="75" t="n">
        <v>0</v>
      </c>
      <c r="E119" s="75" t="n">
        <v>0</v>
      </c>
      <c r="F119" s="71" t="n">
        <v>0</v>
      </c>
      <c r="G119" s="71" t="n">
        <f aca="false">'Regional Data Children'!AD34</f>
        <v>0.642</v>
      </c>
      <c r="H119" s="71" t="n">
        <f aca="false">G119</f>
        <v>0.642</v>
      </c>
      <c r="I119" s="71" t="n">
        <f aca="false">H119</f>
        <v>0.642</v>
      </c>
      <c r="J119" s="71" t="n">
        <f aca="false">I119</f>
        <v>0.642</v>
      </c>
      <c r="K119" s="71" t="n">
        <f aca="false">J119</f>
        <v>0.642</v>
      </c>
      <c r="L119" s="71" t="n">
        <f aca="false">K119</f>
        <v>0.642</v>
      </c>
      <c r="M119" s="71" t="n">
        <f aca="false">L119</f>
        <v>0.642</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0</v>
      </c>
      <c r="E122" s="22" t="n">
        <f aca="false">SUM(E123:E125)</f>
        <v>0</v>
      </c>
      <c r="F122" s="22" t="n">
        <f aca="false">SUM(F123:F125)</f>
        <v>0</v>
      </c>
      <c r="G122" s="22" t="n">
        <f aca="false">SUM(G123:G125)</f>
        <v>1995488.78340926</v>
      </c>
      <c r="H122" s="22" t="n">
        <f aca="false">SUM(H123:H125)</f>
        <v>2028960.69052384</v>
      </c>
      <c r="I122" s="22" t="n">
        <f aca="false">SUM(I123:I125)</f>
        <v>2060752.68089054</v>
      </c>
      <c r="J122" s="22" t="n">
        <f aca="false">SUM(J123:J125)</f>
        <v>2090762.20145206</v>
      </c>
      <c r="K122" s="22" t="n">
        <f aca="false">SUM(K123:K125)</f>
        <v>2119286.60181367</v>
      </c>
      <c r="L122" s="22" t="n">
        <f aca="false">SUM(L123:L125)</f>
        <v>2146737.7220308</v>
      </c>
      <c r="M122" s="22" t="n">
        <f aca="false">SUM(M123:M125)</f>
        <v>2173766.15001711</v>
      </c>
    </row>
    <row r="123" customFormat="false" ht="15" hidden="false" customHeight="false" outlineLevel="0" collapsed="false">
      <c r="B123" s="0" t="s">
        <v>25</v>
      </c>
      <c r="C123" s="22" t="n">
        <f aca="false">C117*C101</f>
        <v>0</v>
      </c>
      <c r="D123" s="22" t="n">
        <f aca="false">D117*D101</f>
        <v>0</v>
      </c>
      <c r="E123" s="22" t="n">
        <f aca="false">E117*E101</f>
        <v>0</v>
      </c>
      <c r="F123" s="22" t="n">
        <f aca="false">F117*F101</f>
        <v>0</v>
      </c>
      <c r="G123" s="22" t="n">
        <f aca="false">G117*G101</f>
        <v>396233.041741367</v>
      </c>
      <c r="H123" s="22" t="n">
        <f aca="false">H117*H101</f>
        <v>402879.371041318</v>
      </c>
      <c r="I123" s="22" t="n">
        <f aca="false">I117*I101</f>
        <v>409192.128672802</v>
      </c>
      <c r="J123" s="22" t="n">
        <f aca="false">J117*J101</f>
        <v>415150.951249084</v>
      </c>
      <c r="K123" s="22" t="n">
        <f aca="false">K117*K101</f>
        <v>420814.881817422</v>
      </c>
      <c r="L123" s="22" t="n">
        <f aca="false">L117*L101</f>
        <v>426265.69715313</v>
      </c>
      <c r="M123" s="22" t="n">
        <f aca="false">M117*M101</f>
        <v>431632.580857786</v>
      </c>
    </row>
    <row r="124" customFormat="false" ht="15" hidden="false" customHeight="false" outlineLevel="0" collapsed="false">
      <c r="B124" s="0" t="s">
        <v>26</v>
      </c>
      <c r="C124" s="22" t="n">
        <f aca="false">C118*C102</f>
        <v>0</v>
      </c>
      <c r="D124" s="22" t="n">
        <f aca="false">D118*D102</f>
        <v>0</v>
      </c>
      <c r="E124" s="22" t="n">
        <f aca="false">E118*E102</f>
        <v>0</v>
      </c>
      <c r="F124" s="22" t="n">
        <f aca="false">F118*F102</f>
        <v>0</v>
      </c>
      <c r="G124" s="22" t="n">
        <f aca="false">G118*G102</f>
        <v>631163.56939484</v>
      </c>
      <c r="H124" s="22" t="n">
        <f aca="false">H118*H102</f>
        <v>641750.573714052</v>
      </c>
      <c r="I124" s="22" t="n">
        <f aca="false">I118*I102</f>
        <v>651806.228391163</v>
      </c>
      <c r="J124" s="22" t="n">
        <f aca="false">J118*J102</f>
        <v>661298.096384068</v>
      </c>
      <c r="K124" s="22" t="n">
        <f aca="false">K118*K102</f>
        <v>670320.227952415</v>
      </c>
      <c r="L124" s="22" t="n">
        <f aca="false">L118*L102</f>
        <v>679002.886138309</v>
      </c>
      <c r="M124" s="22" t="n">
        <f aca="false">M118*M102</f>
        <v>687551.848790871</v>
      </c>
    </row>
    <row r="125" customFormat="false" ht="15" hidden="false" customHeight="false" outlineLevel="0" collapsed="false">
      <c r="B125" s="0" t="s">
        <v>27</v>
      </c>
      <c r="C125" s="22" t="n">
        <f aca="false">C119*C103</f>
        <v>0</v>
      </c>
      <c r="D125" s="22" t="n">
        <f aca="false">D119*D103</f>
        <v>0</v>
      </c>
      <c r="E125" s="22" t="n">
        <f aca="false">E119*E103</f>
        <v>0</v>
      </c>
      <c r="F125" s="22" t="n">
        <f aca="false">F119*F103</f>
        <v>0</v>
      </c>
      <c r="G125" s="22" t="n">
        <f aca="false">G119*G103</f>
        <v>968092.172273048</v>
      </c>
      <c r="H125" s="22" t="n">
        <f aca="false">H119*H103</f>
        <v>984330.745768468</v>
      </c>
      <c r="I125" s="22" t="n">
        <f aca="false">I119*I103</f>
        <v>999754.32382657</v>
      </c>
      <c r="J125" s="22" t="n">
        <f aca="false">J119*J103</f>
        <v>1014313.15381891</v>
      </c>
      <c r="K125" s="22" t="n">
        <f aca="false">K119*K103</f>
        <v>1028151.49204384</v>
      </c>
      <c r="L125" s="22" t="n">
        <f aca="false">L119*L103</f>
        <v>1041469.13873936</v>
      </c>
      <c r="M125" s="22" t="n">
        <f aca="false">M119*M103</f>
        <v>1054581.72036845</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14615754.8301373</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2902168.65253291</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4622893.43076572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7090692.74683865</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0</v>
      </c>
      <c r="E135" s="22" t="n">
        <f aca="false">PV($C$132,E$134,0,E122)*-1</f>
        <v>0</v>
      </c>
      <c r="F135" s="22" t="n">
        <f aca="false">PV($C$132,F$134,0,F122)*-1</f>
        <v>0</v>
      </c>
      <c r="G135" s="22" t="n">
        <f aca="false">PV($C$132,G$134,0,G122)*-1</f>
        <v>1772965.93832016</v>
      </c>
      <c r="H135" s="22" t="n">
        <f aca="false">PV($C$132,H$134,0,H122)*-1</f>
        <v>1750199.31481602</v>
      </c>
      <c r="I135" s="22" t="n">
        <f aca="false">PV($C$132,I$134,0,I122)*-1</f>
        <v>1725847.92716446</v>
      </c>
      <c r="J135" s="22" t="n">
        <f aca="false">PV($C$132,J$134,0,J122)*-1</f>
        <v>1699980.99823822</v>
      </c>
      <c r="K135" s="22" t="n">
        <f aca="false">PV($C$132,K$134,0,K122)*-1</f>
        <v>1672984.41362951</v>
      </c>
      <c r="L135" s="22" t="n">
        <f aca="false">PV($C$132,L$134,0,L122)*-1</f>
        <v>1645295.71011765</v>
      </c>
      <c r="M135" s="22" t="n">
        <f aca="false">PV($C$132,M$134,0,M122)*-1</f>
        <v>1617486.16463621</v>
      </c>
    </row>
    <row r="136" customFormat="false" ht="15" hidden="false" customHeight="false" outlineLevel="0" collapsed="false">
      <c r="A136" s="101"/>
      <c r="B136" s="101" t="s">
        <v>25</v>
      </c>
      <c r="C136" s="22" t="n">
        <f aca="false">PV($C$132,C$134,0,C123)*-1</f>
        <v>0</v>
      </c>
      <c r="D136" s="22" t="n">
        <f aca="false">PV($C$132,D$134,0,D123)*-1</f>
        <v>0</v>
      </c>
      <c r="E136" s="22" t="n">
        <f aca="false">PV($C$132,E$134,0,E123)*-1</f>
        <v>0</v>
      </c>
      <c r="F136" s="22" t="n">
        <f aca="false">PV($C$132,F$134,0,F123)*-1</f>
        <v>0</v>
      </c>
      <c r="G136" s="22" t="n">
        <f aca="false">PV($C$132,G$134,0,G123)*-1</f>
        <v>352047.925543441</v>
      </c>
      <c r="H136" s="22" t="n">
        <f aca="false">PV($C$132,H$134,0,H123)*-1</f>
        <v>347527.284507408</v>
      </c>
      <c r="I136" s="22" t="n">
        <f aca="false">PV($C$132,I$134,0,I123)*-1</f>
        <v>342691.965722344</v>
      </c>
      <c r="J136" s="22" t="n">
        <f aca="false">PV($C$132,J$134,0,J123)*-1</f>
        <v>337555.714386748</v>
      </c>
      <c r="K136" s="22" t="n">
        <f aca="false">PV($C$132,K$134,0,K123)*-1</f>
        <v>332195.1536434</v>
      </c>
      <c r="L136" s="22" t="n">
        <f aca="false">PV($C$132,L$134,0,L123)*-1</f>
        <v>326697.16272228</v>
      </c>
      <c r="M136" s="22" t="n">
        <f aca="false">PV($C$132,M$134,0,M123)*-1</f>
        <v>321175.176887447</v>
      </c>
    </row>
    <row r="137" customFormat="false" ht="15" hidden="false" customHeight="false" outlineLevel="0" collapsed="false">
      <c r="A137" s="101"/>
      <c r="B137" s="101" t="s">
        <v>26</v>
      </c>
      <c r="C137" s="22" t="n">
        <f aca="false">PV($C$132,C$134,0,C124)*-1</f>
        <v>0</v>
      </c>
      <c r="D137" s="22" t="n">
        <f aca="false">PV($C$132,D$134,0,D124)*-1</f>
        <v>0</v>
      </c>
      <c r="E137" s="22" t="n">
        <f aca="false">PV($C$132,E$134,0,E124)*-1</f>
        <v>0</v>
      </c>
      <c r="F137" s="22" t="n">
        <f aca="false">PV($C$132,F$134,0,F124)*-1</f>
        <v>0</v>
      </c>
      <c r="G137" s="22" t="n">
        <f aca="false">PV($C$132,G$134,0,G124)*-1</f>
        <v>560780.656523551</v>
      </c>
      <c r="H137" s="22" t="n">
        <f aca="false">PV($C$132,H$134,0,H124)*-1</f>
        <v>553579.682269318</v>
      </c>
      <c r="I137" s="22" t="n">
        <f aca="false">PV($C$132,I$134,0,I124)*-1</f>
        <v>545877.454685949</v>
      </c>
      <c r="J137" s="22" t="n">
        <f aca="false">PV($C$132,J$134,0,J124)*-1</f>
        <v>537695.868637404</v>
      </c>
      <c r="K137" s="22" t="n">
        <f aca="false">PV($C$132,K$134,0,K124)*-1</f>
        <v>529156.977893059</v>
      </c>
      <c r="L137" s="22" t="n">
        <f aca="false">PV($C$132,L$134,0,L124)*-1</f>
        <v>520399.173246014</v>
      </c>
      <c r="M137" s="22" t="n">
        <f aca="false">PV($C$132,M$134,0,M124)*-1</f>
        <v>511603.14686128</v>
      </c>
    </row>
    <row r="138" customFormat="false" ht="15" hidden="false" customHeight="false" outlineLevel="0" collapsed="false">
      <c r="A138" s="101"/>
      <c r="B138" s="101" t="s">
        <v>27</v>
      </c>
      <c r="C138" s="22" t="n">
        <f aca="false">PV($C$132,C$134,0,C125)*-1</f>
        <v>0</v>
      </c>
      <c r="D138" s="22" t="n">
        <f aca="false">PV($C$132,D$134,0,D125)*-1</f>
        <v>0</v>
      </c>
      <c r="E138" s="22" t="n">
        <f aca="false">PV($C$132,E$134,0,E125)*-1</f>
        <v>0</v>
      </c>
      <c r="F138" s="22" t="n">
        <f aca="false">PV($C$132,F$134,0,F125)*-1</f>
        <v>0</v>
      </c>
      <c r="G138" s="22" t="n">
        <f aca="false">PV($C$132,G$134,0,G125)*-1</f>
        <v>860137.356253167</v>
      </c>
      <c r="H138" s="22" t="n">
        <f aca="false">PV($C$132,H$134,0,H125)*-1</f>
        <v>849092.348039296</v>
      </c>
      <c r="I138" s="22" t="n">
        <f aca="false">PV($C$132,I$134,0,I125)*-1</f>
        <v>837278.506756165</v>
      </c>
      <c r="J138" s="22" t="n">
        <f aca="false">PV($C$132,J$134,0,J125)*-1</f>
        <v>824729.415214064</v>
      </c>
      <c r="K138" s="22" t="n">
        <f aca="false">PV($C$132,K$134,0,K125)*-1</f>
        <v>811632.282093055</v>
      </c>
      <c r="L138" s="22" t="n">
        <f aca="false">PV($C$132,L$134,0,L125)*-1</f>
        <v>798199.374149352</v>
      </c>
      <c r="M138" s="22" t="n">
        <f aca="false">PV($C$132,M$134,0,M125)*-1</f>
        <v>784707.840887486</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11884760.4669222</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2359890.38341307</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3759092.96011657</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5765777.12339258</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v>0</v>
      </c>
      <c r="E146" s="75" t="n">
        <v>0</v>
      </c>
      <c r="F146" s="75" t="n">
        <v>0</v>
      </c>
      <c r="G146" s="75" t="n">
        <f aca="false">'Regional Data Children'!AI32</f>
        <v>0.0596</v>
      </c>
      <c r="H146" s="75" t="n">
        <f aca="false">G146</f>
        <v>0.0596</v>
      </c>
      <c r="I146" s="75" t="n">
        <f aca="false">H146</f>
        <v>0.0596</v>
      </c>
      <c r="J146" s="75" t="n">
        <f aca="false">I146</f>
        <v>0.0596</v>
      </c>
      <c r="K146" s="75" t="n">
        <f aca="false">J146</f>
        <v>0.0596</v>
      </c>
      <c r="L146" s="75" t="n">
        <f aca="false">K146</f>
        <v>0.0596</v>
      </c>
      <c r="M146" s="75" t="n">
        <f aca="false">L146</f>
        <v>0.0596</v>
      </c>
    </row>
    <row r="147" customFormat="false" ht="15" hidden="false" customHeight="false" outlineLevel="0" collapsed="false">
      <c r="B147" s="0" t="s">
        <v>26</v>
      </c>
      <c r="C147" s="75" t="n">
        <v>0</v>
      </c>
      <c r="D147" s="75" t="n">
        <v>0</v>
      </c>
      <c r="E147" s="75" t="n">
        <v>0</v>
      </c>
      <c r="F147" s="75" t="n">
        <v>0</v>
      </c>
      <c r="G147" s="75" t="n">
        <f aca="false">'Regional Data Children'!AI33</f>
        <v>0.179</v>
      </c>
      <c r="H147" s="75" t="n">
        <f aca="false">G147</f>
        <v>0.179</v>
      </c>
      <c r="I147" s="75" t="n">
        <f aca="false">H147</f>
        <v>0.179</v>
      </c>
      <c r="J147" s="75" t="n">
        <f aca="false">I147</f>
        <v>0.179</v>
      </c>
      <c r="K147" s="75" t="n">
        <f aca="false">J147</f>
        <v>0.179</v>
      </c>
      <c r="L147" s="75" t="n">
        <f aca="false">K147</f>
        <v>0.179</v>
      </c>
      <c r="M147" s="75" t="n">
        <f aca="false">L147</f>
        <v>0.179</v>
      </c>
    </row>
    <row r="148" customFormat="false" ht="15" hidden="false" customHeight="false" outlineLevel="0" collapsed="false">
      <c r="B148" s="0" t="s">
        <v>27</v>
      </c>
      <c r="C148" s="75" t="n">
        <v>0</v>
      </c>
      <c r="D148" s="75" t="n">
        <v>0</v>
      </c>
      <c r="E148" s="75" t="n">
        <v>0</v>
      </c>
      <c r="F148" s="75" t="n">
        <v>0</v>
      </c>
      <c r="G148" s="75" t="n">
        <f aca="false">'Regional Data Children'!AI34</f>
        <v>0.089</v>
      </c>
      <c r="H148" s="75" t="n">
        <f aca="false">G148</f>
        <v>0.089</v>
      </c>
      <c r="I148" s="75" t="n">
        <f aca="false">H148</f>
        <v>0.089</v>
      </c>
      <c r="J148" s="75" t="n">
        <f aca="false">I148</f>
        <v>0.089</v>
      </c>
      <c r="K148" s="75" t="n">
        <f aca="false">J148</f>
        <v>0.089</v>
      </c>
      <c r="L148" s="75" t="n">
        <f aca="false">K148</f>
        <v>0.089</v>
      </c>
      <c r="M148" s="75" t="n">
        <f aca="false">L148</f>
        <v>0.089</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0</v>
      </c>
      <c r="E151" s="22" t="n">
        <f aca="false">SUM(E152:E154)</f>
        <v>0</v>
      </c>
      <c r="F151" s="22" t="n">
        <f aca="false">SUM(F152:F154)</f>
        <v>0</v>
      </c>
      <c r="G151" s="22" t="n">
        <f aca="false">SUM(G152:G154)</f>
        <v>369610.432847331</v>
      </c>
      <c r="H151" s="22" t="n">
        <f aca="false">SUM(H152:H154)</f>
        <v>375810.200132272</v>
      </c>
      <c r="I151" s="22" t="n">
        <f aca="false">SUM(I152:I154)</f>
        <v>381698.808185702</v>
      </c>
      <c r="J151" s="22" t="n">
        <f aca="false">SUM(J152:J154)</f>
        <v>387257.261821977</v>
      </c>
      <c r="K151" s="22" t="n">
        <f aca="false">SUM(K152:K154)</f>
        <v>392540.637029104</v>
      </c>
      <c r="L151" s="22" t="n">
        <f aca="false">SUM(L152:L154)</f>
        <v>397625.216060544</v>
      </c>
      <c r="M151" s="22" t="n">
        <f aca="false">SUM(M152:M154)</f>
        <v>402631.502765968</v>
      </c>
    </row>
    <row r="152" customFormat="false" ht="15" hidden="false" customHeight="false" outlineLevel="0" collapsed="false">
      <c r="B152" s="0" t="s">
        <v>25</v>
      </c>
      <c r="C152" s="22" t="n">
        <f aca="false">C146*C101</f>
        <v>0</v>
      </c>
      <c r="D152" s="22" t="n">
        <f aca="false">D146*D101</f>
        <v>0</v>
      </c>
      <c r="E152" s="22" t="n">
        <f aca="false">E146*E101</f>
        <v>0</v>
      </c>
      <c r="F152" s="22" t="n">
        <f aca="false">F146*F101</f>
        <v>0</v>
      </c>
      <c r="G152" s="22" t="n">
        <f aca="false">G146*G101</f>
        <v>42937.2532505191</v>
      </c>
      <c r="H152" s="22" t="n">
        <f aca="false">H146*H101</f>
        <v>43657.4736619319</v>
      </c>
      <c r="I152" s="22" t="n">
        <f aca="false">I146*I101</f>
        <v>44341.5470343619</v>
      </c>
      <c r="J152" s="22" t="n">
        <f aca="false">J146*J101</f>
        <v>44987.2667171734</v>
      </c>
      <c r="K152" s="22" t="n">
        <f aca="false">K146*K101</f>
        <v>45601.0308296697</v>
      </c>
      <c r="L152" s="22" t="n">
        <f aca="false">L146*L101</f>
        <v>46191.7010005937</v>
      </c>
      <c r="M152" s="22" t="n">
        <f aca="false">M146*M101</f>
        <v>46773.276034771</v>
      </c>
    </row>
    <row r="153" customFormat="false" ht="15" hidden="false" customHeight="false" outlineLevel="0" collapsed="false">
      <c r="B153" s="0" t="s">
        <v>26</v>
      </c>
      <c r="C153" s="22" t="n">
        <f aca="false">C147*C102</f>
        <v>0</v>
      </c>
      <c r="D153" s="22" t="n">
        <f aca="false">D147*D102</f>
        <v>0</v>
      </c>
      <c r="E153" s="22" t="n">
        <f aca="false">E147*E102</f>
        <v>0</v>
      </c>
      <c r="F153" s="22" t="n">
        <f aca="false">F147*F102</f>
        <v>0</v>
      </c>
      <c r="G153" s="22" t="n">
        <f aca="false">G147*G102</f>
        <v>192467.255403197</v>
      </c>
      <c r="H153" s="22" t="n">
        <f aca="false">H147*H102</f>
        <v>195695.660468169</v>
      </c>
      <c r="I153" s="22" t="n">
        <f aca="false">I147*I102</f>
        <v>198762.035574137</v>
      </c>
      <c r="J153" s="22" t="n">
        <f aca="false">J147*J102</f>
        <v>201656.489357322</v>
      </c>
      <c r="K153" s="22" t="n">
        <f aca="false">K147*K102</f>
        <v>204407.701539152</v>
      </c>
      <c r="L153" s="22" t="n">
        <f aca="false">L147*L102</f>
        <v>207055.394580506</v>
      </c>
      <c r="M153" s="22" t="n">
        <f aca="false">M147*M102</f>
        <v>209662.318455819</v>
      </c>
    </row>
    <row r="154" customFormat="false" ht="15" hidden="false" customHeight="false" outlineLevel="0" collapsed="false">
      <c r="B154" s="0" t="s">
        <v>27</v>
      </c>
      <c r="C154" s="22" t="n">
        <f aca="false">C148*C103</f>
        <v>0</v>
      </c>
      <c r="D154" s="22" t="n">
        <f aca="false">D148*D103</f>
        <v>0</v>
      </c>
      <c r="E154" s="22" t="n">
        <f aca="false">E148*E103</f>
        <v>0</v>
      </c>
      <c r="F154" s="22" t="n">
        <f aca="false">F148*F103</f>
        <v>0</v>
      </c>
      <c r="G154" s="22" t="n">
        <f aca="false">G148*G103</f>
        <v>134205.924193616</v>
      </c>
      <c r="H154" s="22" t="n">
        <f aca="false">H148*H103</f>
        <v>136457.066002171</v>
      </c>
      <c r="I154" s="22" t="n">
        <f aca="false">I148*I103</f>
        <v>138595.225577204</v>
      </c>
      <c r="J154" s="22" t="n">
        <f aca="false">J148*J103</f>
        <v>140613.505747482</v>
      </c>
      <c r="K154" s="22" t="n">
        <f aca="false">K148*K103</f>
        <v>142531.904660283</v>
      </c>
      <c r="L154" s="22" t="n">
        <f aca="false">L148*L103</f>
        <v>144378.120479444</v>
      </c>
      <c r="M154" s="22" t="n">
        <f aca="false">M148*M103</f>
        <v>146195.908275377</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2707174.0588429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314489.548529021</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1409706.8553783</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982977.654935576</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0</v>
      </c>
      <c r="E164" s="22" t="n">
        <f aca="false">PV($C$161,E$163,0,E151)*-1</f>
        <v>0</v>
      </c>
      <c r="F164" s="22" t="n">
        <f aca="false">PV($C$161,F$163,0,F151)*-1</f>
        <v>0</v>
      </c>
      <c r="G164" s="22" t="n">
        <f aca="false">PV($C$161,G$163,0,G151)*-1</f>
        <v>328394.082359365</v>
      </c>
      <c r="H164" s="22" t="n">
        <f aca="false">PV($C$161,H$163,0,H151)*-1</f>
        <v>324177.179895268</v>
      </c>
      <c r="I164" s="22" t="n">
        <f aca="false">PV($C$161,I$163,0,I151)*-1</f>
        <v>319666.742650439</v>
      </c>
      <c r="J164" s="22" t="n">
        <f aca="false">PV($C$161,J$163,0,J151)*-1</f>
        <v>314875.59229352</v>
      </c>
      <c r="K164" s="22" t="n">
        <f aca="false">PV($C$161,K$163,0,K151)*-1</f>
        <v>309875.20371425</v>
      </c>
      <c r="L164" s="22" t="n">
        <f aca="false">PV($C$161,L$163,0,L151)*-1</f>
        <v>304746.618790551</v>
      </c>
      <c r="M164" s="22" t="n">
        <f aca="false">PV($C$161,M$163,0,M151)*-1</f>
        <v>299595.65115388</v>
      </c>
    </row>
    <row r="165" customFormat="false" ht="15" hidden="false" customHeight="false" outlineLevel="0" collapsed="false">
      <c r="A165" s="101"/>
      <c r="B165" s="101" t="s">
        <v>25</v>
      </c>
      <c r="C165" s="22" t="n">
        <f aca="false">PV($C$161,C$163,0,C152)*-1</f>
        <v>0</v>
      </c>
      <c r="D165" s="22" t="n">
        <f aca="false">PV($C$161,D$163,0,D152)*-1</f>
        <v>0</v>
      </c>
      <c r="E165" s="22" t="n">
        <f aca="false">PV($C$161,E$163,0,E152)*-1</f>
        <v>0</v>
      </c>
      <c r="F165" s="22" t="n">
        <f aca="false">PV($C$161,F$163,0,F152)*-1</f>
        <v>0</v>
      </c>
      <c r="G165" s="22" t="n">
        <f aca="false">PV($C$161,G$163,0,G152)*-1</f>
        <v>38149.193386162</v>
      </c>
      <c r="H165" s="22" t="n">
        <f aca="false">PV($C$161,H$163,0,H152)*-1</f>
        <v>37659.3202848027</v>
      </c>
      <c r="I165" s="22" t="n">
        <f aca="false">PV($C$161,I$163,0,I152)*-1</f>
        <v>37135.3475582758</v>
      </c>
      <c r="J165" s="22" t="n">
        <f aca="false">PV($C$161,J$163,0,J152)*-1</f>
        <v>36578.7646862731</v>
      </c>
      <c r="K165" s="22" t="n">
        <f aca="false">PV($C$161,K$163,0,K152)*-1</f>
        <v>35997.8748311758</v>
      </c>
      <c r="L165" s="22" t="n">
        <f aca="false">PV($C$161,L$163,0,L152)*-1</f>
        <v>35402.0925422688</v>
      </c>
      <c r="M165" s="22" t="n">
        <f aca="false">PV($C$161,M$163,0,M152)*-1</f>
        <v>34803.7100772579</v>
      </c>
    </row>
    <row r="166" customFormat="false" ht="15" hidden="false" customHeight="false" outlineLevel="0" collapsed="false">
      <c r="A166" s="101"/>
      <c r="B166" s="101" t="s">
        <v>26</v>
      </c>
      <c r="C166" s="22" t="n">
        <f aca="false">PV($C$161,C$163,0,C153)*-1</f>
        <v>0</v>
      </c>
      <c r="D166" s="22" t="n">
        <f aca="false">PV($C$161,D$163,0,D153)*-1</f>
        <v>0</v>
      </c>
      <c r="E166" s="22" t="n">
        <f aca="false">PV($C$161,E$163,0,E153)*-1</f>
        <v>0</v>
      </c>
      <c r="F166" s="22" t="n">
        <f aca="false">PV($C$161,F$163,0,F153)*-1</f>
        <v>0</v>
      </c>
      <c r="G166" s="22" t="n">
        <f aca="false">PV($C$161,G$163,0,G153)*-1</f>
        <v>171004.663573621</v>
      </c>
      <c r="H166" s="22" t="n">
        <f aca="false">PV($C$161,H$163,0,H153)*-1</f>
        <v>168808.795785704</v>
      </c>
      <c r="I166" s="22" t="n">
        <f aca="false">PV($C$161,I$163,0,I153)*-1</f>
        <v>166460.075619736</v>
      </c>
      <c r="J166" s="22" t="n">
        <f aca="false">PV($C$161,J$163,0,J153)*-1</f>
        <v>163965.17970374</v>
      </c>
      <c r="K166" s="22" t="n">
        <f aca="false">PV($C$161,K$163,0,K153)*-1</f>
        <v>161361.327159894</v>
      </c>
      <c r="L166" s="22" t="n">
        <f aca="false">PV($C$161,L$163,0,L153)*-1</f>
        <v>158690.718928512</v>
      </c>
      <c r="M166" s="22" t="n">
        <f aca="false">PV($C$161,M$163,0,M153)*-1</f>
        <v>156008.455346114</v>
      </c>
    </row>
    <row r="167" customFormat="false" ht="15" hidden="false" customHeight="false" outlineLevel="0" collapsed="false">
      <c r="A167" s="101"/>
      <c r="B167" s="101" t="s">
        <v>27</v>
      </c>
      <c r="C167" s="22" t="n">
        <f aca="false">PV($C$161,C$163,0,C154)*-1</f>
        <v>0</v>
      </c>
      <c r="D167" s="22" t="n">
        <f aca="false">PV($C$161,D$163,0,D154)*-1</f>
        <v>0</v>
      </c>
      <c r="E167" s="22" t="n">
        <f aca="false">PV($C$161,E$163,0,E154)*-1</f>
        <v>0</v>
      </c>
      <c r="F167" s="22" t="n">
        <f aca="false">PV($C$161,F$163,0,F154)*-1</f>
        <v>0</v>
      </c>
      <c r="G167" s="22" t="n">
        <f aca="false">PV($C$161,G$163,0,G154)*-1</f>
        <v>119240.225399582</v>
      </c>
      <c r="H167" s="22" t="n">
        <f aca="false">PV($C$161,H$163,0,H154)*-1</f>
        <v>117709.063824762</v>
      </c>
      <c r="I167" s="22" t="n">
        <f aca="false">PV($C$161,I$163,0,I154)*-1</f>
        <v>116071.319472428</v>
      </c>
      <c r="J167" s="22" t="n">
        <f aca="false">PV($C$161,J$163,0,J154)*-1</f>
        <v>114331.647903507</v>
      </c>
      <c r="K167" s="22" t="n">
        <f aca="false">PV($C$161,K$163,0,K154)*-1</f>
        <v>112516.001723181</v>
      </c>
      <c r="L167" s="22" t="n">
        <f aca="false">PV($C$161,L$163,0,L154)*-1</f>
        <v>110653.80731977</v>
      </c>
      <c r="M167" s="22" t="n">
        <f aca="false">PV($C$161,M$163,0,M154)*-1</f>
        <v>108783.485730508</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2201331.07085727</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255726.303366216</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1146299.21611732</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799305.551373738</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Children'!$D32</f>
        <v>0.561</v>
      </c>
      <c r="E175" s="75" t="n">
        <f aca="false">'Regional Data Children'!$D32</f>
        <v>0.561</v>
      </c>
      <c r="F175" s="75" t="n">
        <f aca="false">'Regional Data Children'!$D32</f>
        <v>0.561</v>
      </c>
      <c r="G175" s="75" t="n">
        <f aca="false">'Regional Data Children'!AJ32</f>
        <v>0.501</v>
      </c>
      <c r="H175" s="75" t="n">
        <f aca="false">G175</f>
        <v>0.501</v>
      </c>
      <c r="I175" s="75" t="n">
        <f aca="false">H175</f>
        <v>0.501</v>
      </c>
      <c r="J175" s="75" t="n">
        <f aca="false">I175</f>
        <v>0.501</v>
      </c>
      <c r="K175" s="75" t="n">
        <f aca="false">J175</f>
        <v>0.501</v>
      </c>
      <c r="L175" s="75" t="n">
        <f aca="false">K175</f>
        <v>0.501</v>
      </c>
      <c r="M175" s="75" t="n">
        <f aca="false">L175</f>
        <v>0.501</v>
      </c>
    </row>
    <row r="176" customFormat="false" ht="15" hidden="false" customHeight="false" outlineLevel="0" collapsed="false">
      <c r="B176" s="0" t="s">
        <v>26</v>
      </c>
      <c r="C176" s="75" t="n">
        <f aca="false">'Regional Data Children'!D33</f>
        <v>0.917</v>
      </c>
      <c r="D176" s="75" t="n">
        <f aca="false">'Regional Data Children'!$D33</f>
        <v>0.917</v>
      </c>
      <c r="E176" s="75" t="n">
        <f aca="false">'Regional Data Children'!$D33</f>
        <v>0.917</v>
      </c>
      <c r="F176" s="75" t="n">
        <f aca="false">'Regional Data Children'!$D33</f>
        <v>0.917</v>
      </c>
      <c r="G176" s="75" t="n">
        <f aca="false">'Regional Data Children'!AJ33</f>
        <v>0.739</v>
      </c>
      <c r="H176" s="75" t="n">
        <f aca="false">G176</f>
        <v>0.739</v>
      </c>
      <c r="I176" s="75" t="n">
        <f aca="false">H176</f>
        <v>0.739</v>
      </c>
      <c r="J176" s="75" t="n">
        <f aca="false">I176</f>
        <v>0.739</v>
      </c>
      <c r="K176" s="75" t="n">
        <f aca="false">J176</f>
        <v>0.739</v>
      </c>
      <c r="L176" s="75" t="n">
        <f aca="false">K176</f>
        <v>0.739</v>
      </c>
      <c r="M176" s="75" t="n">
        <f aca="false">L176</f>
        <v>0.739</v>
      </c>
    </row>
    <row r="177" customFormat="false" ht="15" hidden="false" customHeight="false" outlineLevel="0" collapsed="false">
      <c r="B177" s="0" t="s">
        <v>27</v>
      </c>
      <c r="C177" s="75" t="n">
        <f aca="false">'Regional Data Children'!D34</f>
        <v>0.487</v>
      </c>
      <c r="D177" s="75" t="n">
        <f aca="false">'Regional Data Children'!$D34</f>
        <v>0.487</v>
      </c>
      <c r="E177" s="75" t="n">
        <f aca="false">'Regional Data Children'!$D34</f>
        <v>0.487</v>
      </c>
      <c r="F177" s="75" t="n">
        <f aca="false">'Regional Data Children'!$D34</f>
        <v>0.487</v>
      </c>
      <c r="G177" s="75" t="n">
        <f aca="false">'Regional Data Children'!AJ34</f>
        <v>0.399</v>
      </c>
      <c r="H177" s="75" t="n">
        <f aca="false">G177</f>
        <v>0.399</v>
      </c>
      <c r="I177" s="75" t="n">
        <f aca="false">H177</f>
        <v>0.399</v>
      </c>
      <c r="J177" s="75" t="n">
        <f aca="false">I177</f>
        <v>0.399</v>
      </c>
      <c r="K177" s="75" t="n">
        <f aca="false">J177</f>
        <v>0.399</v>
      </c>
      <c r="L177" s="75" t="n">
        <f aca="false">K177</f>
        <v>0.399</v>
      </c>
      <c r="M177" s="75" t="n">
        <f aca="false">L177</f>
        <v>0.399</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2005996.01020935</v>
      </c>
      <c r="E180" s="0" t="n">
        <f aca="false">SUM(E181:E183)</f>
        <v>2047450.6425997</v>
      </c>
      <c r="F180" s="0" t="n">
        <f aca="false">SUM(F181:F183)</f>
        <v>2087121.36071002</v>
      </c>
      <c r="G180" s="0" t="n">
        <f aca="false">SUM(G181:G183)</f>
        <v>1757196.49219128</v>
      </c>
      <c r="H180" s="0" t="n">
        <f aca="false">SUM(H181:H183)</f>
        <v>1786671.33477506</v>
      </c>
      <c r="I180" s="0" t="n">
        <f aca="false">SUM(I181:I183)</f>
        <v>1814666.86870971</v>
      </c>
      <c r="J180" s="0" t="n">
        <f aca="false">SUM(J181:J183)</f>
        <v>1841092.78736256</v>
      </c>
      <c r="K180" s="0" t="n">
        <f aca="false">SUM(K181:K183)</f>
        <v>1866210.93218703</v>
      </c>
      <c r="L180" s="0" t="n">
        <f aca="false">SUM(L181:L183)</f>
        <v>1890383.96315233</v>
      </c>
      <c r="M180" s="0" t="n">
        <f aca="false">SUM(M181:M183)</f>
        <v>1914184.77789099</v>
      </c>
    </row>
    <row r="181" customFormat="false" ht="15" hidden="false" customHeight="false" outlineLevel="0" collapsed="false">
      <c r="B181" s="0" t="s">
        <v>25</v>
      </c>
      <c r="C181" s="0" t="n">
        <f aca="false">C175*C101</f>
        <v>373311.082731694</v>
      </c>
      <c r="D181" s="0" t="n">
        <f aca="false">D175*D101</f>
        <v>381611.761583342</v>
      </c>
      <c r="E181" s="0" t="n">
        <f aca="false">E175*E101</f>
        <v>389497.906526683</v>
      </c>
      <c r="F181" s="0" t="n">
        <f aca="false">F175*F101</f>
        <v>397044.68754933</v>
      </c>
      <c r="G181" s="0" t="n">
        <f aca="false">G175*G101</f>
        <v>360932.279840773</v>
      </c>
      <c r="H181" s="0" t="n">
        <f aca="false">H175*H101</f>
        <v>366986.481621273</v>
      </c>
      <c r="I181" s="0" t="n">
        <f aca="false">I175*I101</f>
        <v>372736.829936498</v>
      </c>
      <c r="J181" s="0" t="n">
        <f aca="false">J175*J101</f>
        <v>378164.775592347</v>
      </c>
      <c r="K181" s="0" t="n">
        <f aca="false">K175*K101</f>
        <v>383324.101437324</v>
      </c>
      <c r="L181" s="0" t="n">
        <f aca="false">L175*L101</f>
        <v>388289.298679487</v>
      </c>
      <c r="M181" s="0" t="n">
        <f aca="false">M175*M101</f>
        <v>393178.041835911</v>
      </c>
    </row>
    <row r="182" customFormat="false" ht="15" hidden="false" customHeight="false" outlineLevel="0" collapsed="false">
      <c r="B182" s="0" t="s">
        <v>26</v>
      </c>
      <c r="C182" s="0" t="n">
        <f aca="false">C176*C102</f>
        <v>910737.420169237</v>
      </c>
      <c r="D182" s="0" t="n">
        <f aca="false">D176*D102</f>
        <v>930987.927568282</v>
      </c>
      <c r="E182" s="0" t="n">
        <f aca="false">E176*E102</f>
        <v>950227.129491309</v>
      </c>
      <c r="F182" s="0" t="n">
        <f aca="false">F176*F102</f>
        <v>968638.412191125</v>
      </c>
      <c r="G182" s="0" t="n">
        <f aca="false">G176*G102</f>
        <v>794599.451078002</v>
      </c>
      <c r="H182" s="0" t="n">
        <f aca="false">H176*H102</f>
        <v>807927.894335067</v>
      </c>
      <c r="I182" s="0" t="n">
        <f aca="false">I176*I102</f>
        <v>820587.398264173</v>
      </c>
      <c r="J182" s="0" t="n">
        <f aca="false">J176*J102</f>
        <v>832537.126452855</v>
      </c>
      <c r="K182" s="0" t="n">
        <f aca="false">K176*K102</f>
        <v>843895.48289069</v>
      </c>
      <c r="L182" s="0" t="n">
        <f aca="false">L176*L102</f>
        <v>854826.461424549</v>
      </c>
      <c r="M182" s="0" t="n">
        <f aca="false">M176*M102</f>
        <v>865589.124798047</v>
      </c>
    </row>
    <row r="183" customFormat="false" ht="15" hidden="false" customHeight="false" outlineLevel="0" collapsed="false">
      <c r="B183" s="0" t="s">
        <v>27</v>
      </c>
      <c r="C183" s="0" t="n">
        <f aca="false">C177*C103</f>
        <v>678313.819003453</v>
      </c>
      <c r="D183" s="0" t="n">
        <f aca="false">D177*D103</f>
        <v>693396.321057724</v>
      </c>
      <c r="E183" s="0" t="n">
        <f aca="false">E177*E103</f>
        <v>707725.606581714</v>
      </c>
      <c r="F183" s="0" t="n">
        <f aca="false">F177*F103</f>
        <v>721438.260969566</v>
      </c>
      <c r="G183" s="0" t="n">
        <f aca="false">G177*G103</f>
        <v>601664.761272502</v>
      </c>
      <c r="H183" s="0" t="n">
        <f aca="false">H177*H103</f>
        <v>611756.958818721</v>
      </c>
      <c r="I183" s="0" t="n">
        <f aca="false">I177*I103</f>
        <v>621342.640509037</v>
      </c>
      <c r="J183" s="0" t="n">
        <f aca="false">J177*J103</f>
        <v>630390.885317363</v>
      </c>
      <c r="K183" s="0" t="n">
        <f aca="false">K177*K103</f>
        <v>638991.34785902</v>
      </c>
      <c r="L183" s="0" t="n">
        <f aca="false">L177*L103</f>
        <v>647268.203048294</v>
      </c>
      <c r="M183" s="0" t="n">
        <f aca="false">M177*M103</f>
        <v>655417.611257029</v>
      </c>
    </row>
    <row r="185" customFormat="false" ht="15" hidden="false" customHeight="false" outlineLevel="0" collapsed="false">
      <c r="B185" s="0" t="s">
        <v>449</v>
      </c>
    </row>
    <row r="186" customFormat="false" ht="15" hidden="false" customHeight="false" outlineLevel="0" collapsed="false">
      <c r="B186" s="0" t="s">
        <v>25</v>
      </c>
      <c r="C186" s="75" t="n">
        <v>0</v>
      </c>
      <c r="D186" s="75" t="n">
        <v>0</v>
      </c>
      <c r="E186" s="75" t="n">
        <v>0</v>
      </c>
      <c r="F186" s="75" t="n">
        <v>0</v>
      </c>
      <c r="G186" s="75" t="n">
        <f aca="false">'Regional Data Children'!AK32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v>0</v>
      </c>
      <c r="E187" s="75" t="n">
        <v>0</v>
      </c>
      <c r="F187" s="75" t="n">
        <v>0</v>
      </c>
      <c r="G187" s="75" t="n">
        <f aca="false">'Regional Data Children'!AK33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v>0</v>
      </c>
      <c r="E188" s="75" t="n">
        <v>0</v>
      </c>
      <c r="F188" s="75" t="n">
        <v>0</v>
      </c>
      <c r="G188" s="75" t="n">
        <f aca="false">'Regional Data Children'!AK34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0</v>
      </c>
      <c r="E215" s="22" t="n">
        <f aca="false">E25+E122</f>
        <v>0</v>
      </c>
      <c r="F215" s="22" t="n">
        <f aca="false">F25+F122</f>
        <v>0</v>
      </c>
      <c r="G215" s="22" t="n">
        <f aca="false">G25+G122</f>
        <v>1995488.78340926</v>
      </c>
      <c r="H215" s="22" t="n">
        <f aca="false">H25+H122</f>
        <v>2028960.69052384</v>
      </c>
      <c r="I215" s="22" t="n">
        <f aca="false">I25+I122</f>
        <v>2060752.68089054</v>
      </c>
      <c r="J215" s="22" t="n">
        <f aca="false">J25+J122</f>
        <v>2090762.20145206</v>
      </c>
      <c r="K215" s="22" t="n">
        <f aca="false">K25+K122</f>
        <v>2119286.60181367</v>
      </c>
      <c r="L215" s="22" t="n">
        <f aca="false">L25+L122</f>
        <v>2146737.7220308</v>
      </c>
      <c r="M215" s="22" t="n">
        <f aca="false">M25+M122</f>
        <v>2173766.15001711</v>
      </c>
    </row>
    <row r="216" customFormat="false" ht="15" hidden="false" customHeight="false" outlineLevel="0" collapsed="false">
      <c r="B216" s="0" t="s">
        <v>25</v>
      </c>
      <c r="C216" s="22" t="n">
        <f aca="false">C26+C123</f>
        <v>0</v>
      </c>
      <c r="D216" s="22" t="n">
        <f aca="false">D26+D123</f>
        <v>0</v>
      </c>
      <c r="E216" s="22" t="n">
        <f aca="false">E26+E123</f>
        <v>0</v>
      </c>
      <c r="F216" s="22" t="n">
        <f aca="false">F26+F123</f>
        <v>0</v>
      </c>
      <c r="G216" s="22" t="n">
        <f aca="false">G26+G123</f>
        <v>396233.041741367</v>
      </c>
      <c r="H216" s="22" t="n">
        <f aca="false">H26+H123</f>
        <v>402879.371041318</v>
      </c>
      <c r="I216" s="22" t="n">
        <f aca="false">I26+I123</f>
        <v>409192.128672802</v>
      </c>
      <c r="J216" s="22" t="n">
        <f aca="false">J26+J123</f>
        <v>415150.951249084</v>
      </c>
      <c r="K216" s="22" t="n">
        <f aca="false">K26+K123</f>
        <v>420814.881817422</v>
      </c>
      <c r="L216" s="22" t="n">
        <f aca="false">L26+L123</f>
        <v>426265.69715313</v>
      </c>
      <c r="M216" s="22" t="n">
        <f aca="false">M26+M123</f>
        <v>431632.580857786</v>
      </c>
    </row>
    <row r="217" customFormat="false" ht="15" hidden="false" customHeight="false" outlineLevel="0" collapsed="false">
      <c r="B217" s="0" t="s">
        <v>26</v>
      </c>
      <c r="C217" s="22" t="n">
        <f aca="false">C27+C124</f>
        <v>0</v>
      </c>
      <c r="D217" s="22" t="n">
        <f aca="false">D27+D124</f>
        <v>0</v>
      </c>
      <c r="E217" s="22" t="n">
        <f aca="false">E27+E124</f>
        <v>0</v>
      </c>
      <c r="F217" s="22" t="n">
        <f aca="false">F27+F124</f>
        <v>0</v>
      </c>
      <c r="G217" s="22" t="n">
        <f aca="false">G27+G124</f>
        <v>631163.56939484</v>
      </c>
      <c r="H217" s="22" t="n">
        <f aca="false">H27+H124</f>
        <v>641750.573714052</v>
      </c>
      <c r="I217" s="22" t="n">
        <f aca="false">I27+I124</f>
        <v>651806.228391163</v>
      </c>
      <c r="J217" s="22" t="n">
        <f aca="false">J27+J124</f>
        <v>661298.096384068</v>
      </c>
      <c r="K217" s="22" t="n">
        <f aca="false">K27+K124</f>
        <v>670320.227952415</v>
      </c>
      <c r="L217" s="22" t="n">
        <f aca="false">L27+L124</f>
        <v>679002.886138309</v>
      </c>
      <c r="M217" s="22" t="n">
        <f aca="false">M27+M124</f>
        <v>687551.848790871</v>
      </c>
    </row>
    <row r="218" customFormat="false" ht="15" hidden="false" customHeight="false" outlineLevel="0" collapsed="false">
      <c r="B218" s="0" t="s">
        <v>27</v>
      </c>
      <c r="C218" s="22" t="n">
        <f aca="false">C28+C125</f>
        <v>0</v>
      </c>
      <c r="D218" s="22" t="n">
        <f aca="false">D28+D125</f>
        <v>0</v>
      </c>
      <c r="E218" s="22" t="n">
        <f aca="false">E28+E125</f>
        <v>0</v>
      </c>
      <c r="F218" s="22" t="n">
        <f aca="false">F28+F125</f>
        <v>0</v>
      </c>
      <c r="G218" s="22" t="n">
        <f aca="false">G28+G125</f>
        <v>968092.172273048</v>
      </c>
      <c r="H218" s="22" t="n">
        <f aca="false">H28+H125</f>
        <v>984330.745768468</v>
      </c>
      <c r="I218" s="22" t="n">
        <f aca="false">I28+I125</f>
        <v>999754.32382657</v>
      </c>
      <c r="J218" s="22" t="n">
        <f aca="false">J28+J125</f>
        <v>1014313.15381891</v>
      </c>
      <c r="K218" s="22" t="n">
        <f aca="false">K28+K125</f>
        <v>1028151.49204384</v>
      </c>
      <c r="L218" s="22" t="n">
        <f aca="false">L28+L125</f>
        <v>1041469.13873936</v>
      </c>
      <c r="M218" s="22" t="n">
        <f aca="false">M28+M125</f>
        <v>1054581.72036845</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v>
      </c>
      <c r="E221" s="71" t="n">
        <f aca="false">E215/E197</f>
        <v>0</v>
      </c>
      <c r="F221" s="71" t="n">
        <f aca="false">F215/F197</f>
        <v>0</v>
      </c>
      <c r="G221" s="71" t="n">
        <f aca="false">G215/G197</f>
        <v>0.604036176473485</v>
      </c>
      <c r="H221" s="71" t="n">
        <f aca="false">H215/H197</f>
        <v>0.604036176473485</v>
      </c>
      <c r="I221" s="71" t="n">
        <f aca="false">I215/I197</f>
        <v>0.604036176473485</v>
      </c>
      <c r="J221" s="71" t="n">
        <f aca="false">J215/J197</f>
        <v>0.604036176473485</v>
      </c>
      <c r="K221" s="71" t="n">
        <f aca="false">K215/K197</f>
        <v>0.604036176473485</v>
      </c>
      <c r="L221" s="71" t="n">
        <f aca="false">L215/L197</f>
        <v>0.604036176473485</v>
      </c>
      <c r="M221" s="71" t="n">
        <f aca="false">M215/M197</f>
        <v>0.604036176473485</v>
      </c>
    </row>
    <row r="222" customFormat="false" ht="15" hidden="false" customHeight="false" outlineLevel="0" collapsed="false">
      <c r="B222" s="0" t="s">
        <v>25</v>
      </c>
      <c r="C222" s="71" t="n">
        <f aca="false">C216/C198</f>
        <v>0</v>
      </c>
      <c r="D222" s="71" t="n">
        <f aca="false">D216/D198</f>
        <v>0</v>
      </c>
      <c r="E222" s="71" t="n">
        <f aca="false">E216/E198</f>
        <v>0</v>
      </c>
      <c r="F222" s="71" t="n">
        <f aca="false">F216/F198</f>
        <v>0</v>
      </c>
      <c r="G222" s="71" t="n">
        <f aca="false">G216/G198</f>
        <v>0.55</v>
      </c>
      <c r="H222" s="71" t="n">
        <f aca="false">H216/H198</f>
        <v>0.55</v>
      </c>
      <c r="I222" s="71" t="n">
        <f aca="false">I216/I198</f>
        <v>0.55</v>
      </c>
      <c r="J222" s="71" t="n">
        <f aca="false">J216/J198</f>
        <v>0.55</v>
      </c>
      <c r="K222" s="71" t="n">
        <f aca="false">K216/K198</f>
        <v>0.55</v>
      </c>
      <c r="L222" s="71" t="n">
        <f aca="false">L216/L198</f>
        <v>0.55</v>
      </c>
      <c r="M222" s="71" t="n">
        <f aca="false">M216/M198</f>
        <v>0.55</v>
      </c>
    </row>
    <row r="223" customFormat="false" ht="15" hidden="false" customHeight="false" outlineLevel="0" collapsed="false">
      <c r="B223" s="0" t="s">
        <v>26</v>
      </c>
      <c r="C223" s="71" t="n">
        <f aca="false">C217/C199</f>
        <v>0</v>
      </c>
      <c r="D223" s="71" t="n">
        <f aca="false">D217/D199</f>
        <v>0</v>
      </c>
      <c r="E223" s="71" t="n">
        <f aca="false">E217/E199</f>
        <v>0</v>
      </c>
      <c r="F223" s="71" t="n">
        <f aca="false">F217/F199</f>
        <v>0</v>
      </c>
      <c r="G223" s="71" t="n">
        <f aca="false">G217/G199</f>
        <v>0.587</v>
      </c>
      <c r="H223" s="71" t="n">
        <f aca="false">H217/H199</f>
        <v>0.587</v>
      </c>
      <c r="I223" s="71" t="n">
        <f aca="false">I217/I199</f>
        <v>0.587</v>
      </c>
      <c r="J223" s="71" t="n">
        <f aca="false">J217/J199</f>
        <v>0.587</v>
      </c>
      <c r="K223" s="71" t="n">
        <f aca="false">K217/K199</f>
        <v>0.587</v>
      </c>
      <c r="L223" s="71" t="n">
        <f aca="false">L217/L199</f>
        <v>0.587</v>
      </c>
      <c r="M223" s="71" t="n">
        <f aca="false">M217/M199</f>
        <v>0.587</v>
      </c>
    </row>
    <row r="224" customFormat="false" ht="15" hidden="false" customHeight="false" outlineLevel="0" collapsed="false">
      <c r="B224" s="0" t="s">
        <v>27</v>
      </c>
      <c r="C224" s="71" t="n">
        <f aca="false">C218/C200</f>
        <v>0</v>
      </c>
      <c r="D224" s="71" t="n">
        <f aca="false">D218/D200</f>
        <v>0</v>
      </c>
      <c r="E224" s="71" t="n">
        <f aca="false">E218/E200</f>
        <v>0</v>
      </c>
      <c r="F224" s="71" t="n">
        <f aca="false">F218/F200</f>
        <v>0</v>
      </c>
      <c r="G224" s="71" t="n">
        <f aca="false">G218/G200</f>
        <v>0.642</v>
      </c>
      <c r="H224" s="71" t="n">
        <f aca="false">H218/H200</f>
        <v>0.642</v>
      </c>
      <c r="I224" s="71" t="n">
        <f aca="false">I218/I200</f>
        <v>0.642</v>
      </c>
      <c r="J224" s="71" t="n">
        <f aca="false">J218/J200</f>
        <v>0.642</v>
      </c>
      <c r="K224" s="71" t="n">
        <f aca="false">K218/K200</f>
        <v>0.642</v>
      </c>
      <c r="L224" s="71" t="n">
        <f aca="false">L218/L200</f>
        <v>0.642</v>
      </c>
      <c r="M224" s="71" t="n">
        <f aca="false">M218/M200</f>
        <v>0.642</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14615754.8301373</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2902168.65253291</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4622893.43076572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7090692.74683865</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0</v>
      </c>
      <c r="E235" s="22" t="n">
        <f aca="false">PV($C$232,E$234,0,E215)*-1</f>
        <v>0</v>
      </c>
      <c r="F235" s="22" t="n">
        <f aca="false">PV($C$232,F$234,0,F215)*-1</f>
        <v>0</v>
      </c>
      <c r="G235" s="22" t="n">
        <f aca="false">PV($C$232,G$234,0,G215)*-1</f>
        <v>1772965.93832016</v>
      </c>
      <c r="H235" s="22" t="n">
        <f aca="false">PV($C$232,H$234,0,H215)*-1</f>
        <v>1750199.31481602</v>
      </c>
      <c r="I235" s="22" t="n">
        <f aca="false">PV($C$232,I$234,0,I215)*-1</f>
        <v>1725847.92716446</v>
      </c>
      <c r="J235" s="22" t="n">
        <f aca="false">PV($C$232,J$234,0,J215)*-1</f>
        <v>1699980.99823822</v>
      </c>
      <c r="K235" s="22" t="n">
        <f aca="false">PV($C$232,K$234,0,K215)*-1</f>
        <v>1672984.41362951</v>
      </c>
      <c r="L235" s="22" t="n">
        <f aca="false">PV($C$232,L$234,0,L215)*-1</f>
        <v>1645295.71011765</v>
      </c>
      <c r="M235" s="22" t="n">
        <f aca="false">PV($C$232,M$234,0,M215)*-1</f>
        <v>1617486.16463621</v>
      </c>
    </row>
    <row r="236" customFormat="false" ht="15" hidden="false" customHeight="false" outlineLevel="0" collapsed="false">
      <c r="A236" s="101"/>
      <c r="B236" s="101" t="s">
        <v>25</v>
      </c>
      <c r="C236" s="22" t="n">
        <f aca="false">PV($C$232,C$234,0,C216)*-1</f>
        <v>0</v>
      </c>
      <c r="D236" s="22" t="n">
        <f aca="false">PV($C$232,D$234,0,D216)*-1</f>
        <v>0</v>
      </c>
      <c r="E236" s="22" t="n">
        <f aca="false">PV($C$232,E$234,0,E216)*-1</f>
        <v>0</v>
      </c>
      <c r="F236" s="22" t="n">
        <f aca="false">PV($C$232,F$234,0,F216)*-1</f>
        <v>0</v>
      </c>
      <c r="G236" s="22" t="n">
        <f aca="false">PV($C$232,G$234,0,G216)*-1</f>
        <v>352047.925543441</v>
      </c>
      <c r="H236" s="22" t="n">
        <f aca="false">PV($C$232,H$234,0,H216)*-1</f>
        <v>347527.284507408</v>
      </c>
      <c r="I236" s="22" t="n">
        <f aca="false">PV($C$232,I$234,0,I216)*-1</f>
        <v>342691.965722344</v>
      </c>
      <c r="J236" s="22" t="n">
        <f aca="false">PV($C$232,J$234,0,J216)*-1</f>
        <v>337555.714386748</v>
      </c>
      <c r="K236" s="22" t="n">
        <f aca="false">PV($C$232,K$234,0,K216)*-1</f>
        <v>332195.1536434</v>
      </c>
      <c r="L236" s="22" t="n">
        <f aca="false">PV($C$232,L$234,0,L216)*-1</f>
        <v>326697.16272228</v>
      </c>
      <c r="M236" s="22" t="n">
        <f aca="false">PV($C$232,M$234,0,M216)*-1</f>
        <v>321175.176887447</v>
      </c>
    </row>
    <row r="237" customFormat="false" ht="15" hidden="false" customHeight="false" outlineLevel="0" collapsed="false">
      <c r="A237" s="101"/>
      <c r="B237" s="101" t="s">
        <v>26</v>
      </c>
      <c r="C237" s="22" t="n">
        <f aca="false">PV($C$232,C$234,0,C217)*-1</f>
        <v>0</v>
      </c>
      <c r="D237" s="22" t="n">
        <f aca="false">PV($C$232,D$234,0,D217)*-1</f>
        <v>0</v>
      </c>
      <c r="E237" s="22" t="n">
        <f aca="false">PV($C$232,E$234,0,E217)*-1</f>
        <v>0</v>
      </c>
      <c r="F237" s="22" t="n">
        <f aca="false">PV($C$232,F$234,0,F217)*-1</f>
        <v>0</v>
      </c>
      <c r="G237" s="22" t="n">
        <f aca="false">PV($C$232,G$234,0,G217)*-1</f>
        <v>560780.656523551</v>
      </c>
      <c r="H237" s="22" t="n">
        <f aca="false">PV($C$232,H$234,0,H217)*-1</f>
        <v>553579.682269318</v>
      </c>
      <c r="I237" s="22" t="n">
        <f aca="false">PV($C$232,I$234,0,I217)*-1</f>
        <v>545877.454685949</v>
      </c>
      <c r="J237" s="22" t="n">
        <f aca="false">PV($C$232,J$234,0,J217)*-1</f>
        <v>537695.868637404</v>
      </c>
      <c r="K237" s="22" t="n">
        <f aca="false">PV($C$232,K$234,0,K217)*-1</f>
        <v>529156.977893059</v>
      </c>
      <c r="L237" s="22" t="n">
        <f aca="false">PV($C$232,L$234,0,L217)*-1</f>
        <v>520399.173246014</v>
      </c>
      <c r="M237" s="22" t="n">
        <f aca="false">PV($C$232,M$234,0,M217)*-1</f>
        <v>511603.14686128</v>
      </c>
    </row>
    <row r="238" customFormat="false" ht="15" hidden="false" customHeight="false" outlineLevel="0" collapsed="false">
      <c r="A238" s="101"/>
      <c r="B238" s="101" t="s">
        <v>27</v>
      </c>
      <c r="C238" s="22" t="n">
        <f aca="false">PV($C$232,C$234,0,C218)*-1</f>
        <v>0</v>
      </c>
      <c r="D238" s="22" t="n">
        <f aca="false">PV($C$232,D$234,0,D218)*-1</f>
        <v>0</v>
      </c>
      <c r="E238" s="22" t="n">
        <f aca="false">PV($C$232,E$234,0,E218)*-1</f>
        <v>0</v>
      </c>
      <c r="F238" s="22" t="n">
        <f aca="false">PV($C$232,F$234,0,F218)*-1</f>
        <v>0</v>
      </c>
      <c r="G238" s="22" t="n">
        <f aca="false">PV($C$232,G$234,0,G218)*-1</f>
        <v>860137.356253167</v>
      </c>
      <c r="H238" s="22" t="n">
        <f aca="false">PV($C$232,H$234,0,H218)*-1</f>
        <v>849092.348039296</v>
      </c>
      <c r="I238" s="22" t="n">
        <f aca="false">PV($C$232,I$234,0,I218)*-1</f>
        <v>837278.506756165</v>
      </c>
      <c r="J238" s="22" t="n">
        <f aca="false">PV($C$232,J$234,0,J218)*-1</f>
        <v>824729.415214064</v>
      </c>
      <c r="K238" s="22" t="n">
        <f aca="false">PV($C$232,K$234,0,K218)*-1</f>
        <v>811632.282093055</v>
      </c>
      <c r="L238" s="22" t="n">
        <f aca="false">PV($C$232,L$234,0,L218)*-1</f>
        <v>798199.374149352</v>
      </c>
      <c r="M238" s="22" t="n">
        <f aca="false">PV($C$232,M$234,0,M218)*-1</f>
        <v>784707.840887486</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11884760.4669222</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2359890.38341307</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3759092.96011657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5765777.12339258</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0</v>
      </c>
      <c r="E246" s="22" t="n">
        <f aca="false">E54+E151</f>
        <v>0</v>
      </c>
      <c r="F246" s="22" t="n">
        <f aca="false">F54+F151</f>
        <v>0</v>
      </c>
      <c r="G246" s="22" t="n">
        <f aca="false">G54+G151</f>
        <v>369610.432847331</v>
      </c>
      <c r="H246" s="22" t="n">
        <f aca="false">H54+H151</f>
        <v>375810.200132272</v>
      </c>
      <c r="I246" s="22" t="n">
        <f aca="false">I54+I151</f>
        <v>381698.808185702</v>
      </c>
      <c r="J246" s="22" t="n">
        <f aca="false">J54+J151</f>
        <v>387257.261821977</v>
      </c>
      <c r="K246" s="22" t="n">
        <f aca="false">K54+K151</f>
        <v>392540.637029104</v>
      </c>
      <c r="L246" s="22" t="n">
        <f aca="false">L54+L151</f>
        <v>397625.216060544</v>
      </c>
      <c r="M246" s="22" t="n">
        <f aca="false">M54+M151</f>
        <v>402631.502765968</v>
      </c>
    </row>
    <row r="247" customFormat="false" ht="15" hidden="false" customHeight="false" outlineLevel="0" collapsed="false">
      <c r="B247" s="0" t="s">
        <v>25</v>
      </c>
      <c r="C247" s="22" t="n">
        <f aca="false">C55+C152</f>
        <v>0</v>
      </c>
      <c r="D247" s="22" t="n">
        <f aca="false">D55+D152</f>
        <v>0</v>
      </c>
      <c r="E247" s="22" t="n">
        <f aca="false">E55+E152</f>
        <v>0</v>
      </c>
      <c r="F247" s="22" t="n">
        <f aca="false">F55+F152</f>
        <v>0</v>
      </c>
      <c r="G247" s="22" t="n">
        <f aca="false">G55+G152</f>
        <v>42937.2532505191</v>
      </c>
      <c r="H247" s="22" t="n">
        <f aca="false">H55+H152</f>
        <v>43657.4736619319</v>
      </c>
      <c r="I247" s="22" t="n">
        <f aca="false">I55+I152</f>
        <v>44341.5470343619</v>
      </c>
      <c r="J247" s="22" t="n">
        <f aca="false">J55+J152</f>
        <v>44987.2667171734</v>
      </c>
      <c r="K247" s="22" t="n">
        <f aca="false">K55+K152</f>
        <v>45601.0308296697</v>
      </c>
      <c r="L247" s="22" t="n">
        <f aca="false">L55+L152</f>
        <v>46191.7010005937</v>
      </c>
      <c r="M247" s="22" t="n">
        <f aca="false">M55+M152</f>
        <v>46773.276034771</v>
      </c>
    </row>
    <row r="248" customFormat="false" ht="15" hidden="false" customHeight="false" outlineLevel="0" collapsed="false">
      <c r="B248" s="0" t="s">
        <v>26</v>
      </c>
      <c r="C248" s="22" t="n">
        <f aca="false">C56+C153</f>
        <v>0</v>
      </c>
      <c r="D248" s="22" t="n">
        <f aca="false">D56+D153</f>
        <v>0</v>
      </c>
      <c r="E248" s="22" t="n">
        <f aca="false">E56+E153</f>
        <v>0</v>
      </c>
      <c r="F248" s="22" t="n">
        <f aca="false">F56+F153</f>
        <v>0</v>
      </c>
      <c r="G248" s="22" t="n">
        <f aca="false">G56+G153</f>
        <v>192467.255403197</v>
      </c>
      <c r="H248" s="22" t="n">
        <f aca="false">H56+H153</f>
        <v>195695.660468169</v>
      </c>
      <c r="I248" s="22" t="n">
        <f aca="false">I56+I153</f>
        <v>198762.035574137</v>
      </c>
      <c r="J248" s="22" t="n">
        <f aca="false">J56+J153</f>
        <v>201656.489357322</v>
      </c>
      <c r="K248" s="22" t="n">
        <f aca="false">K56+K153</f>
        <v>204407.701539152</v>
      </c>
      <c r="L248" s="22" t="n">
        <f aca="false">L56+L153</f>
        <v>207055.394580506</v>
      </c>
      <c r="M248" s="22" t="n">
        <f aca="false">M56+M153</f>
        <v>209662.318455819</v>
      </c>
    </row>
    <row r="249" customFormat="false" ht="15" hidden="false" customHeight="false" outlineLevel="0" collapsed="false">
      <c r="B249" s="0" t="s">
        <v>27</v>
      </c>
      <c r="C249" s="22" t="n">
        <f aca="false">C57+C154</f>
        <v>0</v>
      </c>
      <c r="D249" s="22" t="n">
        <f aca="false">D57+D154</f>
        <v>0</v>
      </c>
      <c r="E249" s="22" t="n">
        <f aca="false">E57+E154</f>
        <v>0</v>
      </c>
      <c r="F249" s="22" t="n">
        <f aca="false">F57+F154</f>
        <v>0</v>
      </c>
      <c r="G249" s="22" t="n">
        <f aca="false">G57+G154</f>
        <v>134205.924193616</v>
      </c>
      <c r="H249" s="22" t="n">
        <f aca="false">H57+H154</f>
        <v>136457.066002171</v>
      </c>
      <c r="I249" s="22" t="n">
        <f aca="false">I57+I154</f>
        <v>138595.225577204</v>
      </c>
      <c r="J249" s="22" t="n">
        <f aca="false">J57+J154</f>
        <v>140613.505747482</v>
      </c>
      <c r="K249" s="22" t="n">
        <f aca="false">K57+K154</f>
        <v>142531.904660283</v>
      </c>
      <c r="L249" s="22" t="n">
        <f aca="false">L57+L154</f>
        <v>144378.120479444</v>
      </c>
      <c r="M249" s="22" t="n">
        <f aca="false">M57+M154</f>
        <v>146195.908275377</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v>
      </c>
      <c r="E252" s="71" t="n">
        <f aca="false">E246/E197</f>
        <v>0</v>
      </c>
      <c r="F252" s="71" t="n">
        <f aca="false">F246/F197</f>
        <v>0</v>
      </c>
      <c r="G252" s="71" t="n">
        <f aca="false">G246/G197</f>
        <v>0.111881396927914</v>
      </c>
      <c r="H252" s="71" t="n">
        <f aca="false">H246/H197</f>
        <v>0.111881396927914</v>
      </c>
      <c r="I252" s="71" t="n">
        <f aca="false">I246/I197</f>
        <v>0.111881396927914</v>
      </c>
      <c r="J252" s="71" t="n">
        <f aca="false">J246/J197</f>
        <v>0.111881396927914</v>
      </c>
      <c r="K252" s="71" t="n">
        <f aca="false">K246/K197</f>
        <v>0.111881396927914</v>
      </c>
      <c r="L252" s="71" t="n">
        <f aca="false">L246/L197</f>
        <v>0.111881396927914</v>
      </c>
      <c r="M252" s="71" t="n">
        <f aca="false">M246/M197</f>
        <v>0.111881396927914</v>
      </c>
    </row>
    <row r="253" customFormat="false" ht="15" hidden="false" customHeight="false" outlineLevel="0" collapsed="false">
      <c r="B253" s="0" t="s">
        <v>25</v>
      </c>
      <c r="C253" s="71" t="n">
        <f aca="false">C247/C198</f>
        <v>0</v>
      </c>
      <c r="D253" s="71" t="n">
        <f aca="false">D247/D198</f>
        <v>0</v>
      </c>
      <c r="E253" s="71" t="n">
        <f aca="false">E247/E198</f>
        <v>0</v>
      </c>
      <c r="F253" s="71" t="n">
        <f aca="false">F247/F198</f>
        <v>0</v>
      </c>
      <c r="G253" s="71" t="n">
        <f aca="false">G247/G198</f>
        <v>0.0596</v>
      </c>
      <c r="H253" s="71" t="n">
        <f aca="false">H247/H198</f>
        <v>0.0596</v>
      </c>
      <c r="I253" s="71" t="n">
        <f aca="false">I247/I198</f>
        <v>0.0596</v>
      </c>
      <c r="J253" s="71" t="n">
        <f aca="false">J247/J198</f>
        <v>0.0596</v>
      </c>
      <c r="K253" s="71" t="n">
        <f aca="false">K247/K198</f>
        <v>0.0596</v>
      </c>
      <c r="L253" s="71" t="n">
        <f aca="false">L247/L198</f>
        <v>0.0596</v>
      </c>
      <c r="M253" s="71" t="n">
        <f aca="false">M247/M198</f>
        <v>0.0596</v>
      </c>
    </row>
    <row r="254" customFormat="false" ht="15" hidden="false" customHeight="false" outlineLevel="0" collapsed="false">
      <c r="B254" s="0" t="s">
        <v>26</v>
      </c>
      <c r="C254" s="71" t="n">
        <f aca="false">C248/C199</f>
        <v>0</v>
      </c>
      <c r="D254" s="71" t="n">
        <f aca="false">D248/D199</f>
        <v>0</v>
      </c>
      <c r="E254" s="71" t="n">
        <f aca="false">E248/E199</f>
        <v>0</v>
      </c>
      <c r="F254" s="71" t="n">
        <f aca="false">F248/F199</f>
        <v>0</v>
      </c>
      <c r="G254" s="71" t="n">
        <f aca="false">G248/G199</f>
        <v>0.179</v>
      </c>
      <c r="H254" s="71" t="n">
        <f aca="false">H248/H199</f>
        <v>0.179</v>
      </c>
      <c r="I254" s="71" t="n">
        <f aca="false">I248/I199</f>
        <v>0.179</v>
      </c>
      <c r="J254" s="71" t="n">
        <f aca="false">J248/J199</f>
        <v>0.179</v>
      </c>
      <c r="K254" s="71" t="n">
        <f aca="false">K248/K199</f>
        <v>0.179</v>
      </c>
      <c r="L254" s="71" t="n">
        <f aca="false">L248/L199</f>
        <v>0.179</v>
      </c>
      <c r="M254" s="71" t="n">
        <f aca="false">M248/M199</f>
        <v>0.179</v>
      </c>
    </row>
    <row r="255" customFormat="false" ht="15" hidden="false" customHeight="false" outlineLevel="0" collapsed="false">
      <c r="B255" s="0" t="s">
        <v>27</v>
      </c>
      <c r="C255" s="71" t="n">
        <f aca="false">C249/C200</f>
        <v>0</v>
      </c>
      <c r="D255" s="71" t="n">
        <f aca="false">D249/D200</f>
        <v>0</v>
      </c>
      <c r="E255" s="71" t="n">
        <f aca="false">E249/E200</f>
        <v>0</v>
      </c>
      <c r="F255" s="71" t="n">
        <f aca="false">F249/F200</f>
        <v>0</v>
      </c>
      <c r="G255" s="71" t="n">
        <f aca="false">G249/G200</f>
        <v>0.089</v>
      </c>
      <c r="H255" s="71" t="n">
        <f aca="false">H249/H200</f>
        <v>0.089</v>
      </c>
      <c r="I255" s="71" t="n">
        <f aca="false">I249/I200</f>
        <v>0.089</v>
      </c>
      <c r="J255" s="71" t="n">
        <f aca="false">J249/J200</f>
        <v>0.089</v>
      </c>
      <c r="K255" s="71" t="n">
        <f aca="false">K249/K200</f>
        <v>0.089</v>
      </c>
      <c r="L255" s="71" t="n">
        <f aca="false">L249/L200</f>
        <v>0.089</v>
      </c>
      <c r="M255" s="71" t="n">
        <f aca="false">M249/M200</f>
        <v>0.089</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2707174.0588429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314489.548529021</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1409706.8553783</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982977.654935576</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0</v>
      </c>
      <c r="E266" s="22" t="n">
        <f aca="false">PV($C$263,E$265,0,E246)*-1</f>
        <v>0</v>
      </c>
      <c r="F266" s="22" t="n">
        <f aca="false">PV($C$263,F$265,0,F246)*-1</f>
        <v>0</v>
      </c>
      <c r="G266" s="22" t="n">
        <f aca="false">PV($C$263,G$265,0,G246)*-1</f>
        <v>328394.082359365</v>
      </c>
      <c r="H266" s="22" t="n">
        <f aca="false">PV($C$263,H$265,0,H246)*-1</f>
        <v>324177.179895268</v>
      </c>
      <c r="I266" s="22" t="n">
        <f aca="false">PV($C$263,I$265,0,I246)*-1</f>
        <v>319666.742650439</v>
      </c>
      <c r="J266" s="22" t="n">
        <f aca="false">PV($C$263,J$265,0,J246)*-1</f>
        <v>314875.59229352</v>
      </c>
      <c r="K266" s="22" t="n">
        <f aca="false">PV($C$263,K$265,0,K246)*-1</f>
        <v>309875.20371425</v>
      </c>
      <c r="L266" s="22" t="n">
        <f aca="false">PV($C$263,L$265,0,L246)*-1</f>
        <v>304746.618790551</v>
      </c>
      <c r="M266" s="22" t="n">
        <f aca="false">PV($C$263,M$265,0,M246)*-1</f>
        <v>299595.65115388</v>
      </c>
    </row>
    <row r="267" customFormat="false" ht="15" hidden="false" customHeight="false" outlineLevel="0" collapsed="false">
      <c r="A267" s="101"/>
      <c r="B267" s="101" t="s">
        <v>25</v>
      </c>
      <c r="C267" s="22" t="n">
        <f aca="false">PV($C$263,C$265,0,C247)*-1</f>
        <v>0</v>
      </c>
      <c r="D267" s="22" t="n">
        <f aca="false">PV($C$263,D$265,0,D247)*-1</f>
        <v>0</v>
      </c>
      <c r="E267" s="22" t="n">
        <f aca="false">PV($C$263,E$265,0,E247)*-1</f>
        <v>0</v>
      </c>
      <c r="F267" s="22" t="n">
        <f aca="false">PV($C$263,F$265,0,F247)*-1</f>
        <v>0</v>
      </c>
      <c r="G267" s="22" t="n">
        <f aca="false">PV($C$263,G$265,0,G247)*-1</f>
        <v>38149.193386162</v>
      </c>
      <c r="H267" s="22" t="n">
        <f aca="false">PV($C$263,H$265,0,H247)*-1</f>
        <v>37659.3202848027</v>
      </c>
      <c r="I267" s="22" t="n">
        <f aca="false">PV($C$263,I$265,0,I247)*-1</f>
        <v>37135.3475582758</v>
      </c>
      <c r="J267" s="22" t="n">
        <f aca="false">PV($C$263,J$265,0,J247)*-1</f>
        <v>36578.7646862731</v>
      </c>
      <c r="K267" s="22" t="n">
        <f aca="false">PV($C$263,K$265,0,K247)*-1</f>
        <v>35997.8748311758</v>
      </c>
      <c r="L267" s="22" t="n">
        <f aca="false">PV($C$263,L$265,0,L247)*-1</f>
        <v>35402.0925422688</v>
      </c>
      <c r="M267" s="22" t="n">
        <f aca="false">PV($C$263,M$265,0,M247)*-1</f>
        <v>34803.7100772579</v>
      </c>
    </row>
    <row r="268" customFormat="false" ht="15" hidden="false" customHeight="false" outlineLevel="0" collapsed="false">
      <c r="A268" s="101"/>
      <c r="B268" s="101" t="s">
        <v>26</v>
      </c>
      <c r="C268" s="22" t="n">
        <f aca="false">PV($C$263,C$265,0,C248)*-1</f>
        <v>0</v>
      </c>
      <c r="D268" s="22" t="n">
        <f aca="false">PV($C$263,D$265,0,D248)*-1</f>
        <v>0</v>
      </c>
      <c r="E268" s="22" t="n">
        <f aca="false">PV($C$263,E$265,0,E248)*-1</f>
        <v>0</v>
      </c>
      <c r="F268" s="22" t="n">
        <f aca="false">PV($C$263,F$265,0,F248)*-1</f>
        <v>0</v>
      </c>
      <c r="G268" s="22" t="n">
        <f aca="false">PV($C$263,G$265,0,G248)*-1</f>
        <v>171004.663573621</v>
      </c>
      <c r="H268" s="22" t="n">
        <f aca="false">PV($C$263,H$265,0,H248)*-1</f>
        <v>168808.795785704</v>
      </c>
      <c r="I268" s="22" t="n">
        <f aca="false">PV($C$263,I$265,0,I248)*-1</f>
        <v>166460.075619736</v>
      </c>
      <c r="J268" s="22" t="n">
        <f aca="false">PV($C$263,J$265,0,J248)*-1</f>
        <v>163965.17970374</v>
      </c>
      <c r="K268" s="22" t="n">
        <f aca="false">PV($C$263,K$265,0,K248)*-1</f>
        <v>161361.327159894</v>
      </c>
      <c r="L268" s="22" t="n">
        <f aca="false">PV($C$263,L$265,0,L248)*-1</f>
        <v>158690.718928512</v>
      </c>
      <c r="M268" s="22" t="n">
        <f aca="false">PV($C$263,M$265,0,M248)*-1</f>
        <v>156008.455346114</v>
      </c>
    </row>
    <row r="269" customFormat="false" ht="15" hidden="false" customHeight="false" outlineLevel="0" collapsed="false">
      <c r="A269" s="101"/>
      <c r="B269" s="101" t="s">
        <v>27</v>
      </c>
      <c r="C269" s="22" t="n">
        <f aca="false">PV($C$263,C$265,0,C249)*-1</f>
        <v>0</v>
      </c>
      <c r="D269" s="22" t="n">
        <f aca="false">PV($C$263,D$265,0,D249)*-1</f>
        <v>0</v>
      </c>
      <c r="E269" s="22" t="n">
        <f aca="false">PV($C$263,E$265,0,E249)*-1</f>
        <v>0</v>
      </c>
      <c r="F269" s="22" t="n">
        <f aca="false">PV($C$263,F$265,0,F249)*-1</f>
        <v>0</v>
      </c>
      <c r="G269" s="22" t="n">
        <f aca="false">PV($C$263,G$265,0,G249)*-1</f>
        <v>119240.225399582</v>
      </c>
      <c r="H269" s="22" t="n">
        <f aca="false">PV($C$263,H$265,0,H249)*-1</f>
        <v>117709.063824762</v>
      </c>
      <c r="I269" s="22" t="n">
        <f aca="false">PV($C$263,I$265,0,I249)*-1</f>
        <v>116071.319472428</v>
      </c>
      <c r="J269" s="22" t="n">
        <f aca="false">PV($C$263,J$265,0,J249)*-1</f>
        <v>114331.647903507</v>
      </c>
      <c r="K269" s="22" t="n">
        <f aca="false">PV($C$263,K$265,0,K249)*-1</f>
        <v>112516.001723181</v>
      </c>
      <c r="L269" s="22" t="n">
        <f aca="false">PV($C$263,L$265,0,L249)*-1</f>
        <v>110653.80731977</v>
      </c>
      <c r="M269" s="22" t="n">
        <f aca="false">PV($C$263,M$265,0,M249)*-1</f>
        <v>108783.485730508</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2201331.07085727</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255726.303366216</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1146299.21611732</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799305.551373738</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2005996.01020935</v>
      </c>
      <c r="E277" s="0" t="n">
        <f aca="false">SUM(E278:E280)</f>
        <v>2047450.6425997</v>
      </c>
      <c r="F277" s="0" t="n">
        <f aca="false">SUM(F278:F280)</f>
        <v>2087121.36071002</v>
      </c>
      <c r="G277" s="0" t="n">
        <f aca="false">SUM(G278:G280)</f>
        <v>1757196.49219128</v>
      </c>
      <c r="H277" s="0" t="n">
        <f aca="false">SUM(H278:H280)</f>
        <v>1786671.33477506</v>
      </c>
      <c r="I277" s="0" t="n">
        <f aca="false">SUM(I278:I280)</f>
        <v>1814666.86870971</v>
      </c>
      <c r="J277" s="0" t="n">
        <f aca="false">SUM(J278:J280)</f>
        <v>1841092.78736256</v>
      </c>
      <c r="K277" s="0" t="n">
        <f aca="false">SUM(K278:K280)</f>
        <v>1866210.93218703</v>
      </c>
      <c r="L277" s="0" t="n">
        <f aca="false">SUM(L278:L280)</f>
        <v>1890383.96315233</v>
      </c>
      <c r="M277" s="0" t="n">
        <f aca="false">SUM(M278:M280)</f>
        <v>1914184.77789099</v>
      </c>
    </row>
    <row r="278" customFormat="false" ht="15" hidden="false" customHeight="false" outlineLevel="0" collapsed="false">
      <c r="B278" s="0" t="s">
        <v>25</v>
      </c>
      <c r="C278" s="0" t="n">
        <f aca="false">C84+C181</f>
        <v>373311.082731694</v>
      </c>
      <c r="D278" s="0" t="n">
        <f aca="false">D84+D181</f>
        <v>381611.761583342</v>
      </c>
      <c r="E278" s="0" t="n">
        <f aca="false">E84+E181</f>
        <v>389497.906526683</v>
      </c>
      <c r="F278" s="0" t="n">
        <f aca="false">F84+F181</f>
        <v>397044.68754933</v>
      </c>
      <c r="G278" s="0" t="n">
        <f aca="false">G84+G181</f>
        <v>360932.279840773</v>
      </c>
      <c r="H278" s="0" t="n">
        <f aca="false">H84+H181</f>
        <v>366986.481621273</v>
      </c>
      <c r="I278" s="0" t="n">
        <f aca="false">I84+I181</f>
        <v>372736.829936498</v>
      </c>
      <c r="J278" s="0" t="n">
        <f aca="false">J84+J181</f>
        <v>378164.775592347</v>
      </c>
      <c r="K278" s="0" t="n">
        <f aca="false">K84+K181</f>
        <v>383324.101437324</v>
      </c>
      <c r="L278" s="0" t="n">
        <f aca="false">L84+L181</f>
        <v>388289.298679487</v>
      </c>
      <c r="M278" s="0" t="n">
        <f aca="false">M84+M181</f>
        <v>393178.041835911</v>
      </c>
    </row>
    <row r="279" customFormat="false" ht="15" hidden="false" customHeight="false" outlineLevel="0" collapsed="false">
      <c r="B279" s="0" t="s">
        <v>26</v>
      </c>
      <c r="C279" s="0" t="n">
        <f aca="false">C85+C182</f>
        <v>910737.420169237</v>
      </c>
      <c r="D279" s="0" t="n">
        <f aca="false">D85+D182</f>
        <v>930987.927568282</v>
      </c>
      <c r="E279" s="0" t="n">
        <f aca="false">E85+E182</f>
        <v>950227.129491309</v>
      </c>
      <c r="F279" s="0" t="n">
        <f aca="false">F85+F182</f>
        <v>968638.412191125</v>
      </c>
      <c r="G279" s="0" t="n">
        <f aca="false">G85+G182</f>
        <v>794599.451078002</v>
      </c>
      <c r="H279" s="0" t="n">
        <f aca="false">H85+H182</f>
        <v>807927.894335067</v>
      </c>
      <c r="I279" s="0" t="n">
        <f aca="false">I85+I182</f>
        <v>820587.398264173</v>
      </c>
      <c r="J279" s="0" t="n">
        <f aca="false">J85+J182</f>
        <v>832537.126452855</v>
      </c>
      <c r="K279" s="0" t="n">
        <f aca="false">K85+K182</f>
        <v>843895.48289069</v>
      </c>
      <c r="L279" s="0" t="n">
        <f aca="false">L85+L182</f>
        <v>854826.461424549</v>
      </c>
      <c r="M279" s="0" t="n">
        <f aca="false">M85+M182</f>
        <v>865589.124798047</v>
      </c>
    </row>
    <row r="280" customFormat="false" ht="15" hidden="false" customHeight="false" outlineLevel="0" collapsed="false">
      <c r="B280" s="0" t="s">
        <v>27</v>
      </c>
      <c r="C280" s="0" t="n">
        <f aca="false">C86+C183</f>
        <v>678313.819003453</v>
      </c>
      <c r="D280" s="0" t="n">
        <f aca="false">D86+D183</f>
        <v>693396.321057724</v>
      </c>
      <c r="E280" s="0" t="n">
        <f aca="false">E86+E183</f>
        <v>707725.606581714</v>
      </c>
      <c r="F280" s="0" t="n">
        <f aca="false">F86+F183</f>
        <v>721438.260969566</v>
      </c>
      <c r="G280" s="0" t="n">
        <f aca="false">G86+G183</f>
        <v>601664.761272502</v>
      </c>
      <c r="H280" s="0" t="n">
        <f aca="false">H86+H183</f>
        <v>611756.958818721</v>
      </c>
      <c r="I280" s="0" t="n">
        <f aca="false">I86+I183</f>
        <v>621342.640509037</v>
      </c>
      <c r="J280" s="0" t="n">
        <f aca="false">J86+J183</f>
        <v>630390.885317363</v>
      </c>
      <c r="K280" s="0" t="n">
        <f aca="false">K86+K183</f>
        <v>638991.34785902</v>
      </c>
      <c r="L280" s="0" t="n">
        <f aca="false">L86+L183</f>
        <v>647268.203048294</v>
      </c>
      <c r="M280" s="0" t="n">
        <f aca="false">M86+M183</f>
        <v>655417.611257029</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0.643091593278819</v>
      </c>
      <c r="E283" s="0" t="n">
        <f aca="false">E277/E197</f>
        <v>0.643091593278819</v>
      </c>
      <c r="F283" s="0" t="n">
        <f aca="false">F277/F197</f>
        <v>0.643091593278819</v>
      </c>
      <c r="G283" s="0" t="n">
        <f aca="false">G277/G197</f>
        <v>0.531904894319896</v>
      </c>
      <c r="H283" s="0" t="n">
        <f aca="false">H277/H197</f>
        <v>0.531904894319896</v>
      </c>
      <c r="I283" s="0" t="n">
        <f aca="false">I277/I197</f>
        <v>0.531904894319896</v>
      </c>
      <c r="J283" s="0" t="n">
        <f aca="false">J277/J197</f>
        <v>0.531904894319896</v>
      </c>
      <c r="K283" s="0" t="n">
        <f aca="false">K277/K197</f>
        <v>0.531904894319896</v>
      </c>
      <c r="L283" s="0" t="n">
        <f aca="false">L277/L197</f>
        <v>0.531904894319896</v>
      </c>
      <c r="M283" s="0" t="n">
        <f aca="false">M277/M197</f>
        <v>0.531904894319896</v>
      </c>
    </row>
    <row r="284" customFormat="false" ht="15" hidden="false" customHeight="false" outlineLevel="0" collapsed="false">
      <c r="B284" s="0" t="s">
        <v>25</v>
      </c>
      <c r="C284" s="0" t="n">
        <f aca="false">C278/C198</f>
        <v>0.561</v>
      </c>
      <c r="D284" s="0" t="n">
        <f aca="false">D278/D198</f>
        <v>0.561</v>
      </c>
      <c r="E284" s="0" t="n">
        <f aca="false">E278/E198</f>
        <v>0.561</v>
      </c>
      <c r="F284" s="0" t="n">
        <f aca="false">F278/F198</f>
        <v>0.561</v>
      </c>
      <c r="G284" s="0" t="n">
        <f aca="false">G278/G198</f>
        <v>0.501</v>
      </c>
      <c r="H284" s="0" t="n">
        <f aca="false">H278/H198</f>
        <v>0.501</v>
      </c>
      <c r="I284" s="0" t="n">
        <f aca="false">I278/I198</f>
        <v>0.501</v>
      </c>
      <c r="J284" s="0" t="n">
        <f aca="false">J278/J198</f>
        <v>0.501</v>
      </c>
      <c r="K284" s="0" t="n">
        <f aca="false">K278/K198</f>
        <v>0.501</v>
      </c>
      <c r="L284" s="0" t="n">
        <f aca="false">L278/L198</f>
        <v>0.501</v>
      </c>
      <c r="M284" s="0" t="n">
        <f aca="false">M278/M198</f>
        <v>0.501</v>
      </c>
    </row>
    <row r="285" customFormat="false" ht="15" hidden="false" customHeight="false" outlineLevel="0" collapsed="false">
      <c r="B285" s="0" t="s">
        <v>26</v>
      </c>
      <c r="C285" s="0" t="n">
        <f aca="false">C279/C199</f>
        <v>0.917</v>
      </c>
      <c r="D285" s="0" t="n">
        <f aca="false">D279/D199</f>
        <v>0.917</v>
      </c>
      <c r="E285" s="0" t="n">
        <f aca="false">E279/E199</f>
        <v>0.917</v>
      </c>
      <c r="F285" s="0" t="n">
        <f aca="false">F279/F199</f>
        <v>0.917</v>
      </c>
      <c r="G285" s="0" t="n">
        <f aca="false">G279/G199</f>
        <v>0.739</v>
      </c>
      <c r="H285" s="0" t="n">
        <f aca="false">H279/H199</f>
        <v>0.739</v>
      </c>
      <c r="I285" s="0" t="n">
        <f aca="false">I279/I199</f>
        <v>0.739</v>
      </c>
      <c r="J285" s="0" t="n">
        <f aca="false">J279/J199</f>
        <v>0.739</v>
      </c>
      <c r="K285" s="0" t="n">
        <f aca="false">K279/K199</f>
        <v>0.739</v>
      </c>
      <c r="L285" s="0" t="n">
        <f aca="false">L279/L199</f>
        <v>0.739</v>
      </c>
      <c r="M285" s="0" t="n">
        <f aca="false">M279/M199</f>
        <v>0.739</v>
      </c>
    </row>
    <row r="286" customFormat="false" ht="15" hidden="false" customHeight="false" outlineLevel="0" collapsed="false">
      <c r="B286" s="0" t="s">
        <v>27</v>
      </c>
      <c r="C286" s="0" t="n">
        <f aca="false">C280/C200</f>
        <v>0.487</v>
      </c>
      <c r="D286" s="0" t="n">
        <f aca="false">D280/D200</f>
        <v>0.487</v>
      </c>
      <c r="E286" s="0" t="n">
        <f aca="false">E280/E200</f>
        <v>0.487</v>
      </c>
      <c r="F286" s="0" t="n">
        <f aca="false">F280/F200</f>
        <v>0.487</v>
      </c>
      <c r="G286" s="0" t="n">
        <f aca="false">G280/G200</f>
        <v>0.399</v>
      </c>
      <c r="H286" s="0" t="n">
        <f aca="false">H280/H200</f>
        <v>0.399</v>
      </c>
      <c r="I286" s="0" t="n">
        <f aca="false">I280/I200</f>
        <v>0.399</v>
      </c>
      <c r="J286" s="0" t="n">
        <f aca="false">J280/J200</f>
        <v>0.399</v>
      </c>
      <c r="K286" s="0" t="n">
        <f aca="false">K280/K200</f>
        <v>0.399</v>
      </c>
      <c r="L286" s="0" t="n">
        <f aca="false">L280/L200</f>
        <v>0.399</v>
      </c>
      <c r="M286" s="0" t="n">
        <f aca="false">M280/M200</f>
        <v>0.399</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104" activePane="bottomRight" state="frozen"/>
      <selection pane="topLeft" activeCell="A1" activeCellId="0" sqref="A1"/>
      <selection pane="topRight" activeCell="C1" activeCellId="0" sqref="C1"/>
      <selection pane="bottomLeft" activeCell="A104" activeCellId="0" sqref="A104"/>
      <selection pane="bottomRight" activeCell="G117" activeCellId="0" sqref="G11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5" t="n">
        <v>0</v>
      </c>
      <c r="E20" s="75" t="n">
        <v>0</v>
      </c>
      <c r="F20" s="71" t="n">
        <v>0</v>
      </c>
      <c r="G20" s="71" t="n">
        <f aca="false">'Regional Data Children'!AM24</f>
        <v>0.315</v>
      </c>
      <c r="H20" s="71" t="n">
        <f aca="false">G20</f>
        <v>0.315</v>
      </c>
      <c r="I20" s="71" t="n">
        <f aca="false">H20</f>
        <v>0.315</v>
      </c>
      <c r="J20" s="71" t="n">
        <f aca="false">I20</f>
        <v>0.315</v>
      </c>
      <c r="K20" s="71" t="n">
        <f aca="false">J20</f>
        <v>0.315</v>
      </c>
      <c r="L20" s="71" t="n">
        <f aca="false">K20</f>
        <v>0.315</v>
      </c>
      <c r="M20" s="71" t="n">
        <f aca="false">L20</f>
        <v>0.315</v>
      </c>
    </row>
    <row r="21" customFormat="false" ht="15" hidden="false" customHeight="false" outlineLevel="0" collapsed="false">
      <c r="B21" s="0" t="s">
        <v>26</v>
      </c>
      <c r="C21" s="75" t="n">
        <v>0</v>
      </c>
      <c r="D21" s="75" t="n">
        <v>0</v>
      </c>
      <c r="E21" s="75" t="n">
        <v>0</v>
      </c>
      <c r="F21" s="71" t="n">
        <v>0</v>
      </c>
      <c r="G21" s="71" t="n">
        <f aca="false">'Regional Data Children'!AM25</f>
        <v>0.285</v>
      </c>
      <c r="H21" s="71" t="n">
        <f aca="false">G21</f>
        <v>0.285</v>
      </c>
      <c r="I21" s="71" t="n">
        <f aca="false">H21</f>
        <v>0.285</v>
      </c>
      <c r="J21" s="71" t="n">
        <f aca="false">I21</f>
        <v>0.285</v>
      </c>
      <c r="K21" s="71" t="n">
        <f aca="false">J21</f>
        <v>0.285</v>
      </c>
      <c r="L21" s="71" t="n">
        <f aca="false">K21</f>
        <v>0.285</v>
      </c>
      <c r="M21" s="71" t="n">
        <f aca="false">L21</f>
        <v>0.285</v>
      </c>
    </row>
    <row r="22" customFormat="false" ht="15" hidden="false" customHeight="false" outlineLevel="0" collapsed="false">
      <c r="B22" s="0" t="s">
        <v>27</v>
      </c>
      <c r="C22" s="75" t="n">
        <v>0</v>
      </c>
      <c r="D22" s="75" t="n">
        <v>0</v>
      </c>
      <c r="E22" s="75" t="n">
        <v>0</v>
      </c>
      <c r="F22" s="71" t="n">
        <v>0</v>
      </c>
      <c r="G22" s="71" t="n">
        <f aca="false">'Regional Data Children'!AM26</f>
        <v>0.257</v>
      </c>
      <c r="H22" s="71" t="n">
        <f aca="false">G22</f>
        <v>0.257</v>
      </c>
      <c r="I22" s="71" t="n">
        <f aca="false">H22</f>
        <v>0.257</v>
      </c>
      <c r="J22" s="71" t="n">
        <f aca="false">I22</f>
        <v>0.257</v>
      </c>
      <c r="K22" s="71" t="n">
        <f aca="false">J22</f>
        <v>0.257</v>
      </c>
      <c r="L22" s="71" t="n">
        <f aca="false">K22</f>
        <v>0.257</v>
      </c>
      <c r="M22" s="71" t="n">
        <f aca="false">L22</f>
        <v>0.257</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v>0</v>
      </c>
      <c r="E49" s="75" t="n">
        <v>0</v>
      </c>
      <c r="F49" s="75" t="n">
        <v>0</v>
      </c>
      <c r="G49" s="75" t="n">
        <f aca="false">'Regional Data Children'!AO24</f>
        <v>0.095</v>
      </c>
      <c r="H49" s="75" t="n">
        <f aca="false">G49</f>
        <v>0.095</v>
      </c>
      <c r="I49" s="75" t="n">
        <f aca="false">H49</f>
        <v>0.095</v>
      </c>
      <c r="J49" s="75" t="n">
        <f aca="false">I49</f>
        <v>0.095</v>
      </c>
      <c r="K49" s="75" t="n">
        <f aca="false">J49</f>
        <v>0.095</v>
      </c>
      <c r="L49" s="75" t="n">
        <f aca="false">K49</f>
        <v>0.095</v>
      </c>
      <c r="M49" s="75" t="n">
        <f aca="false">L49</f>
        <v>0.095</v>
      </c>
    </row>
    <row r="50" customFormat="false" ht="15" hidden="false" customHeight="false" outlineLevel="0" collapsed="false">
      <c r="B50" s="0" t="s">
        <v>26</v>
      </c>
      <c r="C50" s="75" t="n">
        <v>0</v>
      </c>
      <c r="D50" s="75" t="n">
        <v>0</v>
      </c>
      <c r="E50" s="75" t="n">
        <v>0</v>
      </c>
      <c r="F50" s="75" t="n">
        <v>0</v>
      </c>
      <c r="G50" s="75" t="n">
        <f aca="false">'Regional Data Children'!AO25</f>
        <v>0.076</v>
      </c>
      <c r="H50" s="75" t="n">
        <f aca="false">G50</f>
        <v>0.076</v>
      </c>
      <c r="I50" s="75" t="n">
        <f aca="false">H50</f>
        <v>0.076</v>
      </c>
      <c r="J50" s="75" t="n">
        <f aca="false">I50</f>
        <v>0.076</v>
      </c>
      <c r="K50" s="75" t="n">
        <f aca="false">J50</f>
        <v>0.076</v>
      </c>
      <c r="L50" s="75" t="n">
        <f aca="false">K50</f>
        <v>0.076</v>
      </c>
      <c r="M50" s="75" t="n">
        <f aca="false">L50</f>
        <v>0.076</v>
      </c>
    </row>
    <row r="51" customFormat="false" ht="15" hidden="false" customHeight="false" outlineLevel="0" collapsed="false">
      <c r="B51" s="0" t="s">
        <v>27</v>
      </c>
      <c r="C51" s="75" t="n">
        <v>0</v>
      </c>
      <c r="D51" s="75" t="n">
        <v>0</v>
      </c>
      <c r="E51" s="75" t="n">
        <v>0</v>
      </c>
      <c r="F51" s="75" t="n">
        <v>0</v>
      </c>
      <c r="G51" s="75" t="n">
        <f aca="false">'Regional Data Children'!AO26</f>
        <v>0.076</v>
      </c>
      <c r="H51" s="75" t="n">
        <f aca="false">G51</f>
        <v>0.076</v>
      </c>
      <c r="I51" s="75" t="n">
        <f aca="false">H51</f>
        <v>0.076</v>
      </c>
      <c r="J51" s="75" t="n">
        <f aca="false">I51</f>
        <v>0.076</v>
      </c>
      <c r="K51" s="75" t="n">
        <f aca="false">J51</f>
        <v>0.076</v>
      </c>
      <c r="L51" s="75" t="n">
        <f aca="false">K51</f>
        <v>0.076</v>
      </c>
      <c r="M51" s="75" t="n">
        <f aca="false">L51</f>
        <v>0.076</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f aca="false">'Regional Data Children'!$D24</f>
        <v>0.561</v>
      </c>
      <c r="D78" s="75" t="n">
        <f aca="false">'Regional Data Children'!$D24</f>
        <v>0.561</v>
      </c>
      <c r="E78" s="75" t="n">
        <f aca="false">'Regional Data Children'!$D24</f>
        <v>0.561</v>
      </c>
      <c r="F78" s="75" t="n">
        <f aca="false">'Regional Data Children'!$D24</f>
        <v>0.561</v>
      </c>
      <c r="G78" s="75" t="n">
        <f aca="false">'Regional Data Children'!AP24</f>
        <v>0.466</v>
      </c>
      <c r="H78" s="75" t="n">
        <f aca="false">G78</f>
        <v>0.466</v>
      </c>
      <c r="I78" s="75" t="n">
        <f aca="false">H78</f>
        <v>0.466</v>
      </c>
      <c r="J78" s="75" t="n">
        <f aca="false">I78</f>
        <v>0.466</v>
      </c>
      <c r="K78" s="75" t="n">
        <f aca="false">J78</f>
        <v>0.466</v>
      </c>
      <c r="L78" s="75" t="n">
        <f aca="false">K78</f>
        <v>0.466</v>
      </c>
      <c r="M78" s="75" t="n">
        <f aca="false">L78</f>
        <v>0.466</v>
      </c>
    </row>
    <row r="79" customFormat="false" ht="15" hidden="false" customHeight="false" outlineLevel="0" collapsed="false">
      <c r="B79" s="0" t="s">
        <v>26</v>
      </c>
      <c r="C79" s="75" t="n">
        <f aca="false">'Regional Data Children'!$D25</f>
        <v>0.917</v>
      </c>
      <c r="D79" s="75" t="n">
        <f aca="false">'Regional Data Children'!$D25</f>
        <v>0.917</v>
      </c>
      <c r="E79" s="75" t="n">
        <f aca="false">'Regional Data Children'!$D25</f>
        <v>0.917</v>
      </c>
      <c r="F79" s="75" t="n">
        <f aca="false">'Regional Data Children'!$D25</f>
        <v>0.917</v>
      </c>
      <c r="G79" s="75" t="n">
        <f aca="false">'Regional Data Children'!AP25</f>
        <v>0.842</v>
      </c>
      <c r="H79" s="75" t="n">
        <f aca="false">G79</f>
        <v>0.842</v>
      </c>
      <c r="I79" s="75" t="n">
        <f aca="false">H79</f>
        <v>0.842</v>
      </c>
      <c r="J79" s="75" t="n">
        <f aca="false">I79</f>
        <v>0.842</v>
      </c>
      <c r="K79" s="75" t="n">
        <f aca="false">J79</f>
        <v>0.842</v>
      </c>
      <c r="L79" s="75" t="n">
        <f aca="false">K79</f>
        <v>0.842</v>
      </c>
      <c r="M79" s="75" t="n">
        <f aca="false">L79</f>
        <v>0.842</v>
      </c>
    </row>
    <row r="80" customFormat="false" ht="15" hidden="false" customHeight="false" outlineLevel="0" collapsed="false">
      <c r="B80" s="0" t="s">
        <v>27</v>
      </c>
      <c r="C80" s="75" t="n">
        <f aca="false">'Regional Data Children'!$D26</f>
        <v>0.487</v>
      </c>
      <c r="D80" s="75" t="n">
        <f aca="false">'Regional Data Children'!$D26</f>
        <v>0.487</v>
      </c>
      <c r="E80" s="75" t="n">
        <f aca="false">'Regional Data Children'!$D26</f>
        <v>0.487</v>
      </c>
      <c r="F80" s="75" t="n">
        <f aca="false">'Regional Data Children'!$D26</f>
        <v>0.487</v>
      </c>
      <c r="G80" s="75" t="n">
        <f aca="false">'Regional Data Children'!AP26</f>
        <v>0.411</v>
      </c>
      <c r="H80" s="75" t="n">
        <f aca="false">G80</f>
        <v>0.411</v>
      </c>
      <c r="I80" s="75" t="n">
        <f aca="false">H80</f>
        <v>0.411</v>
      </c>
      <c r="J80" s="75" t="n">
        <f aca="false">I80</f>
        <v>0.411</v>
      </c>
      <c r="K80" s="75" t="n">
        <f aca="false">J80</f>
        <v>0.411</v>
      </c>
      <c r="L80" s="75" t="n">
        <f aca="false">K80</f>
        <v>0.411</v>
      </c>
      <c r="M80" s="75" t="n">
        <f aca="false">L80</f>
        <v>0.411</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v>0</v>
      </c>
      <c r="E89" s="75" t="n">
        <v>0</v>
      </c>
      <c r="F89" s="75" t="n">
        <v>0</v>
      </c>
      <c r="G89" s="75" t="n">
        <f aca="false">'Regional Data Children'!AQ24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v>0</v>
      </c>
      <c r="E90" s="75" t="n">
        <v>0</v>
      </c>
      <c r="F90" s="75" t="n">
        <v>0</v>
      </c>
      <c r="G90" s="75" t="n">
        <f aca="false">'Regional Data Children'!AQ25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v>0</v>
      </c>
      <c r="E91" s="75" t="n">
        <v>0</v>
      </c>
      <c r="F91" s="75" t="n">
        <v>0</v>
      </c>
      <c r="G91" s="75" t="n">
        <f aca="false">'Regional Data Children'!AQ26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5" t="n">
        <v>0</v>
      </c>
      <c r="E117" s="75" t="n">
        <v>0</v>
      </c>
      <c r="F117" s="71" t="n">
        <v>0</v>
      </c>
      <c r="G117" s="71" t="n">
        <f aca="false">'Regional Data Children'!AM32</f>
        <v>0.315</v>
      </c>
      <c r="H117" s="71" t="n">
        <f aca="false">G117</f>
        <v>0.315</v>
      </c>
      <c r="I117" s="71" t="n">
        <f aca="false">H117</f>
        <v>0.315</v>
      </c>
      <c r="J117" s="71" t="n">
        <f aca="false">I117</f>
        <v>0.315</v>
      </c>
      <c r="K117" s="71" t="n">
        <f aca="false">J117</f>
        <v>0.315</v>
      </c>
      <c r="L117" s="71" t="n">
        <f aca="false">K117</f>
        <v>0.315</v>
      </c>
      <c r="M117" s="71" t="n">
        <f aca="false">L117</f>
        <v>0.315</v>
      </c>
    </row>
    <row r="118" customFormat="false" ht="15" hidden="false" customHeight="false" outlineLevel="0" collapsed="false">
      <c r="B118" s="0" t="s">
        <v>26</v>
      </c>
      <c r="C118" s="75" t="n">
        <v>0</v>
      </c>
      <c r="D118" s="75" t="n">
        <v>0</v>
      </c>
      <c r="E118" s="75" t="n">
        <v>0</v>
      </c>
      <c r="F118" s="71" t="n">
        <v>0</v>
      </c>
      <c r="G118" s="71" t="n">
        <f aca="false">'Regional Data Children'!AM33</f>
        <v>0.285</v>
      </c>
      <c r="H118" s="71" t="n">
        <f aca="false">G118</f>
        <v>0.285</v>
      </c>
      <c r="I118" s="71" t="n">
        <f aca="false">H118</f>
        <v>0.285</v>
      </c>
      <c r="J118" s="71" t="n">
        <f aca="false">I118</f>
        <v>0.285</v>
      </c>
      <c r="K118" s="71" t="n">
        <f aca="false">J118</f>
        <v>0.285</v>
      </c>
      <c r="L118" s="71" t="n">
        <f aca="false">K118</f>
        <v>0.285</v>
      </c>
      <c r="M118" s="71" t="n">
        <f aca="false">L118</f>
        <v>0.285</v>
      </c>
    </row>
    <row r="119" customFormat="false" ht="15" hidden="false" customHeight="false" outlineLevel="0" collapsed="false">
      <c r="B119" s="0" t="s">
        <v>27</v>
      </c>
      <c r="C119" s="75" t="n">
        <v>0</v>
      </c>
      <c r="D119" s="75" t="n">
        <v>0</v>
      </c>
      <c r="E119" s="75" t="n">
        <v>0</v>
      </c>
      <c r="F119" s="71" t="n">
        <v>0</v>
      </c>
      <c r="G119" s="71" t="n">
        <f aca="false">'Regional Data Children'!AM34</f>
        <v>0.257</v>
      </c>
      <c r="H119" s="71" t="n">
        <f aca="false">G119</f>
        <v>0.257</v>
      </c>
      <c r="I119" s="71" t="n">
        <f aca="false">H119</f>
        <v>0.257</v>
      </c>
      <c r="J119" s="71" t="n">
        <f aca="false">I119</f>
        <v>0.257</v>
      </c>
      <c r="K119" s="71" t="n">
        <f aca="false">J119</f>
        <v>0.257</v>
      </c>
      <c r="L119" s="71" t="n">
        <f aca="false">K119</f>
        <v>0.257</v>
      </c>
      <c r="M119" s="71" t="n">
        <f aca="false">L119</f>
        <v>0.257</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0</v>
      </c>
      <c r="E122" s="22" t="n">
        <f aca="false">SUM(E123:E125)</f>
        <v>0</v>
      </c>
      <c r="F122" s="22" t="n">
        <f aca="false">SUM(F123:F125)</f>
        <v>0</v>
      </c>
      <c r="G122" s="22" t="n">
        <f aca="false">SUM(G123:G125)</f>
        <v>920914.202772614</v>
      </c>
      <c r="H122" s="22" t="n">
        <f aca="false">SUM(H123:H125)</f>
        <v>936361.422978503</v>
      </c>
      <c r="I122" s="22" t="n">
        <f aca="false">SUM(I123:I125)</f>
        <v>951033.36486388</v>
      </c>
      <c r="J122" s="22" t="n">
        <f aca="false">SUM(J123:J125)</f>
        <v>964882.700391737</v>
      </c>
      <c r="K122" s="22" t="n">
        <f aca="false">SUM(K123:K125)</f>
        <v>978046.655828108</v>
      </c>
      <c r="L122" s="22" t="n">
        <f aca="false">SUM(L123:L125)</f>
        <v>990715.294559706</v>
      </c>
      <c r="M122" s="22" t="n">
        <f aca="false">SUM(M123:M125)</f>
        <v>1003188.86164671</v>
      </c>
    </row>
    <row r="123" customFormat="false" ht="15" hidden="false" customHeight="false" outlineLevel="0" collapsed="false">
      <c r="B123" s="0" t="s">
        <v>25</v>
      </c>
      <c r="C123" s="22" t="n">
        <f aca="false">C117*C101</f>
        <v>0</v>
      </c>
      <c r="D123" s="22" t="n">
        <f aca="false">D117*D101</f>
        <v>0</v>
      </c>
      <c r="E123" s="22" t="n">
        <f aca="false">E117*E101</f>
        <v>0</v>
      </c>
      <c r="F123" s="22" t="n">
        <f aca="false">F117*F101</f>
        <v>0</v>
      </c>
      <c r="G123" s="22" t="n">
        <f aca="false">G117*G101</f>
        <v>226933.469360965</v>
      </c>
      <c r="H123" s="22" t="n">
        <f aca="false">H117*H101</f>
        <v>230740.003414573</v>
      </c>
      <c r="I123" s="22" t="n">
        <f aca="false">I117*I101</f>
        <v>234355.491876241</v>
      </c>
      <c r="J123" s="22" t="n">
        <f aca="false">J117*J101</f>
        <v>237768.272079021</v>
      </c>
      <c r="K123" s="22" t="n">
        <f aca="false">K117*K101</f>
        <v>241012.159586342</v>
      </c>
      <c r="L123" s="22" t="n">
        <f aca="false">L117*L101</f>
        <v>244133.990187701</v>
      </c>
      <c r="M123" s="22" t="n">
        <f aca="false">M117*M101</f>
        <v>247207.750854914</v>
      </c>
    </row>
    <row r="124" customFormat="false" ht="15" hidden="false" customHeight="false" outlineLevel="0" collapsed="false">
      <c r="B124" s="0" t="s">
        <v>26</v>
      </c>
      <c r="C124" s="22" t="n">
        <f aca="false">C118*C102</f>
        <v>0</v>
      </c>
      <c r="D124" s="22" t="n">
        <f aca="false">D118*D102</f>
        <v>0</v>
      </c>
      <c r="E124" s="22" t="n">
        <f aca="false">E118*E102</f>
        <v>0</v>
      </c>
      <c r="F124" s="22" t="n">
        <f aca="false">F118*F102</f>
        <v>0</v>
      </c>
      <c r="G124" s="22" t="n">
        <f aca="false">G118*G102</f>
        <v>306442.278155928</v>
      </c>
      <c r="H124" s="22" t="n">
        <f aca="false">H118*H102</f>
        <v>311582.476164403</v>
      </c>
      <c r="I124" s="22" t="n">
        <f aca="false">I118*I102</f>
        <v>316464.693511893</v>
      </c>
      <c r="J124" s="22" t="n">
        <f aca="false">J118*J102</f>
        <v>321073.181378977</v>
      </c>
      <c r="K124" s="22" t="n">
        <f aca="false">K118*K102</f>
        <v>325453.603009265</v>
      </c>
      <c r="L124" s="22" t="n">
        <f aca="false">L118*L102</f>
        <v>329669.2036617</v>
      </c>
      <c r="M124" s="22" t="n">
        <f aca="false">M118*M102</f>
        <v>333819.892513455</v>
      </c>
    </row>
    <row r="125" customFormat="false" ht="15" hidden="false" customHeight="false" outlineLevel="0" collapsed="false">
      <c r="B125" s="0" t="s">
        <v>27</v>
      </c>
      <c r="C125" s="22" t="n">
        <f aca="false">C119*C103</f>
        <v>0</v>
      </c>
      <c r="D125" s="22" t="n">
        <f aca="false">D119*D103</f>
        <v>0</v>
      </c>
      <c r="E125" s="22" t="n">
        <f aca="false">E119*E103</f>
        <v>0</v>
      </c>
      <c r="F125" s="22" t="n">
        <f aca="false">F119*F103</f>
        <v>0</v>
      </c>
      <c r="G125" s="22" t="n">
        <f aca="false">G119*G103</f>
        <v>387538.455255722</v>
      </c>
      <c r="H125" s="22" t="n">
        <f aca="false">H119*H103</f>
        <v>394038.943399527</v>
      </c>
      <c r="I125" s="22" t="n">
        <f aca="false">I119*I103</f>
        <v>400213.179475746</v>
      </c>
      <c r="J125" s="22" t="n">
        <f aca="false">J119*J103</f>
        <v>406041.24693374</v>
      </c>
      <c r="K125" s="22" t="n">
        <f aca="false">K119*K103</f>
        <v>411580.893232501</v>
      </c>
      <c r="L125" s="22" t="n">
        <f aca="false">L119*L103</f>
        <v>416912.100710305</v>
      </c>
      <c r="M125" s="22" t="n">
        <f aca="false">M119*M103</f>
        <v>422161.218278337</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6745142.50304125</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1662151.13735976</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2244505.32839562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2838486.03728588</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0</v>
      </c>
      <c r="E135" s="22" t="n">
        <f aca="false">PV($C$132,E$134,0,E122)*-1</f>
        <v>0</v>
      </c>
      <c r="F135" s="22" t="n">
        <f aca="false">PV($C$132,F$134,0,F122)*-1</f>
        <v>0</v>
      </c>
      <c r="G135" s="22" t="n">
        <f aca="false">PV($C$132,G$134,0,G122)*-1</f>
        <v>818220.34140507</v>
      </c>
      <c r="H135" s="22" t="n">
        <f aca="false">PV($C$132,H$134,0,H122)*-1</f>
        <v>807713.588819713</v>
      </c>
      <c r="I135" s="22" t="n">
        <f aca="false">PV($C$132,I$134,0,I122)*-1</f>
        <v>796475.470654381</v>
      </c>
      <c r="J135" s="22" t="n">
        <f aca="false">PV($C$132,J$134,0,J122)*-1</f>
        <v>784537.933130574</v>
      </c>
      <c r="K135" s="22" t="n">
        <f aca="false">PV($C$132,K$134,0,K122)*-1</f>
        <v>772079.061700572</v>
      </c>
      <c r="L135" s="22" t="n">
        <f aca="false">PV($C$132,L$134,0,L122)*-1</f>
        <v>759300.778739304</v>
      </c>
      <c r="M135" s="22" t="n">
        <f aca="false">PV($C$132,M$134,0,M122)*-1</f>
        <v>746466.727443486</v>
      </c>
    </row>
    <row r="136" customFormat="false" ht="15" hidden="false" customHeight="false" outlineLevel="0" collapsed="false">
      <c r="A136" s="101"/>
      <c r="B136" s="101" t="s">
        <v>25</v>
      </c>
      <c r="C136" s="22" t="n">
        <f aca="false">PV($C$132,C$134,0,C123)*-1</f>
        <v>0</v>
      </c>
      <c r="D136" s="22" t="n">
        <f aca="false">PV($C$132,D$134,0,D123)*-1</f>
        <v>0</v>
      </c>
      <c r="E136" s="22" t="n">
        <f aca="false">PV($C$132,E$134,0,E123)*-1</f>
        <v>0</v>
      </c>
      <c r="F136" s="22" t="n">
        <f aca="false">PV($C$132,F$134,0,F123)*-1</f>
        <v>0</v>
      </c>
      <c r="G136" s="22" t="n">
        <f aca="false">PV($C$132,G$134,0,G123)*-1</f>
        <v>201627.448265789</v>
      </c>
      <c r="H136" s="22" t="n">
        <f aca="false">PV($C$132,H$134,0,H123)*-1</f>
        <v>199038.353854243</v>
      </c>
      <c r="I136" s="22" t="n">
        <f aca="false">PV($C$132,I$134,0,I123)*-1</f>
        <v>196269.034913706</v>
      </c>
      <c r="J136" s="22" t="n">
        <f aca="false">PV($C$132,J$134,0,J123)*-1</f>
        <v>193327.363694229</v>
      </c>
      <c r="K136" s="22" t="n">
        <f aca="false">PV($C$132,K$134,0,K123)*-1</f>
        <v>190257.224359402</v>
      </c>
      <c r="L136" s="22" t="n">
        <f aca="false">PV($C$132,L$134,0,L123)*-1</f>
        <v>187108.375013669</v>
      </c>
      <c r="M136" s="22" t="n">
        <f aca="false">PV($C$132,M$134,0,M123)*-1</f>
        <v>183945.783126447</v>
      </c>
    </row>
    <row r="137" customFormat="false" ht="15" hidden="false" customHeight="false" outlineLevel="0" collapsed="false">
      <c r="A137" s="101"/>
      <c r="B137" s="101" t="s">
        <v>26</v>
      </c>
      <c r="C137" s="22" t="n">
        <f aca="false">PV($C$132,C$134,0,C124)*-1</f>
        <v>0</v>
      </c>
      <c r="D137" s="22" t="n">
        <f aca="false">PV($C$132,D$134,0,D124)*-1</f>
        <v>0</v>
      </c>
      <c r="E137" s="22" t="n">
        <f aca="false">PV($C$132,E$134,0,E124)*-1</f>
        <v>0</v>
      </c>
      <c r="F137" s="22" t="n">
        <f aca="false">PV($C$132,F$134,0,F124)*-1</f>
        <v>0</v>
      </c>
      <c r="G137" s="22" t="n">
        <f aca="false">PV($C$132,G$134,0,G124)*-1</f>
        <v>272269.995075318</v>
      </c>
      <c r="H137" s="22" t="n">
        <f aca="false">PV($C$132,H$134,0,H124)*-1</f>
        <v>268773.780999584</v>
      </c>
      <c r="I137" s="22" t="n">
        <f aca="false">PV($C$132,I$134,0,I124)*-1</f>
        <v>265034.198612428</v>
      </c>
      <c r="J137" s="22" t="n">
        <f aca="false">PV($C$132,J$134,0,J124)*-1</f>
        <v>261061.878299251</v>
      </c>
      <c r="K137" s="22" t="n">
        <f aca="false">PV($C$132,K$134,0,K124)*-1</f>
        <v>256916.079556255</v>
      </c>
      <c r="L137" s="22" t="n">
        <f aca="false">PV($C$132,L$134,0,L124)*-1</f>
        <v>252663.993824726</v>
      </c>
      <c r="M137" s="22" t="n">
        <f aca="false">PV($C$132,M$134,0,M124)*-1</f>
        <v>248393.350690741</v>
      </c>
    </row>
    <row r="138" customFormat="false" ht="15" hidden="false" customHeight="false" outlineLevel="0" collapsed="false">
      <c r="A138" s="101"/>
      <c r="B138" s="101" t="s">
        <v>27</v>
      </c>
      <c r="C138" s="22" t="n">
        <f aca="false">PV($C$132,C$134,0,C125)*-1</f>
        <v>0</v>
      </c>
      <c r="D138" s="22" t="n">
        <f aca="false">PV($C$132,D$134,0,D125)*-1</f>
        <v>0</v>
      </c>
      <c r="E138" s="22" t="n">
        <f aca="false">PV($C$132,E$134,0,E125)*-1</f>
        <v>0</v>
      </c>
      <c r="F138" s="22" t="n">
        <f aca="false">PV($C$132,F$134,0,F125)*-1</f>
        <v>0</v>
      </c>
      <c r="G138" s="22" t="n">
        <f aca="false">PV($C$132,G$134,0,G125)*-1</f>
        <v>344322.898063962</v>
      </c>
      <c r="H138" s="22" t="n">
        <f aca="false">PV($C$132,H$134,0,H125)*-1</f>
        <v>339901.453965886</v>
      </c>
      <c r="I138" s="22" t="n">
        <f aca="false">PV($C$132,I$134,0,I125)*-1</f>
        <v>335172.237128247</v>
      </c>
      <c r="J138" s="22" t="n">
        <f aca="false">PV($C$132,J$134,0,J125)*-1</f>
        <v>330148.691137094</v>
      </c>
      <c r="K138" s="22" t="n">
        <f aca="false">PV($C$132,K$134,0,K125)*-1</f>
        <v>324905.757784914</v>
      </c>
      <c r="L138" s="22" t="n">
        <f aca="false">PV($C$132,L$134,0,L125)*-1</f>
        <v>319528.409900909</v>
      </c>
      <c r="M138" s="22" t="n">
        <f aca="false">PV($C$132,M$134,0,M125)*-1</f>
        <v>314127.593626299</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5484793.9018931</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1351573.58322748</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1825113.2770583</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2308107.04160731</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v>0</v>
      </c>
      <c r="E146" s="75" t="n">
        <v>0</v>
      </c>
      <c r="F146" s="75" t="n">
        <v>0</v>
      </c>
      <c r="G146" s="75" t="n">
        <f aca="false">'Regional Data Children'!AO32</f>
        <v>0.095</v>
      </c>
      <c r="H146" s="75" t="n">
        <f aca="false">G146</f>
        <v>0.095</v>
      </c>
      <c r="I146" s="75" t="n">
        <f aca="false">H146</f>
        <v>0.095</v>
      </c>
      <c r="J146" s="75" t="n">
        <f aca="false">I146</f>
        <v>0.095</v>
      </c>
      <c r="K146" s="75" t="n">
        <f aca="false">J146</f>
        <v>0.095</v>
      </c>
      <c r="L146" s="75" t="n">
        <f aca="false">K146</f>
        <v>0.095</v>
      </c>
      <c r="M146" s="75" t="n">
        <f aca="false">L146</f>
        <v>0.095</v>
      </c>
    </row>
    <row r="147" customFormat="false" ht="15" hidden="false" customHeight="false" outlineLevel="0" collapsed="false">
      <c r="B147" s="0" t="s">
        <v>26</v>
      </c>
      <c r="C147" s="75" t="n">
        <v>0</v>
      </c>
      <c r="D147" s="75" t="n">
        <v>0</v>
      </c>
      <c r="E147" s="75" t="n">
        <v>0</v>
      </c>
      <c r="F147" s="75" t="n">
        <v>0</v>
      </c>
      <c r="G147" s="75" t="n">
        <f aca="false">'Regional Data Children'!AO33</f>
        <v>0.076</v>
      </c>
      <c r="H147" s="75" t="n">
        <f aca="false">G147</f>
        <v>0.076</v>
      </c>
      <c r="I147" s="75" t="n">
        <f aca="false">H147</f>
        <v>0.076</v>
      </c>
      <c r="J147" s="75" t="n">
        <f aca="false">I147</f>
        <v>0.076</v>
      </c>
      <c r="K147" s="75" t="n">
        <f aca="false">J147</f>
        <v>0.076</v>
      </c>
      <c r="L147" s="75" t="n">
        <f aca="false">K147</f>
        <v>0.076</v>
      </c>
      <c r="M147" s="75" t="n">
        <f aca="false">L147</f>
        <v>0.076</v>
      </c>
    </row>
    <row r="148" customFormat="false" ht="15" hidden="false" customHeight="false" outlineLevel="0" collapsed="false">
      <c r="B148" s="0" t="s">
        <v>27</v>
      </c>
      <c r="C148" s="75" t="n">
        <v>0</v>
      </c>
      <c r="D148" s="75" t="n">
        <v>0</v>
      </c>
      <c r="E148" s="75" t="n">
        <v>0</v>
      </c>
      <c r="F148" s="75" t="n">
        <v>0</v>
      </c>
      <c r="G148" s="75" t="n">
        <f aca="false">'Regional Data Children'!AO34</f>
        <v>0.076</v>
      </c>
      <c r="H148" s="75" t="n">
        <f aca="false">G148</f>
        <v>0.076</v>
      </c>
      <c r="I148" s="75" t="n">
        <f aca="false">H148</f>
        <v>0.076</v>
      </c>
      <c r="J148" s="75" t="n">
        <f aca="false">I148</f>
        <v>0.076</v>
      </c>
      <c r="K148" s="75" t="n">
        <f aca="false">J148</f>
        <v>0.076</v>
      </c>
      <c r="L148" s="75" t="n">
        <f aca="false">K148</f>
        <v>0.076</v>
      </c>
      <c r="M148" s="75" t="n">
        <f aca="false">L148</f>
        <v>0.076</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0</v>
      </c>
      <c r="E151" s="22" t="n">
        <f aca="false">SUM(E152:E154)</f>
        <v>0</v>
      </c>
      <c r="F151" s="22" t="n">
        <f aca="false">SUM(F152:F154)</f>
        <v>0</v>
      </c>
      <c r="G151" s="22" t="n">
        <f aca="false">SUM(G152:G154)</f>
        <v>264761.005176951</v>
      </c>
      <c r="H151" s="22" t="n">
        <f aca="false">SUM(H152:H154)</f>
        <v>269202.050321643</v>
      </c>
      <c r="I151" s="22" t="n">
        <f aca="false">SUM(I152:I154)</f>
        <v>273420.204488204</v>
      </c>
      <c r="J151" s="22" t="n">
        <f aca="false">SUM(J152:J154)</f>
        <v>277401.860959945</v>
      </c>
      <c r="K151" s="22" t="n">
        <f aca="false">SUM(K152:K154)</f>
        <v>281186.472015942</v>
      </c>
      <c r="L151" s="22" t="n">
        <f aca="false">SUM(L152:L154)</f>
        <v>284828.680502578</v>
      </c>
      <c r="M151" s="22" t="n">
        <f aca="false">SUM(M152:M154)</f>
        <v>288414.806278631</v>
      </c>
    </row>
    <row r="152" customFormat="false" ht="15" hidden="false" customHeight="false" outlineLevel="0" collapsed="false">
      <c r="B152" s="0" t="s">
        <v>25</v>
      </c>
      <c r="C152" s="22" t="n">
        <f aca="false">C146*C101</f>
        <v>0</v>
      </c>
      <c r="D152" s="22" t="n">
        <f aca="false">D146*D101</f>
        <v>0</v>
      </c>
      <c r="E152" s="22" t="n">
        <f aca="false">E146*E101</f>
        <v>0</v>
      </c>
      <c r="F152" s="22" t="n">
        <f aca="false">F146*F101</f>
        <v>0</v>
      </c>
      <c r="G152" s="22" t="n">
        <f aca="false">G146*G101</f>
        <v>68440.252664418</v>
      </c>
      <c r="H152" s="22" t="n">
        <f aca="false">H146*H101</f>
        <v>69588.2549980458</v>
      </c>
      <c r="I152" s="22" t="n">
        <f aca="false">I146*I101</f>
        <v>70678.6404071204</v>
      </c>
      <c r="J152" s="22" t="n">
        <f aca="false">J146*J101</f>
        <v>71707.8915793872</v>
      </c>
      <c r="K152" s="22" t="n">
        <f aca="false">K146*K101</f>
        <v>72686.2068593729</v>
      </c>
      <c r="L152" s="22" t="n">
        <f aca="false">L146*L101</f>
        <v>73627.7113264497</v>
      </c>
      <c r="M152" s="22" t="n">
        <f aca="false">M146*M101</f>
        <v>74554.7185117994</v>
      </c>
    </row>
    <row r="153" customFormat="false" ht="15" hidden="false" customHeight="false" outlineLevel="0" collapsed="false">
      <c r="B153" s="0" t="s">
        <v>26</v>
      </c>
      <c r="C153" s="22" t="n">
        <f aca="false">C147*C102</f>
        <v>0</v>
      </c>
      <c r="D153" s="22" t="n">
        <f aca="false">D147*D102</f>
        <v>0</v>
      </c>
      <c r="E153" s="22" t="n">
        <f aca="false">E147*E102</f>
        <v>0</v>
      </c>
      <c r="F153" s="22" t="n">
        <f aca="false">F147*F102</f>
        <v>0</v>
      </c>
      <c r="G153" s="22" t="n">
        <f aca="false">G147*G102</f>
        <v>81717.9408415807</v>
      </c>
      <c r="H153" s="22" t="n">
        <f aca="false">H147*H102</f>
        <v>83088.6603105076</v>
      </c>
      <c r="I153" s="22" t="n">
        <f aca="false">I147*I102</f>
        <v>84390.5849365049</v>
      </c>
      <c r="J153" s="22" t="n">
        <f aca="false">J147*J102</f>
        <v>85619.5150343938</v>
      </c>
      <c r="K153" s="22" t="n">
        <f aca="false">K147*K102</f>
        <v>86787.6274691372</v>
      </c>
      <c r="L153" s="22" t="n">
        <f aca="false">L147*L102</f>
        <v>87911.78764312</v>
      </c>
      <c r="M153" s="22" t="n">
        <f aca="false">M147*M102</f>
        <v>89018.638003588</v>
      </c>
    </row>
    <row r="154" customFormat="false" ht="15" hidden="false" customHeight="false" outlineLevel="0" collapsed="false">
      <c r="B154" s="0" t="s">
        <v>27</v>
      </c>
      <c r="C154" s="22" t="n">
        <f aca="false">C148*C103</f>
        <v>0</v>
      </c>
      <c r="D154" s="22" t="n">
        <f aca="false">D148*D103</f>
        <v>0</v>
      </c>
      <c r="E154" s="22" t="n">
        <f aca="false">E148*E103</f>
        <v>0</v>
      </c>
      <c r="F154" s="22" t="n">
        <f aca="false">F148*F103</f>
        <v>0</v>
      </c>
      <c r="G154" s="22" t="n">
        <f aca="false">G148*G103</f>
        <v>114602.811670953</v>
      </c>
      <c r="H154" s="22" t="n">
        <f aca="false">H148*H103</f>
        <v>116525.13501309</v>
      </c>
      <c r="I154" s="22" t="n">
        <f aca="false">I148*I103</f>
        <v>118350.979144578</v>
      </c>
      <c r="J154" s="22" t="n">
        <f aca="false">J148*J103</f>
        <v>120074.454346164</v>
      </c>
      <c r="K154" s="22" t="n">
        <f aca="false">K148*K103</f>
        <v>121712.637687432</v>
      </c>
      <c r="L154" s="22" t="n">
        <f aca="false">L148*L103</f>
        <v>123289.181533008</v>
      </c>
      <c r="M154" s="22" t="n">
        <f aca="false">M148*M103</f>
        <v>124841.449763244</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1939215.0797439</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501283.676346593</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598534.754238832</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839396.64915847</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0</v>
      </c>
      <c r="E164" s="22" t="n">
        <f aca="false">PV($C$161,E$163,0,E151)*-1</f>
        <v>0</v>
      </c>
      <c r="F164" s="22" t="n">
        <f aca="false">PV($C$161,F$163,0,F151)*-1</f>
        <v>0</v>
      </c>
      <c r="G164" s="22" t="n">
        <f aca="false">PV($C$161,G$163,0,G151)*-1</f>
        <v>235236.72389286</v>
      </c>
      <c r="H164" s="22" t="n">
        <f aca="false">PV($C$161,H$163,0,H151)*-1</f>
        <v>232216.053381677</v>
      </c>
      <c r="I164" s="22" t="n">
        <f aca="false">PV($C$161,I$163,0,I151)*-1</f>
        <v>228985.116718096</v>
      </c>
      <c r="J164" s="22" t="n">
        <f aca="false">PV($C$161,J$163,0,J151)*-1</f>
        <v>225553.098377381</v>
      </c>
      <c r="K164" s="22" t="n">
        <f aca="false">PV($C$161,K$163,0,K151)*-1</f>
        <v>221971.197573542</v>
      </c>
      <c r="L164" s="22" t="n">
        <f aca="false">PV($C$161,L$163,0,L151)*-1</f>
        <v>218297.466588533</v>
      </c>
      <c r="M164" s="22" t="n">
        <f aca="false">PV($C$161,M$163,0,M151)*-1</f>
        <v>214607.702318047</v>
      </c>
    </row>
    <row r="165" customFormat="false" ht="15" hidden="false" customHeight="false" outlineLevel="0" collapsed="false">
      <c r="A165" s="101"/>
      <c r="B165" s="101" t="s">
        <v>25</v>
      </c>
      <c r="C165" s="22" t="n">
        <f aca="false">PV($C$161,C$163,0,C152)*-1</f>
        <v>0</v>
      </c>
      <c r="D165" s="22" t="n">
        <f aca="false">PV($C$161,D$163,0,D152)*-1</f>
        <v>0</v>
      </c>
      <c r="E165" s="22" t="n">
        <f aca="false">PV($C$161,E$163,0,E152)*-1</f>
        <v>0</v>
      </c>
      <c r="F165" s="22" t="n">
        <f aca="false">PV($C$161,F$163,0,F152)*-1</f>
        <v>0</v>
      </c>
      <c r="G165" s="22" t="n">
        <f aca="false">PV($C$161,G$163,0,G152)*-1</f>
        <v>60808.2780484126</v>
      </c>
      <c r="H165" s="22" t="n">
        <f aca="false">PV($C$161,H$163,0,H152)*-1</f>
        <v>60027.4400512795</v>
      </c>
      <c r="I165" s="22" t="n">
        <f aca="false">PV($C$161,I$163,0,I152)*-1</f>
        <v>59192.2486247685</v>
      </c>
      <c r="J165" s="22" t="n">
        <f aca="false">PV($C$161,J$163,0,J152)*-1</f>
        <v>58305.0779395292</v>
      </c>
      <c r="K165" s="22" t="n">
        <f aca="false">PV($C$161,K$163,0,K152)*-1</f>
        <v>57379.1629020419</v>
      </c>
      <c r="L165" s="22" t="n">
        <f aca="false">PV($C$161,L$163,0,L152)*-1</f>
        <v>56429.5099247574</v>
      </c>
      <c r="M165" s="22" t="n">
        <f aca="false">PV($C$161,M$163,0,M152)*-1</f>
        <v>55475.7123714681</v>
      </c>
    </row>
    <row r="166" customFormat="false" ht="15" hidden="false" customHeight="false" outlineLevel="0" collapsed="false">
      <c r="A166" s="101"/>
      <c r="B166" s="101" t="s">
        <v>26</v>
      </c>
      <c r="C166" s="22" t="n">
        <f aca="false">PV($C$161,C$163,0,C153)*-1</f>
        <v>0</v>
      </c>
      <c r="D166" s="22" t="n">
        <f aca="false">PV($C$161,D$163,0,D153)*-1</f>
        <v>0</v>
      </c>
      <c r="E166" s="22" t="n">
        <f aca="false">PV($C$161,E$163,0,E153)*-1</f>
        <v>0</v>
      </c>
      <c r="F166" s="22" t="n">
        <f aca="false">PV($C$161,F$163,0,F153)*-1</f>
        <v>0</v>
      </c>
      <c r="G166" s="22" t="n">
        <f aca="false">PV($C$161,G$163,0,G153)*-1</f>
        <v>72605.3320200849</v>
      </c>
      <c r="H166" s="22" t="n">
        <f aca="false">PV($C$161,H$163,0,H153)*-1</f>
        <v>71673.0082665557</v>
      </c>
      <c r="I166" s="22" t="n">
        <f aca="false">PV($C$161,I$163,0,I153)*-1</f>
        <v>70675.7862966476</v>
      </c>
      <c r="J166" s="22" t="n">
        <f aca="false">PV($C$161,J$163,0,J153)*-1</f>
        <v>69616.5008798002</v>
      </c>
      <c r="K166" s="22" t="n">
        <f aca="false">PV($C$161,K$163,0,K153)*-1</f>
        <v>68510.9545483347</v>
      </c>
      <c r="L166" s="22" t="n">
        <f aca="false">PV($C$161,L$163,0,L153)*-1</f>
        <v>67377.0650199269</v>
      </c>
      <c r="M166" s="22" t="n">
        <f aca="false">PV($C$161,M$163,0,M153)*-1</f>
        <v>66238.2268508642</v>
      </c>
    </row>
    <row r="167" customFormat="false" ht="15" hidden="false" customHeight="false" outlineLevel="0" collapsed="false">
      <c r="A167" s="101"/>
      <c r="B167" s="101" t="s">
        <v>27</v>
      </c>
      <c r="C167" s="22" t="n">
        <f aca="false">PV($C$161,C$163,0,C154)*-1</f>
        <v>0</v>
      </c>
      <c r="D167" s="22" t="n">
        <f aca="false">PV($C$161,D$163,0,D154)*-1</f>
        <v>0</v>
      </c>
      <c r="E167" s="22" t="n">
        <f aca="false">PV($C$161,E$163,0,E154)*-1</f>
        <v>0</v>
      </c>
      <c r="F167" s="22" t="n">
        <f aca="false">PV($C$161,F$163,0,F154)*-1</f>
        <v>0</v>
      </c>
      <c r="G167" s="22" t="n">
        <f aca="false">PV($C$161,G$163,0,G154)*-1</f>
        <v>101823.113824362</v>
      </c>
      <c r="H167" s="22" t="n">
        <f aca="false">PV($C$161,H$163,0,H154)*-1</f>
        <v>100515.605063842</v>
      </c>
      <c r="I167" s="22" t="n">
        <f aca="false">PV($C$161,I$163,0,I154)*-1</f>
        <v>99117.0817966799</v>
      </c>
      <c r="J167" s="22" t="n">
        <f aca="false">PV($C$161,J$163,0,J154)*-1</f>
        <v>97631.5195580512</v>
      </c>
      <c r="K167" s="22" t="n">
        <f aca="false">PV($C$161,K$163,0,K154)*-1</f>
        <v>96081.0801231654</v>
      </c>
      <c r="L167" s="22" t="n">
        <f aca="false">PV($C$161,L$163,0,L154)*-1</f>
        <v>94490.8916438485</v>
      </c>
      <c r="M167" s="22" t="n">
        <f aca="false">PV($C$161,M$163,0,M154)*-1</f>
        <v>92893.7630957148</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1576867.35885014</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407617.429862257</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486696.873882214</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682553.055105664</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Children'!$D32</f>
        <v>0.561</v>
      </c>
      <c r="E175" s="75" t="n">
        <f aca="false">'Regional Data Children'!$D32</f>
        <v>0.561</v>
      </c>
      <c r="F175" s="75" t="n">
        <f aca="false">'Regional Data Children'!$D32</f>
        <v>0.561</v>
      </c>
      <c r="G175" s="75" t="n">
        <f aca="false">'Regional Data Children'!AP32</f>
        <v>0.466</v>
      </c>
      <c r="H175" s="75" t="n">
        <f aca="false">G175</f>
        <v>0.466</v>
      </c>
      <c r="I175" s="75" t="n">
        <f aca="false">H175</f>
        <v>0.466</v>
      </c>
      <c r="J175" s="75" t="n">
        <f aca="false">I175</f>
        <v>0.466</v>
      </c>
      <c r="K175" s="75" t="n">
        <f aca="false">J175</f>
        <v>0.466</v>
      </c>
      <c r="L175" s="75" t="n">
        <f aca="false">K175</f>
        <v>0.466</v>
      </c>
      <c r="M175" s="75" t="n">
        <f aca="false">L175</f>
        <v>0.466</v>
      </c>
    </row>
    <row r="176" customFormat="false" ht="15" hidden="false" customHeight="false" outlineLevel="0" collapsed="false">
      <c r="B176" s="0" t="s">
        <v>26</v>
      </c>
      <c r="C176" s="75" t="n">
        <f aca="false">'Regional Data Children'!D33</f>
        <v>0.917</v>
      </c>
      <c r="D176" s="75" t="n">
        <f aca="false">'Regional Data Children'!$D33</f>
        <v>0.917</v>
      </c>
      <c r="E176" s="75" t="n">
        <f aca="false">'Regional Data Children'!$D33</f>
        <v>0.917</v>
      </c>
      <c r="F176" s="75" t="n">
        <f aca="false">'Regional Data Children'!$D33</f>
        <v>0.917</v>
      </c>
      <c r="G176" s="75" t="n">
        <f aca="false">'Regional Data Children'!AP33</f>
        <v>0.842</v>
      </c>
      <c r="H176" s="75" t="n">
        <f aca="false">G176</f>
        <v>0.842</v>
      </c>
      <c r="I176" s="75" t="n">
        <f aca="false">H176</f>
        <v>0.842</v>
      </c>
      <c r="J176" s="75" t="n">
        <f aca="false">I176</f>
        <v>0.842</v>
      </c>
      <c r="K176" s="75" t="n">
        <f aca="false">J176</f>
        <v>0.842</v>
      </c>
      <c r="L176" s="75" t="n">
        <f aca="false">K176</f>
        <v>0.842</v>
      </c>
      <c r="M176" s="75" t="n">
        <f aca="false">L176</f>
        <v>0.842</v>
      </c>
    </row>
    <row r="177" customFormat="false" ht="15" hidden="false" customHeight="false" outlineLevel="0" collapsed="false">
      <c r="B177" s="0" t="s">
        <v>27</v>
      </c>
      <c r="C177" s="75" t="n">
        <f aca="false">'Regional Data Children'!D34</f>
        <v>0.487</v>
      </c>
      <c r="D177" s="75" t="n">
        <f aca="false">'Regional Data Children'!$D34</f>
        <v>0.487</v>
      </c>
      <c r="E177" s="75" t="n">
        <f aca="false">'Regional Data Children'!$D34</f>
        <v>0.487</v>
      </c>
      <c r="F177" s="75" t="n">
        <f aca="false">'Regional Data Children'!$D34</f>
        <v>0.487</v>
      </c>
      <c r="G177" s="75" t="n">
        <f aca="false">'Regional Data Children'!AP34</f>
        <v>0.411</v>
      </c>
      <c r="H177" s="75" t="n">
        <f aca="false">G177</f>
        <v>0.411</v>
      </c>
      <c r="I177" s="75" t="n">
        <f aca="false">H177</f>
        <v>0.411</v>
      </c>
      <c r="J177" s="75" t="n">
        <f aca="false">I177</f>
        <v>0.411</v>
      </c>
      <c r="K177" s="75" t="n">
        <f aca="false">J177</f>
        <v>0.411</v>
      </c>
      <c r="L177" s="75" t="n">
        <f aca="false">K177</f>
        <v>0.411</v>
      </c>
      <c r="M177" s="75" t="n">
        <f aca="false">L177</f>
        <v>0.411</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2005996.01020935</v>
      </c>
      <c r="E180" s="0" t="n">
        <f aca="false">SUM(E181:E183)</f>
        <v>2047450.6425997</v>
      </c>
      <c r="F180" s="0" t="n">
        <f aca="false">SUM(F181:F183)</f>
        <v>2087121.36071002</v>
      </c>
      <c r="G180" s="0" t="n">
        <f aca="false">SUM(G181:G183)</f>
        <v>1860826.15761405</v>
      </c>
      <c r="H180" s="0" t="n">
        <f aca="false">SUM(H181:H183)</f>
        <v>1892039.26230393</v>
      </c>
      <c r="I180" s="0" t="n">
        <f aca="false">SUM(I181:I183)</f>
        <v>1921685.81695702</v>
      </c>
      <c r="J180" s="0" t="n">
        <f aca="false">SUM(J181:J183)</f>
        <v>1949670.18915827</v>
      </c>
      <c r="K180" s="0" t="n">
        <f aca="false">SUM(K181:K183)</f>
        <v>1976269.66231214</v>
      </c>
      <c r="L180" s="0" t="n">
        <f aca="false">SUM(L181:L183)</f>
        <v>2001868.2840536</v>
      </c>
      <c r="M180" s="0" t="n">
        <f aca="false">SUM(M181:M183)</f>
        <v>2027072.7383278</v>
      </c>
    </row>
    <row r="181" customFormat="false" ht="15" hidden="false" customHeight="false" outlineLevel="0" collapsed="false">
      <c r="B181" s="0" t="s">
        <v>25</v>
      </c>
      <c r="C181" s="0" t="n">
        <f aca="false">C175*C101</f>
        <v>373311.082731694</v>
      </c>
      <c r="D181" s="0" t="n">
        <f aca="false">D175*D101</f>
        <v>381611.761583342</v>
      </c>
      <c r="E181" s="0" t="n">
        <f aca="false">E175*E101</f>
        <v>389497.906526683</v>
      </c>
      <c r="F181" s="0" t="n">
        <f aca="false">F175*F101</f>
        <v>397044.68754933</v>
      </c>
      <c r="G181" s="0" t="n">
        <f aca="false">G175*G101</f>
        <v>335717.449911777</v>
      </c>
      <c r="H181" s="0" t="n">
        <f aca="false">H175*H101</f>
        <v>341348.703464098</v>
      </c>
      <c r="I181" s="0" t="n">
        <f aca="false">I175*I101</f>
        <v>346697.330839138</v>
      </c>
      <c r="J181" s="0" t="n">
        <f aca="false">J175*J101</f>
        <v>351746.078694678</v>
      </c>
      <c r="K181" s="0" t="n">
        <f aca="false">K175*K101</f>
        <v>356544.972594398</v>
      </c>
      <c r="L181" s="0" t="n">
        <f aca="false">L175*L101</f>
        <v>361163.299769743</v>
      </c>
      <c r="M181" s="0" t="n">
        <f aca="false">M175*M101</f>
        <v>365710.513963142</v>
      </c>
    </row>
    <row r="182" customFormat="false" ht="15" hidden="false" customHeight="false" outlineLevel="0" collapsed="false">
      <c r="B182" s="0" t="s">
        <v>26</v>
      </c>
      <c r="C182" s="0" t="n">
        <f aca="false">C176*C102</f>
        <v>910737.420169237</v>
      </c>
      <c r="D182" s="0" t="n">
        <f aca="false">D176*D102</f>
        <v>930987.927568282</v>
      </c>
      <c r="E182" s="0" t="n">
        <f aca="false">E176*E102</f>
        <v>950227.129491309</v>
      </c>
      <c r="F182" s="0" t="n">
        <f aca="false">F176*F102</f>
        <v>968638.412191125</v>
      </c>
      <c r="G182" s="0" t="n">
        <f aca="false">G176*G102</f>
        <v>905348.765639617</v>
      </c>
      <c r="H182" s="0" t="n">
        <f aca="false">H176*H102</f>
        <v>920534.894492729</v>
      </c>
      <c r="I182" s="0" t="n">
        <f aca="false">I176*I102</f>
        <v>934958.848901804</v>
      </c>
      <c r="J182" s="0" t="n">
        <f aca="false">J176*J102</f>
        <v>948574.100775783</v>
      </c>
      <c r="K182" s="0" t="n">
        <f aca="false">K176*K102</f>
        <v>961515.556960704</v>
      </c>
      <c r="L182" s="0" t="n">
        <f aca="false">L176*L102</f>
        <v>973970.068361935</v>
      </c>
      <c r="M182" s="0" t="n">
        <f aca="false">M176*M102</f>
        <v>986232.805250278</v>
      </c>
    </row>
    <row r="183" customFormat="false" ht="15" hidden="false" customHeight="false" outlineLevel="0" collapsed="false">
      <c r="B183" s="0" t="s">
        <v>27</v>
      </c>
      <c r="C183" s="0" t="n">
        <f aca="false">C177*C103</f>
        <v>678313.819003453</v>
      </c>
      <c r="D183" s="0" t="n">
        <f aca="false">D177*D103</f>
        <v>693396.321057724</v>
      </c>
      <c r="E183" s="0" t="n">
        <f aca="false">E177*E103</f>
        <v>707725.606581714</v>
      </c>
      <c r="F183" s="0" t="n">
        <f aca="false">F177*F103</f>
        <v>721438.260969566</v>
      </c>
      <c r="G183" s="0" t="n">
        <f aca="false">G177*G103</f>
        <v>619759.942062652</v>
      </c>
      <c r="H183" s="0" t="n">
        <f aca="false">H177*H103</f>
        <v>630155.664347104</v>
      </c>
      <c r="I183" s="0" t="n">
        <f aca="false">I177*I103</f>
        <v>640029.637216075</v>
      </c>
      <c r="J183" s="0" t="n">
        <f aca="false">J177*J103</f>
        <v>649350.00968781</v>
      </c>
      <c r="K183" s="0" t="n">
        <f aca="false">K177*K103</f>
        <v>658209.132757035</v>
      </c>
      <c r="L183" s="0" t="n">
        <f aca="false">L177*L103</f>
        <v>666734.915921927</v>
      </c>
      <c r="M183" s="0" t="n">
        <f aca="false">M177*M103</f>
        <v>675129.419114384</v>
      </c>
    </row>
    <row r="185" customFormat="false" ht="15" hidden="false" customHeight="false" outlineLevel="0" collapsed="false">
      <c r="B185" s="0" t="s">
        <v>449</v>
      </c>
    </row>
    <row r="186" customFormat="false" ht="15" hidden="false" customHeight="false" outlineLevel="0" collapsed="false">
      <c r="B186" s="0" t="s">
        <v>25</v>
      </c>
      <c r="C186" s="75" t="n">
        <v>0</v>
      </c>
      <c r="D186" s="75" t="n">
        <v>0</v>
      </c>
      <c r="E186" s="75" t="n">
        <v>0</v>
      </c>
      <c r="F186" s="75" t="n">
        <v>0</v>
      </c>
      <c r="G186" s="75" t="n">
        <f aca="false">'Regional Data Children'!AQ32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v>0</v>
      </c>
      <c r="E187" s="75" t="n">
        <v>0</v>
      </c>
      <c r="F187" s="75" t="n">
        <v>0</v>
      </c>
      <c r="G187" s="75" t="n">
        <f aca="false">'Regional Data Children'!AQ33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v>0</v>
      </c>
      <c r="E188" s="75" t="n">
        <v>0</v>
      </c>
      <c r="F188" s="75" t="n">
        <v>0</v>
      </c>
      <c r="G188" s="75" t="n">
        <f aca="false">'Regional Data Children'!AQ34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0</v>
      </c>
      <c r="E215" s="22" t="n">
        <f aca="false">E25+E122</f>
        <v>0</v>
      </c>
      <c r="F215" s="22" t="n">
        <f aca="false">F25+F122</f>
        <v>0</v>
      </c>
      <c r="G215" s="22" t="n">
        <f aca="false">G25+G122</f>
        <v>920914.202772614</v>
      </c>
      <c r="H215" s="22" t="n">
        <f aca="false">H25+H122</f>
        <v>936361.422978503</v>
      </c>
      <c r="I215" s="22" t="n">
        <f aca="false">I25+I122</f>
        <v>951033.36486388</v>
      </c>
      <c r="J215" s="22" t="n">
        <f aca="false">J25+J122</f>
        <v>964882.700391737</v>
      </c>
      <c r="K215" s="22" t="n">
        <f aca="false">K25+K122</f>
        <v>978046.655828108</v>
      </c>
      <c r="L215" s="22" t="n">
        <f aca="false">L25+L122</f>
        <v>990715.294559706</v>
      </c>
      <c r="M215" s="22" t="n">
        <f aca="false">M25+M122</f>
        <v>1003188.86164671</v>
      </c>
    </row>
    <row r="216" customFormat="false" ht="15" hidden="false" customHeight="false" outlineLevel="0" collapsed="false">
      <c r="B216" s="0" t="s">
        <v>25</v>
      </c>
      <c r="C216" s="22" t="n">
        <f aca="false">C26+C123</f>
        <v>0</v>
      </c>
      <c r="D216" s="22" t="n">
        <f aca="false">D26+D123</f>
        <v>0</v>
      </c>
      <c r="E216" s="22" t="n">
        <f aca="false">E26+E123</f>
        <v>0</v>
      </c>
      <c r="F216" s="22" t="n">
        <f aca="false">F26+F123</f>
        <v>0</v>
      </c>
      <c r="G216" s="22" t="n">
        <f aca="false">G26+G123</f>
        <v>226933.469360965</v>
      </c>
      <c r="H216" s="22" t="n">
        <f aca="false">H26+H123</f>
        <v>230740.003414573</v>
      </c>
      <c r="I216" s="22" t="n">
        <f aca="false">I26+I123</f>
        <v>234355.491876241</v>
      </c>
      <c r="J216" s="22" t="n">
        <f aca="false">J26+J123</f>
        <v>237768.272079021</v>
      </c>
      <c r="K216" s="22" t="n">
        <f aca="false">K26+K123</f>
        <v>241012.159586342</v>
      </c>
      <c r="L216" s="22" t="n">
        <f aca="false">L26+L123</f>
        <v>244133.990187701</v>
      </c>
      <c r="M216" s="22" t="n">
        <f aca="false">M26+M123</f>
        <v>247207.750854914</v>
      </c>
    </row>
    <row r="217" customFormat="false" ht="15" hidden="false" customHeight="false" outlineLevel="0" collapsed="false">
      <c r="B217" s="0" t="s">
        <v>26</v>
      </c>
      <c r="C217" s="22" t="n">
        <f aca="false">C27+C124</f>
        <v>0</v>
      </c>
      <c r="D217" s="22" t="n">
        <f aca="false">D27+D124</f>
        <v>0</v>
      </c>
      <c r="E217" s="22" t="n">
        <f aca="false">E27+E124</f>
        <v>0</v>
      </c>
      <c r="F217" s="22" t="n">
        <f aca="false">F27+F124</f>
        <v>0</v>
      </c>
      <c r="G217" s="22" t="n">
        <f aca="false">G27+G124</f>
        <v>306442.278155928</v>
      </c>
      <c r="H217" s="22" t="n">
        <f aca="false">H27+H124</f>
        <v>311582.476164403</v>
      </c>
      <c r="I217" s="22" t="n">
        <f aca="false">I27+I124</f>
        <v>316464.693511893</v>
      </c>
      <c r="J217" s="22" t="n">
        <f aca="false">J27+J124</f>
        <v>321073.181378977</v>
      </c>
      <c r="K217" s="22" t="n">
        <f aca="false">K27+K124</f>
        <v>325453.603009265</v>
      </c>
      <c r="L217" s="22" t="n">
        <f aca="false">L27+L124</f>
        <v>329669.2036617</v>
      </c>
      <c r="M217" s="22" t="n">
        <f aca="false">M27+M124</f>
        <v>333819.892513455</v>
      </c>
    </row>
    <row r="218" customFormat="false" ht="15" hidden="false" customHeight="false" outlineLevel="0" collapsed="false">
      <c r="B218" s="0" t="s">
        <v>27</v>
      </c>
      <c r="C218" s="22" t="n">
        <f aca="false">C28+C125</f>
        <v>0</v>
      </c>
      <c r="D218" s="22" t="n">
        <f aca="false">D28+D125</f>
        <v>0</v>
      </c>
      <c r="E218" s="22" t="n">
        <f aca="false">E28+E125</f>
        <v>0</v>
      </c>
      <c r="F218" s="22" t="n">
        <f aca="false">F28+F125</f>
        <v>0</v>
      </c>
      <c r="G218" s="22" t="n">
        <f aca="false">G28+G125</f>
        <v>387538.455255722</v>
      </c>
      <c r="H218" s="22" t="n">
        <f aca="false">H28+H125</f>
        <v>394038.943399527</v>
      </c>
      <c r="I218" s="22" t="n">
        <f aca="false">I28+I125</f>
        <v>400213.179475746</v>
      </c>
      <c r="J218" s="22" t="n">
        <f aca="false">J28+J125</f>
        <v>406041.24693374</v>
      </c>
      <c r="K218" s="22" t="n">
        <f aca="false">K28+K125</f>
        <v>411580.893232501</v>
      </c>
      <c r="L218" s="22" t="n">
        <f aca="false">L28+L125</f>
        <v>416912.100710305</v>
      </c>
      <c r="M218" s="22" t="n">
        <f aca="false">M28+M125</f>
        <v>422161.218278337</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v>
      </c>
      <c r="E221" s="71" t="n">
        <f aca="false">E215/E197</f>
        <v>0</v>
      </c>
      <c r="F221" s="71" t="n">
        <f aca="false">F215/F197</f>
        <v>0</v>
      </c>
      <c r="G221" s="71" t="n">
        <f aca="false">G215/G197</f>
        <v>0.278761523756865</v>
      </c>
      <c r="H221" s="71" t="n">
        <f aca="false">H215/H197</f>
        <v>0.278761523756865</v>
      </c>
      <c r="I221" s="71" t="n">
        <f aca="false">I215/I197</f>
        <v>0.278761523756865</v>
      </c>
      <c r="J221" s="71" t="n">
        <f aca="false">J215/J197</f>
        <v>0.278761523756865</v>
      </c>
      <c r="K221" s="71" t="n">
        <f aca="false">K215/K197</f>
        <v>0.278761523756865</v>
      </c>
      <c r="L221" s="71" t="n">
        <f aca="false">L215/L197</f>
        <v>0.278761523756865</v>
      </c>
      <c r="M221" s="71" t="n">
        <f aca="false">M215/M197</f>
        <v>0.278761523756865</v>
      </c>
    </row>
    <row r="222" customFormat="false" ht="15" hidden="false" customHeight="false" outlineLevel="0" collapsed="false">
      <c r="B222" s="0" t="s">
        <v>25</v>
      </c>
      <c r="C222" s="71" t="n">
        <f aca="false">C216/C198</f>
        <v>0</v>
      </c>
      <c r="D222" s="71" t="n">
        <f aca="false">D216/D198</f>
        <v>0</v>
      </c>
      <c r="E222" s="71" t="n">
        <f aca="false">E216/E198</f>
        <v>0</v>
      </c>
      <c r="F222" s="71" t="n">
        <f aca="false">F216/F198</f>
        <v>0</v>
      </c>
      <c r="G222" s="71" t="n">
        <f aca="false">G216/G198</f>
        <v>0.315</v>
      </c>
      <c r="H222" s="71" t="n">
        <f aca="false">H216/H198</f>
        <v>0.315</v>
      </c>
      <c r="I222" s="71" t="n">
        <f aca="false">I216/I198</f>
        <v>0.315</v>
      </c>
      <c r="J222" s="71" t="n">
        <f aca="false">J216/J198</f>
        <v>0.315</v>
      </c>
      <c r="K222" s="71" t="n">
        <f aca="false">K216/K198</f>
        <v>0.315</v>
      </c>
      <c r="L222" s="71" t="n">
        <f aca="false">L216/L198</f>
        <v>0.315</v>
      </c>
      <c r="M222" s="71" t="n">
        <f aca="false">M216/M198</f>
        <v>0.315</v>
      </c>
    </row>
    <row r="223" customFormat="false" ht="15" hidden="false" customHeight="false" outlineLevel="0" collapsed="false">
      <c r="B223" s="0" t="s">
        <v>26</v>
      </c>
      <c r="C223" s="71" t="n">
        <f aca="false">C217/C199</f>
        <v>0</v>
      </c>
      <c r="D223" s="71" t="n">
        <f aca="false">D217/D199</f>
        <v>0</v>
      </c>
      <c r="E223" s="71" t="n">
        <f aca="false">E217/E199</f>
        <v>0</v>
      </c>
      <c r="F223" s="71" t="n">
        <f aca="false">F217/F199</f>
        <v>0</v>
      </c>
      <c r="G223" s="71" t="n">
        <f aca="false">G217/G199</f>
        <v>0.285</v>
      </c>
      <c r="H223" s="71" t="n">
        <f aca="false">H217/H199</f>
        <v>0.285</v>
      </c>
      <c r="I223" s="71" t="n">
        <f aca="false">I217/I199</f>
        <v>0.285</v>
      </c>
      <c r="J223" s="71" t="n">
        <f aca="false">J217/J199</f>
        <v>0.285</v>
      </c>
      <c r="K223" s="71" t="n">
        <f aca="false">K217/K199</f>
        <v>0.285</v>
      </c>
      <c r="L223" s="71" t="n">
        <f aca="false">L217/L199</f>
        <v>0.285</v>
      </c>
      <c r="M223" s="71" t="n">
        <f aca="false">M217/M199</f>
        <v>0.285</v>
      </c>
    </row>
    <row r="224" customFormat="false" ht="15" hidden="false" customHeight="false" outlineLevel="0" collapsed="false">
      <c r="B224" s="0" t="s">
        <v>27</v>
      </c>
      <c r="C224" s="71" t="n">
        <f aca="false">C218/C200</f>
        <v>0</v>
      </c>
      <c r="D224" s="71" t="n">
        <f aca="false">D218/D200</f>
        <v>0</v>
      </c>
      <c r="E224" s="71" t="n">
        <f aca="false">E218/E200</f>
        <v>0</v>
      </c>
      <c r="F224" s="71" t="n">
        <f aca="false">F218/F200</f>
        <v>0</v>
      </c>
      <c r="G224" s="71" t="n">
        <f aca="false">G218/G200</f>
        <v>0.257</v>
      </c>
      <c r="H224" s="71" t="n">
        <f aca="false">H218/H200</f>
        <v>0.257</v>
      </c>
      <c r="I224" s="71" t="n">
        <f aca="false">I218/I200</f>
        <v>0.257</v>
      </c>
      <c r="J224" s="71" t="n">
        <f aca="false">J218/J200</f>
        <v>0.257</v>
      </c>
      <c r="K224" s="71" t="n">
        <f aca="false">K218/K200</f>
        <v>0.257</v>
      </c>
      <c r="L224" s="71" t="n">
        <f aca="false">L218/L200</f>
        <v>0.257</v>
      </c>
      <c r="M224" s="71" t="n">
        <f aca="false">M218/M200</f>
        <v>0.257</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6745142.50304125</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1662151.13735976</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2244505.32839562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2838486.03728588</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0</v>
      </c>
      <c r="E235" s="22" t="n">
        <f aca="false">PV($C$232,E$234,0,E215)*-1</f>
        <v>0</v>
      </c>
      <c r="F235" s="22" t="n">
        <f aca="false">PV($C$232,F$234,0,F215)*-1</f>
        <v>0</v>
      </c>
      <c r="G235" s="22" t="n">
        <f aca="false">PV($C$232,G$234,0,G215)*-1</f>
        <v>818220.34140507</v>
      </c>
      <c r="H235" s="22" t="n">
        <f aca="false">PV($C$232,H$234,0,H215)*-1</f>
        <v>807713.588819713</v>
      </c>
      <c r="I235" s="22" t="n">
        <f aca="false">PV($C$232,I$234,0,I215)*-1</f>
        <v>796475.470654381</v>
      </c>
      <c r="J235" s="22" t="n">
        <f aca="false">PV($C$232,J$234,0,J215)*-1</f>
        <v>784537.933130574</v>
      </c>
      <c r="K235" s="22" t="n">
        <f aca="false">PV($C$232,K$234,0,K215)*-1</f>
        <v>772079.061700572</v>
      </c>
      <c r="L235" s="22" t="n">
        <f aca="false">PV($C$232,L$234,0,L215)*-1</f>
        <v>759300.778739304</v>
      </c>
      <c r="M235" s="22" t="n">
        <f aca="false">PV($C$232,M$234,0,M215)*-1</f>
        <v>746466.727443486</v>
      </c>
    </row>
    <row r="236" customFormat="false" ht="15" hidden="false" customHeight="false" outlineLevel="0" collapsed="false">
      <c r="A236" s="101"/>
      <c r="B236" s="101" t="s">
        <v>25</v>
      </c>
      <c r="C236" s="22" t="n">
        <f aca="false">PV($C$232,C$234,0,C216)*-1</f>
        <v>0</v>
      </c>
      <c r="D236" s="22" t="n">
        <f aca="false">PV($C$232,D$234,0,D216)*-1</f>
        <v>0</v>
      </c>
      <c r="E236" s="22" t="n">
        <f aca="false">PV($C$232,E$234,0,E216)*-1</f>
        <v>0</v>
      </c>
      <c r="F236" s="22" t="n">
        <f aca="false">PV($C$232,F$234,0,F216)*-1</f>
        <v>0</v>
      </c>
      <c r="G236" s="22" t="n">
        <f aca="false">PV($C$232,G$234,0,G216)*-1</f>
        <v>201627.448265789</v>
      </c>
      <c r="H236" s="22" t="n">
        <f aca="false">PV($C$232,H$234,0,H216)*-1</f>
        <v>199038.353854243</v>
      </c>
      <c r="I236" s="22" t="n">
        <f aca="false">PV($C$232,I$234,0,I216)*-1</f>
        <v>196269.034913706</v>
      </c>
      <c r="J236" s="22" t="n">
        <f aca="false">PV($C$232,J$234,0,J216)*-1</f>
        <v>193327.363694229</v>
      </c>
      <c r="K236" s="22" t="n">
        <f aca="false">PV($C$232,K$234,0,K216)*-1</f>
        <v>190257.224359402</v>
      </c>
      <c r="L236" s="22" t="n">
        <f aca="false">PV($C$232,L$234,0,L216)*-1</f>
        <v>187108.375013669</v>
      </c>
      <c r="M236" s="22" t="n">
        <f aca="false">PV($C$232,M$234,0,M216)*-1</f>
        <v>183945.783126447</v>
      </c>
    </row>
    <row r="237" customFormat="false" ht="15" hidden="false" customHeight="false" outlineLevel="0" collapsed="false">
      <c r="A237" s="101"/>
      <c r="B237" s="101" t="s">
        <v>26</v>
      </c>
      <c r="C237" s="22" t="n">
        <f aca="false">PV($C$232,C$234,0,C217)*-1</f>
        <v>0</v>
      </c>
      <c r="D237" s="22" t="n">
        <f aca="false">PV($C$232,D$234,0,D217)*-1</f>
        <v>0</v>
      </c>
      <c r="E237" s="22" t="n">
        <f aca="false">PV($C$232,E$234,0,E217)*-1</f>
        <v>0</v>
      </c>
      <c r="F237" s="22" t="n">
        <f aca="false">PV($C$232,F$234,0,F217)*-1</f>
        <v>0</v>
      </c>
      <c r="G237" s="22" t="n">
        <f aca="false">PV($C$232,G$234,0,G217)*-1</f>
        <v>272269.995075318</v>
      </c>
      <c r="H237" s="22" t="n">
        <f aca="false">PV($C$232,H$234,0,H217)*-1</f>
        <v>268773.780999584</v>
      </c>
      <c r="I237" s="22" t="n">
        <f aca="false">PV($C$232,I$234,0,I217)*-1</f>
        <v>265034.198612428</v>
      </c>
      <c r="J237" s="22" t="n">
        <f aca="false">PV($C$232,J$234,0,J217)*-1</f>
        <v>261061.878299251</v>
      </c>
      <c r="K237" s="22" t="n">
        <f aca="false">PV($C$232,K$234,0,K217)*-1</f>
        <v>256916.079556255</v>
      </c>
      <c r="L237" s="22" t="n">
        <f aca="false">PV($C$232,L$234,0,L217)*-1</f>
        <v>252663.993824726</v>
      </c>
      <c r="M237" s="22" t="n">
        <f aca="false">PV($C$232,M$234,0,M217)*-1</f>
        <v>248393.350690741</v>
      </c>
    </row>
    <row r="238" customFormat="false" ht="15" hidden="false" customHeight="false" outlineLevel="0" collapsed="false">
      <c r="A238" s="101"/>
      <c r="B238" s="101" t="s">
        <v>27</v>
      </c>
      <c r="C238" s="22" t="n">
        <f aca="false">PV($C$232,C$234,0,C218)*-1</f>
        <v>0</v>
      </c>
      <c r="D238" s="22" t="n">
        <f aca="false">PV($C$232,D$234,0,D218)*-1</f>
        <v>0</v>
      </c>
      <c r="E238" s="22" t="n">
        <f aca="false">PV($C$232,E$234,0,E218)*-1</f>
        <v>0</v>
      </c>
      <c r="F238" s="22" t="n">
        <f aca="false">PV($C$232,F$234,0,F218)*-1</f>
        <v>0</v>
      </c>
      <c r="G238" s="22" t="n">
        <f aca="false">PV($C$232,G$234,0,G218)*-1</f>
        <v>344322.898063962</v>
      </c>
      <c r="H238" s="22" t="n">
        <f aca="false">PV($C$232,H$234,0,H218)*-1</f>
        <v>339901.453965886</v>
      </c>
      <c r="I238" s="22" t="n">
        <f aca="false">PV($C$232,I$234,0,I218)*-1</f>
        <v>335172.237128247</v>
      </c>
      <c r="J238" s="22" t="n">
        <f aca="false">PV($C$232,J$234,0,J218)*-1</f>
        <v>330148.691137094</v>
      </c>
      <c r="K238" s="22" t="n">
        <f aca="false">PV($C$232,K$234,0,K218)*-1</f>
        <v>324905.757784914</v>
      </c>
      <c r="L238" s="22" t="n">
        <f aca="false">PV($C$232,L$234,0,L218)*-1</f>
        <v>319528.409900909</v>
      </c>
      <c r="M238" s="22" t="n">
        <f aca="false">PV($C$232,M$234,0,M218)*-1</f>
        <v>314127.593626299</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5484793.9018931</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1351573.58322748</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1825113.2770583</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2308107.04160731</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0</v>
      </c>
      <c r="E246" s="22" t="n">
        <f aca="false">E54+E151</f>
        <v>0</v>
      </c>
      <c r="F246" s="22" t="n">
        <f aca="false">F54+F151</f>
        <v>0</v>
      </c>
      <c r="G246" s="22" t="n">
        <f aca="false">G54+G151</f>
        <v>264761.005176951</v>
      </c>
      <c r="H246" s="22" t="n">
        <f aca="false">H54+H151</f>
        <v>269202.050321643</v>
      </c>
      <c r="I246" s="22" t="n">
        <f aca="false">I54+I151</f>
        <v>273420.204488204</v>
      </c>
      <c r="J246" s="22" t="n">
        <f aca="false">J54+J151</f>
        <v>277401.860959945</v>
      </c>
      <c r="K246" s="22" t="n">
        <f aca="false">K54+K151</f>
        <v>281186.472015942</v>
      </c>
      <c r="L246" s="22" t="n">
        <f aca="false">L54+L151</f>
        <v>284828.680502578</v>
      </c>
      <c r="M246" s="22" t="n">
        <f aca="false">M54+M151</f>
        <v>288414.806278631</v>
      </c>
    </row>
    <row r="247" customFormat="false" ht="15" hidden="false" customHeight="false" outlineLevel="0" collapsed="false">
      <c r="B247" s="0" t="s">
        <v>25</v>
      </c>
      <c r="C247" s="22" t="n">
        <f aca="false">C55+C152</f>
        <v>0</v>
      </c>
      <c r="D247" s="22" t="n">
        <f aca="false">D55+D152</f>
        <v>0</v>
      </c>
      <c r="E247" s="22" t="n">
        <f aca="false">E55+E152</f>
        <v>0</v>
      </c>
      <c r="F247" s="22" t="n">
        <f aca="false">F55+F152</f>
        <v>0</v>
      </c>
      <c r="G247" s="22" t="n">
        <f aca="false">G55+G152</f>
        <v>68440.252664418</v>
      </c>
      <c r="H247" s="22" t="n">
        <f aca="false">H55+H152</f>
        <v>69588.2549980458</v>
      </c>
      <c r="I247" s="22" t="n">
        <f aca="false">I55+I152</f>
        <v>70678.6404071204</v>
      </c>
      <c r="J247" s="22" t="n">
        <f aca="false">J55+J152</f>
        <v>71707.8915793872</v>
      </c>
      <c r="K247" s="22" t="n">
        <f aca="false">K55+K152</f>
        <v>72686.2068593729</v>
      </c>
      <c r="L247" s="22" t="n">
        <f aca="false">L55+L152</f>
        <v>73627.7113264497</v>
      </c>
      <c r="M247" s="22" t="n">
        <f aca="false">M55+M152</f>
        <v>74554.7185117994</v>
      </c>
    </row>
    <row r="248" customFormat="false" ht="15" hidden="false" customHeight="false" outlineLevel="0" collapsed="false">
      <c r="B248" s="0" t="s">
        <v>26</v>
      </c>
      <c r="C248" s="22" t="n">
        <f aca="false">C56+C153</f>
        <v>0</v>
      </c>
      <c r="D248" s="22" t="n">
        <f aca="false">D56+D153</f>
        <v>0</v>
      </c>
      <c r="E248" s="22" t="n">
        <f aca="false">E56+E153</f>
        <v>0</v>
      </c>
      <c r="F248" s="22" t="n">
        <f aca="false">F56+F153</f>
        <v>0</v>
      </c>
      <c r="G248" s="22" t="n">
        <f aca="false">G56+G153</f>
        <v>81717.9408415807</v>
      </c>
      <c r="H248" s="22" t="n">
        <f aca="false">H56+H153</f>
        <v>83088.6603105076</v>
      </c>
      <c r="I248" s="22" t="n">
        <f aca="false">I56+I153</f>
        <v>84390.5849365049</v>
      </c>
      <c r="J248" s="22" t="n">
        <f aca="false">J56+J153</f>
        <v>85619.5150343938</v>
      </c>
      <c r="K248" s="22" t="n">
        <f aca="false">K56+K153</f>
        <v>86787.6274691372</v>
      </c>
      <c r="L248" s="22" t="n">
        <f aca="false">L56+L153</f>
        <v>87911.78764312</v>
      </c>
      <c r="M248" s="22" t="n">
        <f aca="false">M56+M153</f>
        <v>89018.638003588</v>
      </c>
    </row>
    <row r="249" customFormat="false" ht="15" hidden="false" customHeight="false" outlineLevel="0" collapsed="false">
      <c r="B249" s="0" t="s">
        <v>27</v>
      </c>
      <c r="C249" s="22" t="n">
        <f aca="false">C57+C154</f>
        <v>0</v>
      </c>
      <c r="D249" s="22" t="n">
        <f aca="false">D57+D154</f>
        <v>0</v>
      </c>
      <c r="E249" s="22" t="n">
        <f aca="false">E57+E154</f>
        <v>0</v>
      </c>
      <c r="F249" s="22" t="n">
        <f aca="false">F57+F154</f>
        <v>0</v>
      </c>
      <c r="G249" s="22" t="n">
        <f aca="false">G57+G154</f>
        <v>114602.811670953</v>
      </c>
      <c r="H249" s="22" t="n">
        <f aca="false">H57+H154</f>
        <v>116525.13501309</v>
      </c>
      <c r="I249" s="22" t="n">
        <f aca="false">I57+I154</f>
        <v>118350.979144578</v>
      </c>
      <c r="J249" s="22" t="n">
        <f aca="false">J57+J154</f>
        <v>120074.454346164</v>
      </c>
      <c r="K249" s="22" t="n">
        <f aca="false">K57+K154</f>
        <v>121712.637687432</v>
      </c>
      <c r="L249" s="22" t="n">
        <f aca="false">L57+L154</f>
        <v>123289.181533008</v>
      </c>
      <c r="M249" s="22" t="n">
        <f aca="false">M57+M154</f>
        <v>124841.449763244</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v>
      </c>
      <c r="E252" s="71" t="n">
        <f aca="false">E246/E197</f>
        <v>0</v>
      </c>
      <c r="F252" s="71" t="n">
        <f aca="false">F246/F197</f>
        <v>0</v>
      </c>
      <c r="G252" s="71" t="n">
        <f aca="false">G246/G197</f>
        <v>0.0801433847065444</v>
      </c>
      <c r="H252" s="71" t="n">
        <f aca="false">H246/H197</f>
        <v>0.0801433847065444</v>
      </c>
      <c r="I252" s="71" t="n">
        <f aca="false">I246/I197</f>
        <v>0.0801433847065444</v>
      </c>
      <c r="J252" s="71" t="n">
        <f aca="false">J246/J197</f>
        <v>0.0801433847065444</v>
      </c>
      <c r="K252" s="71" t="n">
        <f aca="false">K246/K197</f>
        <v>0.0801433847065444</v>
      </c>
      <c r="L252" s="71" t="n">
        <f aca="false">L246/L197</f>
        <v>0.0801433847065444</v>
      </c>
      <c r="M252" s="71" t="n">
        <f aca="false">M246/M197</f>
        <v>0.0801433847065444</v>
      </c>
    </row>
    <row r="253" customFormat="false" ht="15" hidden="false" customHeight="false" outlineLevel="0" collapsed="false">
      <c r="B253" s="0" t="s">
        <v>25</v>
      </c>
      <c r="C253" s="71" t="n">
        <f aca="false">C247/C198</f>
        <v>0</v>
      </c>
      <c r="D253" s="71" t="n">
        <f aca="false">D247/D198</f>
        <v>0</v>
      </c>
      <c r="E253" s="71" t="n">
        <f aca="false">E247/E198</f>
        <v>0</v>
      </c>
      <c r="F253" s="71" t="n">
        <f aca="false">F247/F198</f>
        <v>0</v>
      </c>
      <c r="G253" s="71" t="n">
        <f aca="false">G247/G198</f>
        <v>0.095</v>
      </c>
      <c r="H253" s="71" t="n">
        <f aca="false">H247/H198</f>
        <v>0.095</v>
      </c>
      <c r="I253" s="71" t="n">
        <f aca="false">I247/I198</f>
        <v>0.095</v>
      </c>
      <c r="J253" s="71" t="n">
        <f aca="false">J247/J198</f>
        <v>0.095</v>
      </c>
      <c r="K253" s="71" t="n">
        <f aca="false">K247/K198</f>
        <v>0.095</v>
      </c>
      <c r="L253" s="71" t="n">
        <f aca="false">L247/L198</f>
        <v>0.095</v>
      </c>
      <c r="M253" s="71" t="n">
        <f aca="false">M247/M198</f>
        <v>0.095</v>
      </c>
    </row>
    <row r="254" customFormat="false" ht="15" hidden="false" customHeight="false" outlineLevel="0" collapsed="false">
      <c r="B254" s="0" t="s">
        <v>26</v>
      </c>
      <c r="C254" s="71" t="n">
        <f aca="false">C248/C199</f>
        <v>0</v>
      </c>
      <c r="D254" s="71" t="n">
        <f aca="false">D248/D199</f>
        <v>0</v>
      </c>
      <c r="E254" s="71" t="n">
        <f aca="false">E248/E199</f>
        <v>0</v>
      </c>
      <c r="F254" s="71" t="n">
        <f aca="false">F248/F199</f>
        <v>0</v>
      </c>
      <c r="G254" s="71" t="n">
        <f aca="false">G248/G199</f>
        <v>0.076</v>
      </c>
      <c r="H254" s="71" t="n">
        <f aca="false">H248/H199</f>
        <v>0.076</v>
      </c>
      <c r="I254" s="71" t="n">
        <f aca="false">I248/I199</f>
        <v>0.076</v>
      </c>
      <c r="J254" s="71" t="n">
        <f aca="false">J248/J199</f>
        <v>0.076</v>
      </c>
      <c r="K254" s="71" t="n">
        <f aca="false">K248/K199</f>
        <v>0.076</v>
      </c>
      <c r="L254" s="71" t="n">
        <f aca="false">L248/L199</f>
        <v>0.076</v>
      </c>
      <c r="M254" s="71" t="n">
        <f aca="false">M248/M199</f>
        <v>0.076</v>
      </c>
    </row>
    <row r="255" customFormat="false" ht="15" hidden="false" customHeight="false" outlineLevel="0" collapsed="false">
      <c r="B255" s="0" t="s">
        <v>27</v>
      </c>
      <c r="C255" s="71" t="n">
        <f aca="false">C249/C200</f>
        <v>0</v>
      </c>
      <c r="D255" s="71" t="n">
        <f aca="false">D249/D200</f>
        <v>0</v>
      </c>
      <c r="E255" s="71" t="n">
        <f aca="false">E249/E200</f>
        <v>0</v>
      </c>
      <c r="F255" s="71" t="n">
        <f aca="false">F249/F200</f>
        <v>0</v>
      </c>
      <c r="G255" s="71" t="n">
        <f aca="false">G249/G200</f>
        <v>0.076</v>
      </c>
      <c r="H255" s="71" t="n">
        <f aca="false">H249/H200</f>
        <v>0.076</v>
      </c>
      <c r="I255" s="71" t="n">
        <f aca="false">I249/I200</f>
        <v>0.076</v>
      </c>
      <c r="J255" s="71" t="n">
        <f aca="false">J249/J200</f>
        <v>0.076</v>
      </c>
      <c r="K255" s="71" t="n">
        <f aca="false">K249/K200</f>
        <v>0.076</v>
      </c>
      <c r="L255" s="71" t="n">
        <f aca="false">L249/L200</f>
        <v>0.076</v>
      </c>
      <c r="M255" s="71" t="n">
        <f aca="false">M249/M200</f>
        <v>0.076</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1939215.0797439</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501283.676346593</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598534.754238832</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839396.64915847</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0</v>
      </c>
      <c r="E266" s="22" t="n">
        <f aca="false">PV($C$263,E$265,0,E246)*-1</f>
        <v>0</v>
      </c>
      <c r="F266" s="22" t="n">
        <f aca="false">PV($C$263,F$265,0,F246)*-1</f>
        <v>0</v>
      </c>
      <c r="G266" s="22" t="n">
        <f aca="false">PV($C$263,G$265,0,G246)*-1</f>
        <v>235236.72389286</v>
      </c>
      <c r="H266" s="22" t="n">
        <f aca="false">PV($C$263,H$265,0,H246)*-1</f>
        <v>232216.053381677</v>
      </c>
      <c r="I266" s="22" t="n">
        <f aca="false">PV($C$263,I$265,0,I246)*-1</f>
        <v>228985.116718096</v>
      </c>
      <c r="J266" s="22" t="n">
        <f aca="false">PV($C$263,J$265,0,J246)*-1</f>
        <v>225553.098377381</v>
      </c>
      <c r="K266" s="22" t="n">
        <f aca="false">PV($C$263,K$265,0,K246)*-1</f>
        <v>221971.197573542</v>
      </c>
      <c r="L266" s="22" t="n">
        <f aca="false">PV($C$263,L$265,0,L246)*-1</f>
        <v>218297.466588533</v>
      </c>
      <c r="M266" s="22" t="n">
        <f aca="false">PV($C$263,M$265,0,M246)*-1</f>
        <v>214607.702318047</v>
      </c>
    </row>
    <row r="267" customFormat="false" ht="15" hidden="false" customHeight="false" outlineLevel="0" collapsed="false">
      <c r="A267" s="101"/>
      <c r="B267" s="101" t="s">
        <v>25</v>
      </c>
      <c r="C267" s="22" t="n">
        <f aca="false">PV($C$263,C$265,0,C247)*-1</f>
        <v>0</v>
      </c>
      <c r="D267" s="22" t="n">
        <f aca="false">PV($C$263,D$265,0,D247)*-1</f>
        <v>0</v>
      </c>
      <c r="E267" s="22" t="n">
        <f aca="false">PV($C$263,E$265,0,E247)*-1</f>
        <v>0</v>
      </c>
      <c r="F267" s="22" t="n">
        <f aca="false">PV($C$263,F$265,0,F247)*-1</f>
        <v>0</v>
      </c>
      <c r="G267" s="22" t="n">
        <f aca="false">PV($C$263,G$265,0,G247)*-1</f>
        <v>60808.2780484126</v>
      </c>
      <c r="H267" s="22" t="n">
        <f aca="false">PV($C$263,H$265,0,H247)*-1</f>
        <v>60027.4400512795</v>
      </c>
      <c r="I267" s="22" t="n">
        <f aca="false">PV($C$263,I$265,0,I247)*-1</f>
        <v>59192.2486247685</v>
      </c>
      <c r="J267" s="22" t="n">
        <f aca="false">PV($C$263,J$265,0,J247)*-1</f>
        <v>58305.0779395292</v>
      </c>
      <c r="K267" s="22" t="n">
        <f aca="false">PV($C$263,K$265,0,K247)*-1</f>
        <v>57379.1629020419</v>
      </c>
      <c r="L267" s="22" t="n">
        <f aca="false">PV($C$263,L$265,0,L247)*-1</f>
        <v>56429.5099247574</v>
      </c>
      <c r="M267" s="22" t="n">
        <f aca="false">PV($C$263,M$265,0,M247)*-1</f>
        <v>55475.7123714681</v>
      </c>
    </row>
    <row r="268" customFormat="false" ht="15" hidden="false" customHeight="false" outlineLevel="0" collapsed="false">
      <c r="A268" s="101"/>
      <c r="B268" s="101" t="s">
        <v>26</v>
      </c>
      <c r="C268" s="22" t="n">
        <f aca="false">PV($C$263,C$265,0,C248)*-1</f>
        <v>0</v>
      </c>
      <c r="D268" s="22" t="n">
        <f aca="false">PV($C$263,D$265,0,D248)*-1</f>
        <v>0</v>
      </c>
      <c r="E268" s="22" t="n">
        <f aca="false">PV($C$263,E$265,0,E248)*-1</f>
        <v>0</v>
      </c>
      <c r="F268" s="22" t="n">
        <f aca="false">PV($C$263,F$265,0,F248)*-1</f>
        <v>0</v>
      </c>
      <c r="G268" s="22" t="n">
        <f aca="false">PV($C$263,G$265,0,G248)*-1</f>
        <v>72605.3320200849</v>
      </c>
      <c r="H268" s="22" t="n">
        <f aca="false">PV($C$263,H$265,0,H248)*-1</f>
        <v>71673.0082665557</v>
      </c>
      <c r="I268" s="22" t="n">
        <f aca="false">PV($C$263,I$265,0,I248)*-1</f>
        <v>70675.7862966476</v>
      </c>
      <c r="J268" s="22" t="n">
        <f aca="false">PV($C$263,J$265,0,J248)*-1</f>
        <v>69616.5008798002</v>
      </c>
      <c r="K268" s="22" t="n">
        <f aca="false">PV($C$263,K$265,0,K248)*-1</f>
        <v>68510.9545483347</v>
      </c>
      <c r="L268" s="22" t="n">
        <f aca="false">PV($C$263,L$265,0,L248)*-1</f>
        <v>67377.0650199269</v>
      </c>
      <c r="M268" s="22" t="n">
        <f aca="false">PV($C$263,M$265,0,M248)*-1</f>
        <v>66238.2268508642</v>
      </c>
    </row>
    <row r="269" customFormat="false" ht="15" hidden="false" customHeight="false" outlineLevel="0" collapsed="false">
      <c r="A269" s="101"/>
      <c r="B269" s="101" t="s">
        <v>27</v>
      </c>
      <c r="C269" s="22" t="n">
        <f aca="false">PV($C$263,C$265,0,C249)*-1</f>
        <v>0</v>
      </c>
      <c r="D269" s="22" t="n">
        <f aca="false">PV($C$263,D$265,0,D249)*-1</f>
        <v>0</v>
      </c>
      <c r="E269" s="22" t="n">
        <f aca="false">PV($C$263,E$265,0,E249)*-1</f>
        <v>0</v>
      </c>
      <c r="F269" s="22" t="n">
        <f aca="false">PV($C$263,F$265,0,F249)*-1</f>
        <v>0</v>
      </c>
      <c r="G269" s="22" t="n">
        <f aca="false">PV($C$263,G$265,0,G249)*-1</f>
        <v>101823.113824362</v>
      </c>
      <c r="H269" s="22" t="n">
        <f aca="false">PV($C$263,H$265,0,H249)*-1</f>
        <v>100515.605063842</v>
      </c>
      <c r="I269" s="22" t="n">
        <f aca="false">PV($C$263,I$265,0,I249)*-1</f>
        <v>99117.0817966799</v>
      </c>
      <c r="J269" s="22" t="n">
        <f aca="false">PV($C$263,J$265,0,J249)*-1</f>
        <v>97631.5195580512</v>
      </c>
      <c r="K269" s="22" t="n">
        <f aca="false">PV($C$263,K$265,0,K249)*-1</f>
        <v>96081.0801231654</v>
      </c>
      <c r="L269" s="22" t="n">
        <f aca="false">PV($C$263,L$265,0,L249)*-1</f>
        <v>94490.8916438485</v>
      </c>
      <c r="M269" s="22" t="n">
        <f aca="false">PV($C$263,M$265,0,M249)*-1</f>
        <v>92893.7630957148</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1576867.35885014</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407617.429862257</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486696.873882214</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682553.055105664</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2005996.01020935</v>
      </c>
      <c r="E277" s="0" t="n">
        <f aca="false">SUM(E278:E280)</f>
        <v>2047450.6425997</v>
      </c>
      <c r="F277" s="0" t="n">
        <f aca="false">SUM(F278:F280)</f>
        <v>2087121.36071002</v>
      </c>
      <c r="G277" s="0" t="n">
        <f aca="false">SUM(G278:G280)</f>
        <v>1860826.15761405</v>
      </c>
      <c r="H277" s="0" t="n">
        <f aca="false">SUM(H278:H280)</f>
        <v>1892039.26230393</v>
      </c>
      <c r="I277" s="0" t="n">
        <f aca="false">SUM(I278:I280)</f>
        <v>1921685.81695702</v>
      </c>
      <c r="J277" s="0" t="n">
        <f aca="false">SUM(J278:J280)</f>
        <v>1949670.18915827</v>
      </c>
      <c r="K277" s="0" t="n">
        <f aca="false">SUM(K278:K280)</f>
        <v>1976269.66231214</v>
      </c>
      <c r="L277" s="0" t="n">
        <f aca="false">SUM(L278:L280)</f>
        <v>2001868.2840536</v>
      </c>
      <c r="M277" s="0" t="n">
        <f aca="false">SUM(M278:M280)</f>
        <v>2027072.7383278</v>
      </c>
    </row>
    <row r="278" customFormat="false" ht="15" hidden="false" customHeight="false" outlineLevel="0" collapsed="false">
      <c r="B278" s="0" t="s">
        <v>25</v>
      </c>
      <c r="C278" s="0" t="n">
        <f aca="false">C84+C181</f>
        <v>373311.082731694</v>
      </c>
      <c r="D278" s="0" t="n">
        <f aca="false">D84+D181</f>
        <v>381611.761583342</v>
      </c>
      <c r="E278" s="0" t="n">
        <f aca="false">E84+E181</f>
        <v>389497.906526683</v>
      </c>
      <c r="F278" s="0" t="n">
        <f aca="false">F84+F181</f>
        <v>397044.68754933</v>
      </c>
      <c r="G278" s="0" t="n">
        <f aca="false">G84+G181</f>
        <v>335717.449911777</v>
      </c>
      <c r="H278" s="0" t="n">
        <f aca="false">H84+H181</f>
        <v>341348.703464098</v>
      </c>
      <c r="I278" s="0" t="n">
        <f aca="false">I84+I181</f>
        <v>346697.330839138</v>
      </c>
      <c r="J278" s="0" t="n">
        <f aca="false">J84+J181</f>
        <v>351746.078694678</v>
      </c>
      <c r="K278" s="0" t="n">
        <f aca="false">K84+K181</f>
        <v>356544.972594398</v>
      </c>
      <c r="L278" s="0" t="n">
        <f aca="false">L84+L181</f>
        <v>361163.299769743</v>
      </c>
      <c r="M278" s="0" t="n">
        <f aca="false">M84+M181</f>
        <v>365710.513963142</v>
      </c>
    </row>
    <row r="279" customFormat="false" ht="15" hidden="false" customHeight="false" outlineLevel="0" collapsed="false">
      <c r="B279" s="0" t="s">
        <v>26</v>
      </c>
      <c r="C279" s="0" t="n">
        <f aca="false">C85+C182</f>
        <v>910737.420169237</v>
      </c>
      <c r="D279" s="0" t="n">
        <f aca="false">D85+D182</f>
        <v>930987.927568282</v>
      </c>
      <c r="E279" s="0" t="n">
        <f aca="false">E85+E182</f>
        <v>950227.129491309</v>
      </c>
      <c r="F279" s="0" t="n">
        <f aca="false">F85+F182</f>
        <v>968638.412191125</v>
      </c>
      <c r="G279" s="0" t="n">
        <f aca="false">G85+G182</f>
        <v>905348.765639617</v>
      </c>
      <c r="H279" s="0" t="n">
        <f aca="false">H85+H182</f>
        <v>920534.894492729</v>
      </c>
      <c r="I279" s="0" t="n">
        <f aca="false">I85+I182</f>
        <v>934958.848901804</v>
      </c>
      <c r="J279" s="0" t="n">
        <f aca="false">J85+J182</f>
        <v>948574.100775783</v>
      </c>
      <c r="K279" s="0" t="n">
        <f aca="false">K85+K182</f>
        <v>961515.556960704</v>
      </c>
      <c r="L279" s="0" t="n">
        <f aca="false">L85+L182</f>
        <v>973970.068361935</v>
      </c>
      <c r="M279" s="0" t="n">
        <f aca="false">M85+M182</f>
        <v>986232.805250278</v>
      </c>
    </row>
    <row r="280" customFormat="false" ht="15" hidden="false" customHeight="false" outlineLevel="0" collapsed="false">
      <c r="B280" s="0" t="s">
        <v>27</v>
      </c>
      <c r="C280" s="0" t="n">
        <f aca="false">C86+C183</f>
        <v>678313.819003453</v>
      </c>
      <c r="D280" s="0" t="n">
        <f aca="false">D86+D183</f>
        <v>693396.321057724</v>
      </c>
      <c r="E280" s="0" t="n">
        <f aca="false">E86+E183</f>
        <v>707725.606581714</v>
      </c>
      <c r="F280" s="0" t="n">
        <f aca="false">F86+F183</f>
        <v>721438.260969566</v>
      </c>
      <c r="G280" s="0" t="n">
        <f aca="false">G86+G183</f>
        <v>619759.942062652</v>
      </c>
      <c r="H280" s="0" t="n">
        <f aca="false">H86+H183</f>
        <v>630155.664347104</v>
      </c>
      <c r="I280" s="0" t="n">
        <f aca="false">I86+I183</f>
        <v>640029.637216075</v>
      </c>
      <c r="J280" s="0" t="n">
        <f aca="false">J86+J183</f>
        <v>649350.00968781</v>
      </c>
      <c r="K280" s="0" t="n">
        <f aca="false">K86+K183</f>
        <v>658209.132757035</v>
      </c>
      <c r="L280" s="0" t="n">
        <f aca="false">L86+L183</f>
        <v>666734.915921927</v>
      </c>
      <c r="M280" s="0" t="n">
        <f aca="false">M86+M183</f>
        <v>675129.419114384</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0.643091593278819</v>
      </c>
      <c r="E283" s="0" t="n">
        <f aca="false">E277/E197</f>
        <v>0.643091593278819</v>
      </c>
      <c r="F283" s="0" t="n">
        <f aca="false">F277/F197</f>
        <v>0.643091593278819</v>
      </c>
      <c r="G283" s="0" t="n">
        <f aca="false">G277/G197</f>
        <v>0.563273683456487</v>
      </c>
      <c r="H283" s="0" t="n">
        <f aca="false">H277/H197</f>
        <v>0.563273683456487</v>
      </c>
      <c r="I283" s="0" t="n">
        <f aca="false">I277/I197</f>
        <v>0.563273683456487</v>
      </c>
      <c r="J283" s="0" t="n">
        <f aca="false">J277/J197</f>
        <v>0.563273683456487</v>
      </c>
      <c r="K283" s="0" t="n">
        <f aca="false">K277/K197</f>
        <v>0.563273683456487</v>
      </c>
      <c r="L283" s="0" t="n">
        <f aca="false">L277/L197</f>
        <v>0.563273683456487</v>
      </c>
      <c r="M283" s="0" t="n">
        <f aca="false">M277/M197</f>
        <v>0.563273683456487</v>
      </c>
    </row>
    <row r="284" customFormat="false" ht="15" hidden="false" customHeight="false" outlineLevel="0" collapsed="false">
      <c r="B284" s="0" t="s">
        <v>25</v>
      </c>
      <c r="C284" s="0" t="n">
        <f aca="false">C278/C198</f>
        <v>0.561</v>
      </c>
      <c r="D284" s="0" t="n">
        <f aca="false">D278/D198</f>
        <v>0.561</v>
      </c>
      <c r="E284" s="0" t="n">
        <f aca="false">E278/E198</f>
        <v>0.561</v>
      </c>
      <c r="F284" s="0" t="n">
        <f aca="false">F278/F198</f>
        <v>0.561</v>
      </c>
      <c r="G284" s="0" t="n">
        <f aca="false">G278/G198</f>
        <v>0.466</v>
      </c>
      <c r="H284" s="0" t="n">
        <f aca="false">H278/H198</f>
        <v>0.466</v>
      </c>
      <c r="I284" s="0" t="n">
        <f aca="false">I278/I198</f>
        <v>0.466</v>
      </c>
      <c r="J284" s="0" t="n">
        <f aca="false">J278/J198</f>
        <v>0.466</v>
      </c>
      <c r="K284" s="0" t="n">
        <f aca="false">K278/K198</f>
        <v>0.466</v>
      </c>
      <c r="L284" s="0" t="n">
        <f aca="false">L278/L198</f>
        <v>0.466</v>
      </c>
      <c r="M284" s="0" t="n">
        <f aca="false">M278/M198</f>
        <v>0.466</v>
      </c>
    </row>
    <row r="285" customFormat="false" ht="15" hidden="false" customHeight="false" outlineLevel="0" collapsed="false">
      <c r="B285" s="0" t="s">
        <v>26</v>
      </c>
      <c r="C285" s="0" t="n">
        <f aca="false">C279/C199</f>
        <v>0.917</v>
      </c>
      <c r="D285" s="0" t="n">
        <f aca="false">D279/D199</f>
        <v>0.917</v>
      </c>
      <c r="E285" s="0" t="n">
        <f aca="false">E279/E199</f>
        <v>0.917</v>
      </c>
      <c r="F285" s="0" t="n">
        <f aca="false">F279/F199</f>
        <v>0.917</v>
      </c>
      <c r="G285" s="0" t="n">
        <f aca="false">G279/G199</f>
        <v>0.842</v>
      </c>
      <c r="H285" s="0" t="n">
        <f aca="false">H279/H199</f>
        <v>0.842</v>
      </c>
      <c r="I285" s="0" t="n">
        <f aca="false">I279/I199</f>
        <v>0.842</v>
      </c>
      <c r="J285" s="0" t="n">
        <f aca="false">J279/J199</f>
        <v>0.842</v>
      </c>
      <c r="K285" s="0" t="n">
        <f aca="false">K279/K199</f>
        <v>0.842</v>
      </c>
      <c r="L285" s="0" t="n">
        <f aca="false">L279/L199</f>
        <v>0.842</v>
      </c>
      <c r="M285" s="0" t="n">
        <f aca="false">M279/M199</f>
        <v>0.842</v>
      </c>
    </row>
    <row r="286" customFormat="false" ht="15" hidden="false" customHeight="false" outlineLevel="0" collapsed="false">
      <c r="B286" s="0" t="s">
        <v>27</v>
      </c>
      <c r="C286" s="0" t="n">
        <f aca="false">C280/C200</f>
        <v>0.487</v>
      </c>
      <c r="D286" s="0" t="n">
        <f aca="false">D280/D200</f>
        <v>0.487</v>
      </c>
      <c r="E286" s="0" t="n">
        <f aca="false">E280/E200</f>
        <v>0.487</v>
      </c>
      <c r="F286" s="0" t="n">
        <f aca="false">F280/F200</f>
        <v>0.487</v>
      </c>
      <c r="G286" s="0" t="n">
        <f aca="false">G280/G200</f>
        <v>0.411</v>
      </c>
      <c r="H286" s="0" t="n">
        <f aca="false">H280/H200</f>
        <v>0.411</v>
      </c>
      <c r="I286" s="0" t="n">
        <f aca="false">I280/I200</f>
        <v>0.411</v>
      </c>
      <c r="J286" s="0" t="n">
        <f aca="false">J280/J200</f>
        <v>0.411</v>
      </c>
      <c r="K286" s="0" t="n">
        <f aca="false">K280/K200</f>
        <v>0.411</v>
      </c>
      <c r="L286" s="0" t="n">
        <f aca="false">L280/L200</f>
        <v>0.411</v>
      </c>
      <c r="M286" s="0" t="n">
        <f aca="false">M280/M200</f>
        <v>0.411</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M2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105" activePane="bottomRight" state="frozen"/>
      <selection pane="topLeft" activeCell="A1" activeCellId="0" sqref="A1"/>
      <selection pane="topRight" activeCell="C1" activeCellId="0" sqref="C1"/>
      <selection pane="bottomLeft" activeCell="A105" activeCellId="0" sqref="A105"/>
      <selection pane="bottomRight" activeCell="G118" activeCellId="0" sqref="G118"/>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257</v>
      </c>
      <c r="B2" s="0" t="s">
        <v>433</v>
      </c>
    </row>
    <row r="3" customFormat="false" ht="15" hidden="false" customHeight="false" outlineLevel="0" collapsed="false">
      <c r="A3" s="53"/>
      <c r="B3" s="0" t="s">
        <v>238</v>
      </c>
      <c r="C3" s="54" t="n">
        <f aca="false">Demographics!C41</f>
        <v>0</v>
      </c>
      <c r="D3" s="54" t="n">
        <f aca="false">Demographics!D41</f>
        <v>0</v>
      </c>
      <c r="E3" s="54" t="n">
        <f aca="false">Demographics!E41</f>
        <v>0</v>
      </c>
      <c r="F3" s="54" t="n">
        <f aca="false">Demographics!F41</f>
        <v>0</v>
      </c>
      <c r="G3" s="54" t="n">
        <f aca="false">Demographics!G41</f>
        <v>0</v>
      </c>
      <c r="H3" s="54" t="n">
        <f aca="false">Demographics!H41</f>
        <v>0</v>
      </c>
      <c r="I3" s="54" t="n">
        <f aca="false">Demographics!I41</f>
        <v>0</v>
      </c>
      <c r="J3" s="54" t="n">
        <f aca="false">Demographics!J41</f>
        <v>0</v>
      </c>
      <c r="K3" s="54" t="n">
        <f aca="false">Demographics!K41</f>
        <v>0</v>
      </c>
      <c r="L3" s="54" t="n">
        <f aca="false">Demographics!L41</f>
        <v>0</v>
      </c>
      <c r="M3" s="54" t="n">
        <f aca="false">Demographics!M41</f>
        <v>0</v>
      </c>
    </row>
    <row r="4" customFormat="false" ht="15" hidden="false" customHeight="false" outlineLevel="0" collapsed="false">
      <c r="B4" s="0" t="s">
        <v>25</v>
      </c>
      <c r="C4" s="54" t="n">
        <f aca="false">Demographics!C42</f>
        <v>0</v>
      </c>
      <c r="D4" s="54" t="n">
        <f aca="false">Demographics!D42</f>
        <v>0</v>
      </c>
      <c r="E4" s="54" t="n">
        <f aca="false">Demographics!E42</f>
        <v>0</v>
      </c>
      <c r="F4" s="54" t="n">
        <f aca="false">Demographics!F42</f>
        <v>0</v>
      </c>
      <c r="G4" s="54" t="n">
        <f aca="false">Demographics!G42</f>
        <v>0</v>
      </c>
      <c r="H4" s="54" t="n">
        <f aca="false">Demographics!H42</f>
        <v>0</v>
      </c>
      <c r="I4" s="54" t="n">
        <f aca="false">Demographics!I42</f>
        <v>0</v>
      </c>
      <c r="J4" s="54" t="n">
        <f aca="false">Demographics!J42</f>
        <v>0</v>
      </c>
      <c r="K4" s="54" t="n">
        <f aca="false">Demographics!K42</f>
        <v>0</v>
      </c>
      <c r="L4" s="54" t="n">
        <f aca="false">Demographics!L42</f>
        <v>0</v>
      </c>
      <c r="M4" s="54" t="n">
        <f aca="false">Demographics!M42</f>
        <v>0</v>
      </c>
    </row>
    <row r="5" customFormat="false" ht="15" hidden="false" customHeight="false" outlineLevel="0" collapsed="false">
      <c r="B5" s="0" t="s">
        <v>26</v>
      </c>
      <c r="C5" s="54" t="n">
        <f aca="false">Demographics!C43</f>
        <v>0</v>
      </c>
      <c r="D5" s="54" t="n">
        <f aca="false">Demographics!D43</f>
        <v>0</v>
      </c>
      <c r="E5" s="54" t="n">
        <f aca="false">Demographics!E43</f>
        <v>0</v>
      </c>
      <c r="F5" s="54" t="n">
        <f aca="false">Demographics!F43</f>
        <v>0</v>
      </c>
      <c r="G5" s="54" t="n">
        <f aca="false">Demographics!G43</f>
        <v>0</v>
      </c>
      <c r="H5" s="54" t="n">
        <f aca="false">Demographics!H43</f>
        <v>0</v>
      </c>
      <c r="I5" s="54" t="n">
        <f aca="false">Demographics!I43</f>
        <v>0</v>
      </c>
      <c r="J5" s="54" t="n">
        <f aca="false">Demographics!J43</f>
        <v>0</v>
      </c>
      <c r="K5" s="54" t="n">
        <f aca="false">Demographics!K43</f>
        <v>0</v>
      </c>
      <c r="L5" s="54" t="n">
        <f aca="false">Demographics!L43</f>
        <v>0</v>
      </c>
      <c r="M5" s="54" t="n">
        <f aca="false">Demographics!M43</f>
        <v>0</v>
      </c>
    </row>
    <row r="6" customFormat="false" ht="15" hidden="false" customHeight="false" outlineLevel="0" collapsed="false">
      <c r="B6" s="0" t="s">
        <v>27</v>
      </c>
      <c r="C6" s="54" t="n">
        <f aca="false">Demographics!C44</f>
        <v>0</v>
      </c>
      <c r="D6" s="54" t="n">
        <f aca="false">Demographics!D44</f>
        <v>0</v>
      </c>
      <c r="E6" s="54" t="n">
        <f aca="false">Demographics!E44</f>
        <v>0</v>
      </c>
      <c r="F6" s="54" t="n">
        <f aca="false">Demographics!F44</f>
        <v>0</v>
      </c>
      <c r="G6" s="54" t="n">
        <f aca="false">Demographics!G44</f>
        <v>0</v>
      </c>
      <c r="H6" s="54" t="n">
        <f aca="false">Demographics!H44</f>
        <v>0</v>
      </c>
      <c r="I6" s="54" t="n">
        <f aca="false">Demographics!I44</f>
        <v>0</v>
      </c>
      <c r="J6" s="54" t="n">
        <f aca="false">Demographics!J44</f>
        <v>0</v>
      </c>
      <c r="K6" s="54" t="n">
        <f aca="false">Demographics!K44</f>
        <v>0</v>
      </c>
      <c r="L6" s="54" t="n">
        <f aca="false">Demographics!L44</f>
        <v>0</v>
      </c>
      <c r="M6" s="54" t="n">
        <f aca="false">Demographics!M44</f>
        <v>0</v>
      </c>
    </row>
    <row r="8" customFormat="false" ht="15" hidden="false" customHeight="false" outlineLevel="0" collapsed="false">
      <c r="B8" s="0" t="s">
        <v>434</v>
      </c>
    </row>
    <row r="9" customFormat="false" ht="15" hidden="false" customHeight="false" outlineLevel="0" collapsed="false">
      <c r="B9" s="0" t="s">
        <v>25</v>
      </c>
      <c r="C9" s="75" t="n">
        <f aca="false">'Regional Data Children'!$D24</f>
        <v>0.561</v>
      </c>
      <c r="D9" s="75" t="n">
        <f aca="false">C9</f>
        <v>0.561</v>
      </c>
      <c r="E9" s="75" t="n">
        <f aca="false">D9</f>
        <v>0.561</v>
      </c>
      <c r="F9" s="75" t="n">
        <f aca="false">E9</f>
        <v>0.561</v>
      </c>
      <c r="G9" s="75" t="n">
        <f aca="false">F9</f>
        <v>0.561</v>
      </c>
      <c r="H9" s="75" t="n">
        <f aca="false">G9</f>
        <v>0.561</v>
      </c>
      <c r="I9" s="75" t="n">
        <f aca="false">H9</f>
        <v>0.561</v>
      </c>
      <c r="J9" s="75" t="n">
        <f aca="false">I9</f>
        <v>0.561</v>
      </c>
      <c r="K9" s="75" t="n">
        <f aca="false">J9</f>
        <v>0.561</v>
      </c>
      <c r="L9" s="75" t="n">
        <f aca="false">K9</f>
        <v>0.561</v>
      </c>
      <c r="M9" s="75" t="n">
        <f aca="false">L9</f>
        <v>0.561</v>
      </c>
    </row>
    <row r="10" customFormat="false" ht="15" hidden="false" customHeight="false" outlineLevel="0" collapsed="false">
      <c r="B10" s="0" t="s">
        <v>26</v>
      </c>
      <c r="C10" s="75" t="n">
        <f aca="false">'Regional Data Children'!$D25</f>
        <v>0.917</v>
      </c>
      <c r="D10" s="75" t="n">
        <f aca="false">C10</f>
        <v>0.917</v>
      </c>
      <c r="E10" s="75" t="n">
        <f aca="false">D10</f>
        <v>0.917</v>
      </c>
      <c r="F10" s="75" t="n">
        <f aca="false">E10</f>
        <v>0.917</v>
      </c>
      <c r="G10" s="75" t="n">
        <f aca="false">F10</f>
        <v>0.917</v>
      </c>
      <c r="H10" s="75" t="n">
        <f aca="false">G10</f>
        <v>0.917</v>
      </c>
      <c r="I10" s="75" t="n">
        <f aca="false">H10</f>
        <v>0.917</v>
      </c>
      <c r="J10" s="75" t="n">
        <f aca="false">I10</f>
        <v>0.917</v>
      </c>
      <c r="K10" s="75" t="n">
        <f aca="false">J10</f>
        <v>0.917</v>
      </c>
      <c r="L10" s="75" t="n">
        <f aca="false">K10</f>
        <v>0.917</v>
      </c>
      <c r="M10" s="75" t="n">
        <f aca="false">L10</f>
        <v>0.917</v>
      </c>
    </row>
    <row r="11" customFormat="false" ht="15" hidden="false" customHeight="false" outlineLevel="0" collapsed="false">
      <c r="B11" s="0" t="s">
        <v>27</v>
      </c>
      <c r="C11" s="75" t="n">
        <f aca="false">'Regional Data Children'!$D26</f>
        <v>0.487</v>
      </c>
      <c r="D11" s="75" t="n">
        <f aca="false">C11</f>
        <v>0.487</v>
      </c>
      <c r="E11" s="75" t="n">
        <f aca="false">D11</f>
        <v>0.487</v>
      </c>
      <c r="F11" s="75" t="n">
        <f aca="false">E11</f>
        <v>0.487</v>
      </c>
      <c r="G11" s="75" t="n">
        <f aca="false">F11</f>
        <v>0.487</v>
      </c>
      <c r="H11" s="75" t="n">
        <f aca="false">G11</f>
        <v>0.487</v>
      </c>
      <c r="I11" s="75" t="n">
        <f aca="false">H11</f>
        <v>0.487</v>
      </c>
      <c r="J11" s="75" t="n">
        <f aca="false">I11</f>
        <v>0.487</v>
      </c>
      <c r="K11" s="75" t="n">
        <f aca="false">J11</f>
        <v>0.487</v>
      </c>
      <c r="L11" s="75" t="n">
        <f aca="false">K11</f>
        <v>0.487</v>
      </c>
      <c r="M11" s="75" t="n">
        <f aca="false">L11</f>
        <v>0.487</v>
      </c>
    </row>
    <row r="13" customFormat="false" ht="15" hidden="false" customHeight="false" outlineLevel="0" collapsed="false">
      <c r="B13" s="0" t="s">
        <v>435</v>
      </c>
    </row>
    <row r="14" customFormat="false" ht="15" hidden="false" customHeight="false" outlineLevel="0" collapsed="false">
      <c r="B14" s="0" t="s">
        <v>238</v>
      </c>
      <c r="C14" s="22" t="n">
        <f aca="false">SUM(C15:C17)</f>
        <v>0</v>
      </c>
      <c r="D14" s="22" t="n">
        <f aca="false">SUM(D15:D17)</f>
        <v>0</v>
      </c>
      <c r="E14" s="22" t="n">
        <f aca="false">SUM(E15:E17)</f>
        <v>0</v>
      </c>
      <c r="F14" s="22" t="n">
        <f aca="false">SUM(F15:F17)</f>
        <v>0</v>
      </c>
      <c r="G14" s="22" t="n">
        <f aca="false">SUM(G15:G17)</f>
        <v>0</v>
      </c>
      <c r="H14" s="22" t="n">
        <f aca="false">SUM(H15:H17)</f>
        <v>0</v>
      </c>
      <c r="I14" s="22" t="n">
        <f aca="false">SUM(I15:I17)</f>
        <v>0</v>
      </c>
      <c r="J14" s="22" t="n">
        <f aca="false">SUM(J15:J17)</f>
        <v>0</v>
      </c>
      <c r="K14" s="22" t="n">
        <f aca="false">SUM(K15:K17)</f>
        <v>0</v>
      </c>
      <c r="L14" s="22" t="n">
        <f aca="false">SUM(L15:L17)</f>
        <v>0</v>
      </c>
      <c r="M14" s="22" t="n">
        <f aca="false">SUM(M15:M17)</f>
        <v>0</v>
      </c>
    </row>
    <row r="15" customFormat="false" ht="15" hidden="false" customHeight="false" outlineLevel="0" collapsed="false">
      <c r="B15" s="0" t="s">
        <v>25</v>
      </c>
      <c r="C15" s="22" t="n">
        <f aca="false">C9*C4</f>
        <v>0</v>
      </c>
      <c r="D15" s="22" t="n">
        <f aca="false">D9*D4</f>
        <v>0</v>
      </c>
      <c r="E15" s="22" t="n">
        <f aca="false">E9*E4</f>
        <v>0</v>
      </c>
      <c r="F15" s="22" t="n">
        <f aca="false">F9*F4</f>
        <v>0</v>
      </c>
      <c r="G15" s="22" t="n">
        <f aca="false">G9*G4</f>
        <v>0</v>
      </c>
      <c r="H15" s="22" t="n">
        <f aca="false">H9*H4</f>
        <v>0</v>
      </c>
      <c r="I15" s="22" t="n">
        <f aca="false">I9*I4</f>
        <v>0</v>
      </c>
      <c r="J15" s="22" t="n">
        <f aca="false">J9*J4</f>
        <v>0</v>
      </c>
      <c r="K15" s="22" t="n">
        <f aca="false">K9*K4</f>
        <v>0</v>
      </c>
      <c r="L15" s="22" t="n">
        <f aca="false">L9*L4</f>
        <v>0</v>
      </c>
      <c r="M15" s="22" t="n">
        <f aca="false">M9*M4</f>
        <v>0</v>
      </c>
    </row>
    <row r="16" customFormat="false" ht="15" hidden="false" customHeight="false" outlineLevel="0" collapsed="false">
      <c r="B16" s="0" t="s">
        <v>26</v>
      </c>
      <c r="C16" s="22" t="n">
        <f aca="false">C10*C5</f>
        <v>0</v>
      </c>
      <c r="D16" s="22" t="n">
        <f aca="false">D10*D5</f>
        <v>0</v>
      </c>
      <c r="E16" s="22" t="n">
        <f aca="false">E10*E5</f>
        <v>0</v>
      </c>
      <c r="F16" s="22" t="n">
        <f aca="false">F10*F5</f>
        <v>0</v>
      </c>
      <c r="G16" s="22" t="n">
        <f aca="false">G10*G5</f>
        <v>0</v>
      </c>
      <c r="H16" s="22" t="n">
        <f aca="false">H10*H5</f>
        <v>0</v>
      </c>
      <c r="I16" s="22" t="n">
        <f aca="false">I10*I5</f>
        <v>0</v>
      </c>
      <c r="J16" s="22" t="n">
        <f aca="false">J10*J5</f>
        <v>0</v>
      </c>
      <c r="K16" s="22" t="n">
        <f aca="false">K10*K5</f>
        <v>0</v>
      </c>
      <c r="L16" s="22" t="n">
        <f aca="false">L10*L5</f>
        <v>0</v>
      </c>
      <c r="M16" s="22" t="n">
        <f aca="false">M10*M5</f>
        <v>0</v>
      </c>
    </row>
    <row r="17" customFormat="false" ht="15" hidden="false" customHeight="false" outlineLevel="0" collapsed="false">
      <c r="B17" s="0" t="s">
        <v>27</v>
      </c>
      <c r="C17" s="22" t="n">
        <f aca="false">C11*C6</f>
        <v>0</v>
      </c>
      <c r="D17" s="22" t="n">
        <f aca="false">D11*D6</f>
        <v>0</v>
      </c>
      <c r="E17" s="22" t="n">
        <f aca="false">E11*E6</f>
        <v>0</v>
      </c>
      <c r="F17" s="22" t="n">
        <f aca="false">F11*F6</f>
        <v>0</v>
      </c>
      <c r="G17" s="22" t="n">
        <f aca="false">G11*G6</f>
        <v>0</v>
      </c>
      <c r="H17" s="22" t="n">
        <f aca="false">H11*H6</f>
        <v>0</v>
      </c>
      <c r="I17" s="22" t="n">
        <f aca="false">I11*I6</f>
        <v>0</v>
      </c>
      <c r="J17" s="22" t="n">
        <f aca="false">J11*J6</f>
        <v>0</v>
      </c>
      <c r="K17" s="22" t="n">
        <f aca="false">K11*K6</f>
        <v>0</v>
      </c>
      <c r="L17" s="22" t="n">
        <f aca="false">L11*L6</f>
        <v>0</v>
      </c>
      <c r="M17" s="22" t="n">
        <f aca="false">M11*M6</f>
        <v>0</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436</v>
      </c>
      <c r="C19" s="22"/>
      <c r="D19" s="22"/>
      <c r="E19" s="22"/>
      <c r="F19" s="22"/>
      <c r="G19" s="22"/>
      <c r="H19" s="22"/>
      <c r="I19" s="22"/>
      <c r="J19" s="22"/>
      <c r="K19" s="22"/>
      <c r="L19" s="22"/>
      <c r="M19" s="22"/>
    </row>
    <row r="20" customFormat="false" ht="15" hidden="false" customHeight="false" outlineLevel="0" collapsed="false">
      <c r="B20" s="0" t="s">
        <v>25</v>
      </c>
      <c r="C20" s="75" t="n">
        <v>0</v>
      </c>
      <c r="D20" s="75" t="n">
        <v>0</v>
      </c>
      <c r="E20" s="75" t="n">
        <v>0</v>
      </c>
      <c r="F20" s="71" t="n">
        <v>0</v>
      </c>
      <c r="G20" s="71" t="n">
        <f aca="false">'Regional Data Children'!AM24</f>
        <v>0.315</v>
      </c>
      <c r="H20" s="71" t="n">
        <f aca="false">G20</f>
        <v>0.315</v>
      </c>
      <c r="I20" s="71" t="n">
        <f aca="false">H20</f>
        <v>0.315</v>
      </c>
      <c r="J20" s="71" t="n">
        <f aca="false">I20</f>
        <v>0.315</v>
      </c>
      <c r="K20" s="71" t="n">
        <f aca="false">J20</f>
        <v>0.315</v>
      </c>
      <c r="L20" s="71" t="n">
        <f aca="false">K20</f>
        <v>0.315</v>
      </c>
      <c r="M20" s="71" t="n">
        <f aca="false">L20</f>
        <v>0.315</v>
      </c>
    </row>
    <row r="21" customFormat="false" ht="15" hidden="false" customHeight="false" outlineLevel="0" collapsed="false">
      <c r="B21" s="0" t="s">
        <v>26</v>
      </c>
      <c r="C21" s="75" t="n">
        <v>0</v>
      </c>
      <c r="D21" s="75" t="n">
        <v>0</v>
      </c>
      <c r="E21" s="75" t="n">
        <v>0</v>
      </c>
      <c r="F21" s="71" t="n">
        <v>0</v>
      </c>
      <c r="G21" s="71" t="n">
        <f aca="false">'Regional Data Children'!AM25</f>
        <v>0.285</v>
      </c>
      <c r="H21" s="71" t="n">
        <f aca="false">G21</f>
        <v>0.285</v>
      </c>
      <c r="I21" s="71" t="n">
        <f aca="false">H21</f>
        <v>0.285</v>
      </c>
      <c r="J21" s="71" t="n">
        <f aca="false">I21</f>
        <v>0.285</v>
      </c>
      <c r="K21" s="71" t="n">
        <f aca="false">J21</f>
        <v>0.285</v>
      </c>
      <c r="L21" s="71" t="n">
        <f aca="false">K21</f>
        <v>0.285</v>
      </c>
      <c r="M21" s="71" t="n">
        <f aca="false">L21</f>
        <v>0.285</v>
      </c>
    </row>
    <row r="22" customFormat="false" ht="15" hidden="false" customHeight="false" outlineLevel="0" collapsed="false">
      <c r="B22" s="0" t="s">
        <v>27</v>
      </c>
      <c r="C22" s="75" t="n">
        <v>0</v>
      </c>
      <c r="D22" s="75" t="n">
        <v>0</v>
      </c>
      <c r="E22" s="75" t="n">
        <v>0</v>
      </c>
      <c r="F22" s="71" t="n">
        <v>0</v>
      </c>
      <c r="G22" s="71" t="n">
        <f aca="false">'Regional Data Children'!AM26</f>
        <v>0.257</v>
      </c>
      <c r="H22" s="71" t="n">
        <f aca="false">G22</f>
        <v>0.257</v>
      </c>
      <c r="I22" s="71" t="n">
        <f aca="false">H22</f>
        <v>0.257</v>
      </c>
      <c r="J22" s="71" t="n">
        <f aca="false">I22</f>
        <v>0.257</v>
      </c>
      <c r="K22" s="71" t="n">
        <f aca="false">J22</f>
        <v>0.257</v>
      </c>
      <c r="L22" s="71" t="n">
        <f aca="false">K22</f>
        <v>0.257</v>
      </c>
      <c r="M22" s="71" t="n">
        <f aca="false">L22</f>
        <v>0.257</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437</v>
      </c>
      <c r="C24" s="22"/>
      <c r="D24" s="22"/>
      <c r="E24" s="22"/>
      <c r="F24" s="22"/>
      <c r="G24" s="22"/>
      <c r="H24" s="22"/>
      <c r="I24" s="22"/>
      <c r="J24" s="22"/>
      <c r="K24" s="22"/>
      <c r="L24" s="22"/>
      <c r="M24" s="22"/>
    </row>
    <row r="25" customFormat="false" ht="15" hidden="false" customHeight="false" outlineLevel="0" collapsed="false">
      <c r="B25" s="0" t="s">
        <v>238</v>
      </c>
      <c r="C25" s="22" t="n">
        <f aca="false">SUM(C26:C28)</f>
        <v>0</v>
      </c>
      <c r="D25" s="22" t="n">
        <f aca="false">SUM(D26:D28)</f>
        <v>0</v>
      </c>
      <c r="E25" s="22" t="n">
        <f aca="false">SUM(E26:E28)</f>
        <v>0</v>
      </c>
      <c r="F25" s="22" t="n">
        <f aca="false">SUM(F26:F28)</f>
        <v>0</v>
      </c>
      <c r="G25" s="22" t="n">
        <f aca="false">SUM(G26:G28)</f>
        <v>0</v>
      </c>
      <c r="H25" s="22" t="n">
        <f aca="false">SUM(H26:H28)</f>
        <v>0</v>
      </c>
      <c r="I25" s="22" t="n">
        <f aca="false">SUM(I26:I28)</f>
        <v>0</v>
      </c>
      <c r="J25" s="22" t="n">
        <f aca="false">SUM(J26:J28)</f>
        <v>0</v>
      </c>
      <c r="K25" s="22" t="n">
        <f aca="false">SUM(K26:K28)</f>
        <v>0</v>
      </c>
      <c r="L25" s="22" t="n">
        <f aca="false">SUM(L26:L28)</f>
        <v>0</v>
      </c>
      <c r="M25" s="22" t="n">
        <f aca="false">SUM(M26:M28)</f>
        <v>0</v>
      </c>
    </row>
    <row r="26" customFormat="false" ht="15" hidden="false" customHeight="false" outlineLevel="0" collapsed="false">
      <c r="B26" s="0" t="s">
        <v>25</v>
      </c>
      <c r="C26" s="22" t="n">
        <f aca="false">C20*C4</f>
        <v>0</v>
      </c>
      <c r="D26" s="22" t="n">
        <f aca="false">D20*D4</f>
        <v>0</v>
      </c>
      <c r="E26" s="22" t="n">
        <f aca="false">E20*E4</f>
        <v>0</v>
      </c>
      <c r="F26" s="22" t="n">
        <f aca="false">F20*F4</f>
        <v>0</v>
      </c>
      <c r="G26" s="22" t="n">
        <f aca="false">G20*G4</f>
        <v>0</v>
      </c>
      <c r="H26" s="22" t="n">
        <f aca="false">H20*H4</f>
        <v>0</v>
      </c>
      <c r="I26" s="22" t="n">
        <f aca="false">I20*I4</f>
        <v>0</v>
      </c>
      <c r="J26" s="22" t="n">
        <f aca="false">J20*J4</f>
        <v>0</v>
      </c>
      <c r="K26" s="22" t="n">
        <f aca="false">K20*K4</f>
        <v>0</v>
      </c>
      <c r="L26" s="22" t="n">
        <f aca="false">L20*L4</f>
        <v>0</v>
      </c>
      <c r="M26" s="22" t="n">
        <f aca="false">M20*M4</f>
        <v>0</v>
      </c>
    </row>
    <row r="27" customFormat="false" ht="15" hidden="false" customHeight="false" outlineLevel="0" collapsed="false">
      <c r="B27" s="0" t="s">
        <v>26</v>
      </c>
      <c r="C27" s="22" t="n">
        <f aca="false">C21*C5</f>
        <v>0</v>
      </c>
      <c r="D27" s="22" t="n">
        <f aca="false">D21*D5</f>
        <v>0</v>
      </c>
      <c r="E27" s="22" t="n">
        <f aca="false">E21*E5</f>
        <v>0</v>
      </c>
      <c r="F27" s="22" t="n">
        <f aca="false">F21*F5</f>
        <v>0</v>
      </c>
      <c r="G27" s="22" t="n">
        <f aca="false">G21*G5</f>
        <v>0</v>
      </c>
      <c r="H27" s="22" t="n">
        <f aca="false">H21*H5</f>
        <v>0</v>
      </c>
      <c r="I27" s="22" t="n">
        <f aca="false">I21*I5</f>
        <v>0</v>
      </c>
      <c r="J27" s="22" t="n">
        <f aca="false">J21*J5</f>
        <v>0</v>
      </c>
      <c r="K27" s="22" t="n">
        <f aca="false">K21*K5</f>
        <v>0</v>
      </c>
      <c r="L27" s="22" t="n">
        <f aca="false">L21*L5</f>
        <v>0</v>
      </c>
      <c r="M27" s="22" t="n">
        <f aca="false">M21*M5</f>
        <v>0</v>
      </c>
    </row>
    <row r="28" customFormat="false" ht="15" hidden="false" customHeight="false" outlineLevel="0" collapsed="false">
      <c r="B28" s="0" t="s">
        <v>27</v>
      </c>
      <c r="C28" s="22" t="n">
        <f aca="false">C22*C6</f>
        <v>0</v>
      </c>
      <c r="D28" s="22" t="n">
        <f aca="false">D22*D6</f>
        <v>0</v>
      </c>
      <c r="E28" s="22" t="n">
        <f aca="false">E22*E6</f>
        <v>0</v>
      </c>
      <c r="F28" s="22" t="n">
        <f aca="false">F22*F6</f>
        <v>0</v>
      </c>
      <c r="G28" s="22" t="n">
        <f aca="false">G22*G6</f>
        <v>0</v>
      </c>
      <c r="H28" s="22" t="n">
        <f aca="false">H22*H6</f>
        <v>0</v>
      </c>
      <c r="I28" s="22" t="n">
        <f aca="false">I22*I6</f>
        <v>0</v>
      </c>
      <c r="J28" s="22" t="n">
        <f aca="false">J22*J6</f>
        <v>0</v>
      </c>
      <c r="K28" s="22" t="n">
        <f aca="false">K22*K6</f>
        <v>0</v>
      </c>
      <c r="L28" s="22" t="n">
        <f aca="false">L22*L6</f>
        <v>0</v>
      </c>
      <c r="M28" s="22" t="n">
        <f aca="false">M22*M6</f>
        <v>0</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A30" s="101" t="s">
        <v>438</v>
      </c>
      <c r="B30" s="102" t="s">
        <v>439</v>
      </c>
      <c r="C30" s="22"/>
      <c r="D30" s="22"/>
      <c r="E30" s="22"/>
      <c r="F30" s="22"/>
      <c r="G30" s="22"/>
      <c r="H30" s="22"/>
      <c r="I30" s="22"/>
      <c r="J30" s="22"/>
      <c r="K30" s="22"/>
      <c r="L30" s="22"/>
      <c r="M30" s="22"/>
    </row>
    <row r="31" customFormat="false" ht="15" hidden="false" customHeight="false" outlineLevel="0" collapsed="false">
      <c r="A31" s="101"/>
      <c r="B31" s="101" t="s">
        <v>238</v>
      </c>
      <c r="C31" s="48" t="n">
        <f aca="false">SUM(C25:M25)</f>
        <v>0</v>
      </c>
      <c r="D31" s="22"/>
      <c r="E31" s="22"/>
      <c r="F31" s="22"/>
      <c r="G31" s="22"/>
      <c r="H31" s="22"/>
      <c r="I31" s="22"/>
      <c r="J31" s="22"/>
      <c r="K31" s="22"/>
      <c r="L31" s="22"/>
      <c r="M31" s="22"/>
    </row>
    <row r="32" customFormat="false" ht="15" hidden="false" customHeight="false" outlineLevel="0" collapsed="false">
      <c r="A32" s="101"/>
      <c r="B32" s="101" t="s">
        <v>25</v>
      </c>
      <c r="C32" s="48" t="n">
        <f aca="false">SUM(C26:M26)</f>
        <v>0</v>
      </c>
      <c r="D32" s="22"/>
      <c r="E32" s="22"/>
      <c r="F32" s="22"/>
      <c r="G32" s="22"/>
      <c r="H32" s="22"/>
      <c r="I32" s="22"/>
      <c r="J32" s="22"/>
      <c r="K32" s="22"/>
      <c r="L32" s="22"/>
      <c r="M32" s="22"/>
    </row>
    <row r="33" customFormat="false" ht="15" hidden="false" customHeight="false" outlineLevel="0" collapsed="false">
      <c r="A33" s="101"/>
      <c r="B33" s="101" t="s">
        <v>26</v>
      </c>
      <c r="C33" s="48" t="n">
        <f aca="false">SUM(C27:M27)</f>
        <v>0</v>
      </c>
      <c r="D33" s="22"/>
      <c r="E33" s="22"/>
      <c r="F33" s="22"/>
      <c r="G33" s="22"/>
      <c r="H33" s="22"/>
      <c r="I33" s="22"/>
      <c r="J33" s="22"/>
      <c r="K33" s="22"/>
      <c r="L33" s="22"/>
      <c r="M33" s="22"/>
    </row>
    <row r="34" customFormat="false" ht="15" hidden="false" customHeight="false" outlineLevel="0" collapsed="false">
      <c r="A34" s="101"/>
      <c r="B34" s="101" t="s">
        <v>27</v>
      </c>
      <c r="C34" s="48" t="n">
        <f aca="false">SUM(C28:M28)</f>
        <v>0</v>
      </c>
      <c r="D34" s="22"/>
      <c r="E34" s="22"/>
      <c r="F34" s="22"/>
      <c r="G34" s="22"/>
      <c r="H34" s="22"/>
      <c r="I34" s="22"/>
      <c r="J34" s="22"/>
      <c r="K34" s="22"/>
      <c r="L34" s="22"/>
      <c r="M34" s="22"/>
    </row>
    <row r="35" customFormat="false" ht="15" hidden="false" customHeight="false" outlineLevel="0" collapsed="false">
      <c r="A35" s="101"/>
      <c r="B35" s="102" t="s">
        <v>440</v>
      </c>
      <c r="C35" s="24" t="n">
        <f aca="false">'National Data'!$B$3</f>
        <v>0.03</v>
      </c>
      <c r="D35" s="22"/>
      <c r="E35" s="22"/>
      <c r="F35" s="22"/>
      <c r="G35" s="22"/>
      <c r="H35" s="22"/>
      <c r="I35" s="22"/>
      <c r="J35" s="22"/>
      <c r="K35" s="22"/>
      <c r="L35" s="22"/>
      <c r="M35" s="22"/>
    </row>
    <row r="36" customFormat="false" ht="15" hidden="false" customHeight="false" outlineLevel="0" collapsed="false">
      <c r="A36" s="101"/>
      <c r="B36" s="102" t="s">
        <v>441</v>
      </c>
      <c r="C36" s="22"/>
      <c r="D36" s="22"/>
      <c r="E36" s="22"/>
      <c r="F36" s="22"/>
      <c r="G36" s="22"/>
      <c r="H36" s="22"/>
      <c r="I36" s="22"/>
      <c r="J36" s="22"/>
      <c r="K36" s="22"/>
      <c r="L36" s="22"/>
      <c r="M36" s="22"/>
    </row>
    <row r="37" customFormat="false" ht="15" hidden="false" customHeight="false" outlineLevel="0" collapsed="false">
      <c r="A37" s="101"/>
      <c r="B37" s="101" t="s">
        <v>442</v>
      </c>
      <c r="C37" s="22" t="n">
        <v>0</v>
      </c>
      <c r="D37" s="22" t="n">
        <f aca="false">C37+1</f>
        <v>1</v>
      </c>
      <c r="E37" s="22" t="n">
        <f aca="false">D37+1</f>
        <v>2</v>
      </c>
      <c r="F37" s="22" t="n">
        <f aca="false">E37+1</f>
        <v>3</v>
      </c>
      <c r="G37" s="22" t="n">
        <f aca="false">F37+1</f>
        <v>4</v>
      </c>
      <c r="H37" s="22" t="n">
        <f aca="false">G37+1</f>
        <v>5</v>
      </c>
      <c r="I37" s="22" t="n">
        <f aca="false">H37+1</f>
        <v>6</v>
      </c>
      <c r="J37" s="22" t="n">
        <f aca="false">I37+1</f>
        <v>7</v>
      </c>
      <c r="K37" s="22" t="n">
        <f aca="false">J37+1</f>
        <v>8</v>
      </c>
      <c r="L37" s="22" t="n">
        <f aca="false">K37+1</f>
        <v>9</v>
      </c>
      <c r="M37" s="22" t="n">
        <f aca="false">L37+1</f>
        <v>10</v>
      </c>
    </row>
    <row r="38" customFormat="false" ht="15" hidden="false" customHeight="false" outlineLevel="0" collapsed="false">
      <c r="A38" s="101"/>
      <c r="B38" s="101" t="s">
        <v>238</v>
      </c>
      <c r="C38" s="22" t="n">
        <f aca="false">PV($C$35,C$37,0,C25)*-1</f>
        <v>0</v>
      </c>
      <c r="D38" s="22" t="n">
        <f aca="false">PV($C$35,D$37,0,D25)*-1</f>
        <v>0</v>
      </c>
      <c r="E38" s="22" t="n">
        <f aca="false">PV($C$35,E$37,0,E25)*-1</f>
        <v>0</v>
      </c>
      <c r="F38" s="22" t="n">
        <f aca="false">PV($C$35,F$37,0,F25)*-1</f>
        <v>0</v>
      </c>
      <c r="G38" s="22" t="n">
        <f aca="false">PV($C$35,G$37,0,G25)*-1</f>
        <v>0</v>
      </c>
      <c r="H38" s="22" t="n">
        <f aca="false">PV($C$35,H$37,0,H25)*-1</f>
        <v>0</v>
      </c>
      <c r="I38" s="22" t="n">
        <f aca="false">PV($C$35,I$37,0,I25)*-1</f>
        <v>0</v>
      </c>
      <c r="J38" s="22" t="n">
        <f aca="false">PV($C$35,J$37,0,J25)*-1</f>
        <v>0</v>
      </c>
      <c r="K38" s="22" t="n">
        <f aca="false">PV($C$35,K$37,0,K25)*-1</f>
        <v>0</v>
      </c>
      <c r="L38" s="22" t="n">
        <f aca="false">PV($C$35,L$37,0,L25)*-1</f>
        <v>0</v>
      </c>
      <c r="M38" s="22" t="n">
        <f aca="false">PV($C$35,M$37,0,M25)*-1</f>
        <v>0</v>
      </c>
    </row>
    <row r="39" customFormat="false" ht="15" hidden="false" customHeight="false" outlineLevel="0" collapsed="false">
      <c r="A39" s="101"/>
      <c r="B39" s="101" t="s">
        <v>25</v>
      </c>
      <c r="C39" s="22" t="n">
        <f aca="false">PV($C$35,C$37,0,C26)*-1</f>
        <v>0</v>
      </c>
      <c r="D39" s="22" t="n">
        <f aca="false">PV($C$35,D$37,0,D26)*-1</f>
        <v>0</v>
      </c>
      <c r="E39" s="22" t="n">
        <f aca="false">PV($C$35,E$37,0,E26)*-1</f>
        <v>0</v>
      </c>
      <c r="F39" s="22" t="n">
        <f aca="false">PV($C$35,F$37,0,F26)*-1</f>
        <v>0</v>
      </c>
      <c r="G39" s="22" t="n">
        <f aca="false">PV($C$35,G$37,0,G26)*-1</f>
        <v>0</v>
      </c>
      <c r="H39" s="22" t="n">
        <f aca="false">PV($C$35,H$37,0,H26)*-1</f>
        <v>0</v>
      </c>
      <c r="I39" s="22" t="n">
        <f aca="false">PV($C$35,I$37,0,I26)*-1</f>
        <v>0</v>
      </c>
      <c r="J39" s="22" t="n">
        <f aca="false">PV($C$35,J$37,0,J26)*-1</f>
        <v>0</v>
      </c>
      <c r="K39" s="22" t="n">
        <f aca="false">PV($C$35,K$37,0,K26)*-1</f>
        <v>0</v>
      </c>
      <c r="L39" s="22" t="n">
        <f aca="false">PV($C$35,L$37,0,L26)*-1</f>
        <v>0</v>
      </c>
      <c r="M39" s="22" t="n">
        <f aca="false">PV($C$35,M$37,0,M26)*-1</f>
        <v>0</v>
      </c>
    </row>
    <row r="40" customFormat="false" ht="15" hidden="false" customHeight="false" outlineLevel="0" collapsed="false">
      <c r="A40" s="101"/>
      <c r="B40" s="101" t="s">
        <v>26</v>
      </c>
      <c r="C40" s="22" t="n">
        <f aca="false">PV($C$35,C$37,0,C27)*-1</f>
        <v>0</v>
      </c>
      <c r="D40" s="22" t="n">
        <f aca="false">PV($C$35,D$37,0,D27)*-1</f>
        <v>0</v>
      </c>
      <c r="E40" s="22" t="n">
        <f aca="false">PV($C$35,E$37,0,E27)*-1</f>
        <v>0</v>
      </c>
      <c r="F40" s="22" t="n">
        <f aca="false">PV($C$35,F$37,0,F27)*-1</f>
        <v>0</v>
      </c>
      <c r="G40" s="22" t="n">
        <f aca="false">PV($C$35,G$37,0,G27)*-1</f>
        <v>0</v>
      </c>
      <c r="H40" s="22" t="n">
        <f aca="false">PV($C$35,H$37,0,H27)*-1</f>
        <v>0</v>
      </c>
      <c r="I40" s="22" t="n">
        <f aca="false">PV($C$35,I$37,0,I27)*-1</f>
        <v>0</v>
      </c>
      <c r="J40" s="22" t="n">
        <f aca="false">PV($C$35,J$37,0,J27)*-1</f>
        <v>0</v>
      </c>
      <c r="K40" s="22" t="n">
        <f aca="false">PV($C$35,K$37,0,K27)*-1</f>
        <v>0</v>
      </c>
      <c r="L40" s="22" t="n">
        <f aca="false">PV($C$35,L$37,0,L27)*-1</f>
        <v>0</v>
      </c>
      <c r="M40" s="22" t="n">
        <f aca="false">PV($C$35,M$37,0,M27)*-1</f>
        <v>0</v>
      </c>
    </row>
    <row r="41" customFormat="false" ht="15" hidden="false" customHeight="false" outlineLevel="0" collapsed="false">
      <c r="A41" s="101"/>
      <c r="B41" s="101" t="s">
        <v>27</v>
      </c>
      <c r="C41" s="22" t="n">
        <f aca="false">PV($C$35,C$37,0,C28)*-1</f>
        <v>0</v>
      </c>
      <c r="D41" s="22" t="n">
        <f aca="false">PV($C$35,D$37,0,D28)*-1</f>
        <v>0</v>
      </c>
      <c r="E41" s="22" t="n">
        <f aca="false">PV($C$35,E$37,0,E28)*-1</f>
        <v>0</v>
      </c>
      <c r="F41" s="22" t="n">
        <f aca="false">PV($C$35,F$37,0,F28)*-1</f>
        <v>0</v>
      </c>
      <c r="G41" s="22" t="n">
        <f aca="false">PV($C$35,G$37,0,G28)*-1</f>
        <v>0</v>
      </c>
      <c r="H41" s="22" t="n">
        <f aca="false">PV($C$35,H$37,0,H28)*-1</f>
        <v>0</v>
      </c>
      <c r="I41" s="22" t="n">
        <f aca="false">PV($C$35,I$37,0,I28)*-1</f>
        <v>0</v>
      </c>
      <c r="J41" s="22" t="n">
        <f aca="false">PV($C$35,J$37,0,J28)*-1</f>
        <v>0</v>
      </c>
      <c r="K41" s="22" t="n">
        <f aca="false">PV($C$35,K$37,0,K28)*-1</f>
        <v>0</v>
      </c>
      <c r="L41" s="22" t="n">
        <f aca="false">PV($C$35,L$37,0,L28)*-1</f>
        <v>0</v>
      </c>
      <c r="M41" s="22" t="n">
        <f aca="false">PV($C$35,M$37,0,M28)*-1</f>
        <v>0</v>
      </c>
    </row>
    <row r="42" customFormat="false" ht="15" hidden="false" customHeight="false" outlineLevel="0" collapsed="false">
      <c r="A42" s="101"/>
      <c r="B42" s="102" t="s">
        <v>443</v>
      </c>
      <c r="C42" s="22"/>
      <c r="D42" s="22"/>
      <c r="E42" s="22"/>
      <c r="F42" s="22"/>
      <c r="G42" s="22"/>
      <c r="H42" s="22"/>
      <c r="I42" s="22"/>
      <c r="J42" s="22"/>
      <c r="K42" s="22"/>
      <c r="L42" s="22"/>
      <c r="M42" s="22"/>
    </row>
    <row r="43" customFormat="false" ht="15" hidden="false" customHeight="false" outlineLevel="0" collapsed="false">
      <c r="A43" s="101"/>
      <c r="B43" s="101" t="s">
        <v>238</v>
      </c>
      <c r="C43" s="22" t="n">
        <f aca="false">NPV($C$35,D25:M25)+C25</f>
        <v>0</v>
      </c>
      <c r="D43" s="22"/>
      <c r="E43" s="22"/>
      <c r="F43" s="22"/>
      <c r="G43" s="22"/>
      <c r="H43" s="22"/>
      <c r="I43" s="22"/>
      <c r="J43" s="22"/>
      <c r="K43" s="22"/>
      <c r="L43" s="22"/>
      <c r="M43" s="22"/>
    </row>
    <row r="44" customFormat="false" ht="15" hidden="false" customHeight="false" outlineLevel="0" collapsed="false">
      <c r="A44" s="101"/>
      <c r="B44" s="101" t="s">
        <v>25</v>
      </c>
      <c r="C44" s="22" t="n">
        <f aca="false">NPV($C$35,D26:M26)+C26</f>
        <v>0</v>
      </c>
      <c r="D44" s="22"/>
      <c r="E44" s="22"/>
      <c r="F44" s="22"/>
      <c r="G44" s="22"/>
      <c r="H44" s="22"/>
      <c r="I44" s="22"/>
      <c r="J44" s="22"/>
      <c r="K44" s="22"/>
      <c r="L44" s="22"/>
      <c r="M44" s="22"/>
    </row>
    <row r="45" customFormat="false" ht="15" hidden="false" customHeight="false" outlineLevel="0" collapsed="false">
      <c r="A45" s="101"/>
      <c r="B45" s="101" t="s">
        <v>26</v>
      </c>
      <c r="C45" s="22" t="n">
        <f aca="false">NPV($C$35,D27:M27)+C27</f>
        <v>0</v>
      </c>
      <c r="D45" s="22"/>
      <c r="E45" s="22"/>
      <c r="F45" s="22"/>
      <c r="G45" s="22"/>
      <c r="H45" s="22"/>
      <c r="I45" s="22"/>
      <c r="J45" s="22"/>
      <c r="K45" s="22"/>
      <c r="L45" s="22"/>
      <c r="M45" s="22"/>
    </row>
    <row r="46" customFormat="false" ht="15" hidden="false" customHeight="false" outlineLevel="0" collapsed="false">
      <c r="A46" s="101"/>
      <c r="B46" s="101" t="s">
        <v>27</v>
      </c>
      <c r="C46" s="22" t="n">
        <f aca="false">NPV($C$35,D28:M28)+C28</f>
        <v>0</v>
      </c>
      <c r="D46" s="22"/>
      <c r="E46" s="22"/>
      <c r="F46" s="22"/>
      <c r="G46" s="22"/>
      <c r="H46" s="22"/>
      <c r="I46" s="22"/>
      <c r="J46" s="22"/>
      <c r="K46" s="22"/>
      <c r="L46" s="22"/>
      <c r="M46" s="22"/>
    </row>
    <row r="47" customFormat="false" ht="15" hidden="false" customHeight="false" outlineLevel="0" collapsed="false">
      <c r="B47" s="20"/>
      <c r="C47" s="22"/>
      <c r="D47" s="22"/>
      <c r="E47" s="22"/>
      <c r="F47" s="22"/>
      <c r="G47" s="22"/>
      <c r="H47" s="22"/>
      <c r="I47" s="22"/>
      <c r="J47" s="22"/>
      <c r="K47" s="22"/>
      <c r="L47" s="22"/>
      <c r="M47" s="22"/>
    </row>
    <row r="48" customFormat="false" ht="15" hidden="false" customHeight="false" outlineLevel="0" collapsed="false">
      <c r="B48" s="0" t="s">
        <v>444</v>
      </c>
    </row>
    <row r="49" customFormat="false" ht="15" hidden="false" customHeight="false" outlineLevel="0" collapsed="false">
      <c r="B49" s="0" t="s">
        <v>25</v>
      </c>
      <c r="C49" s="75" t="n">
        <v>0</v>
      </c>
      <c r="D49" s="75" t="n">
        <v>0</v>
      </c>
      <c r="E49" s="75" t="n">
        <v>0</v>
      </c>
      <c r="F49" s="75" t="n">
        <v>0</v>
      </c>
      <c r="G49" s="75" t="n">
        <f aca="false">'Regional Data Children'!AR24</f>
        <v>0.119</v>
      </c>
      <c r="H49" s="75" t="n">
        <f aca="false">G49</f>
        <v>0.119</v>
      </c>
      <c r="I49" s="75" t="n">
        <f aca="false">H49</f>
        <v>0.119</v>
      </c>
      <c r="J49" s="75" t="n">
        <f aca="false">I49</f>
        <v>0.119</v>
      </c>
      <c r="K49" s="75" t="n">
        <f aca="false">J49</f>
        <v>0.119</v>
      </c>
      <c r="L49" s="75" t="n">
        <f aca="false">K49</f>
        <v>0.119</v>
      </c>
      <c r="M49" s="75" t="n">
        <f aca="false">L49</f>
        <v>0.119</v>
      </c>
    </row>
    <row r="50" customFormat="false" ht="15" hidden="false" customHeight="false" outlineLevel="0" collapsed="false">
      <c r="B50" s="0" t="s">
        <v>26</v>
      </c>
      <c r="C50" s="75" t="n">
        <v>0</v>
      </c>
      <c r="D50" s="75" t="n">
        <v>0</v>
      </c>
      <c r="E50" s="75" t="n">
        <v>0</v>
      </c>
      <c r="F50" s="75" t="n">
        <v>0</v>
      </c>
      <c r="G50" s="75" t="n">
        <f aca="false">'Regional Data Children'!AR25</f>
        <v>0.145</v>
      </c>
      <c r="H50" s="75" t="n">
        <f aca="false">G50</f>
        <v>0.145</v>
      </c>
      <c r="I50" s="75" t="n">
        <f aca="false">H50</f>
        <v>0.145</v>
      </c>
      <c r="J50" s="75" t="n">
        <f aca="false">I50</f>
        <v>0.145</v>
      </c>
      <c r="K50" s="75" t="n">
        <f aca="false">J50</f>
        <v>0.145</v>
      </c>
      <c r="L50" s="75" t="n">
        <f aca="false">K50</f>
        <v>0.145</v>
      </c>
      <c r="M50" s="75" t="n">
        <f aca="false">L50</f>
        <v>0.145</v>
      </c>
    </row>
    <row r="51" customFormat="false" ht="15" hidden="false" customHeight="false" outlineLevel="0" collapsed="false">
      <c r="B51" s="0" t="s">
        <v>27</v>
      </c>
      <c r="C51" s="75" t="n">
        <v>0</v>
      </c>
      <c r="D51" s="75" t="n">
        <v>0</v>
      </c>
      <c r="E51" s="75" t="n">
        <v>0</v>
      </c>
      <c r="F51" s="75" t="n">
        <v>0</v>
      </c>
      <c r="G51" s="75" t="n">
        <f aca="false">'Regional Data Children'!AR26</f>
        <v>0.098</v>
      </c>
      <c r="H51" s="75" t="n">
        <f aca="false">G51</f>
        <v>0.098</v>
      </c>
      <c r="I51" s="75" t="n">
        <f aca="false">H51</f>
        <v>0.098</v>
      </c>
      <c r="J51" s="75" t="n">
        <f aca="false">I51</f>
        <v>0.098</v>
      </c>
      <c r="K51" s="75" t="n">
        <f aca="false">J51</f>
        <v>0.098</v>
      </c>
      <c r="L51" s="75" t="n">
        <f aca="false">K51</f>
        <v>0.098</v>
      </c>
      <c r="M51" s="75" t="n">
        <f aca="false">L51</f>
        <v>0.098</v>
      </c>
    </row>
    <row r="53" customFormat="false" ht="15" hidden="false" customHeight="false" outlineLevel="0" collapsed="false">
      <c r="B53" s="0" t="s">
        <v>445</v>
      </c>
      <c r="C53" s="75"/>
      <c r="D53" s="75"/>
      <c r="E53" s="75"/>
      <c r="F53" s="75"/>
      <c r="G53" s="75"/>
      <c r="H53" s="75"/>
      <c r="I53" s="75"/>
      <c r="J53" s="75"/>
      <c r="K53" s="75"/>
      <c r="L53" s="75"/>
      <c r="M53" s="75"/>
    </row>
    <row r="54" customFormat="false" ht="15" hidden="false" customHeight="false" outlineLevel="0" collapsed="false">
      <c r="B54" s="0" t="s">
        <v>238</v>
      </c>
      <c r="C54" s="22" t="n">
        <f aca="false">SUM(C55:C57)</f>
        <v>0</v>
      </c>
      <c r="D54" s="22" t="n">
        <f aca="false">SUM(D55:D57)</f>
        <v>0</v>
      </c>
      <c r="E54" s="22" t="n">
        <f aca="false">SUM(E55:E57)</f>
        <v>0</v>
      </c>
      <c r="F54" s="22" t="n">
        <f aca="false">SUM(F55:F57)</f>
        <v>0</v>
      </c>
      <c r="G54" s="22" t="n">
        <f aca="false">SUM(G55:G57)</f>
        <v>0</v>
      </c>
      <c r="H54" s="22" t="n">
        <f aca="false">SUM(H55:H57)</f>
        <v>0</v>
      </c>
      <c r="I54" s="22" t="n">
        <f aca="false">SUM(I55:I57)</f>
        <v>0</v>
      </c>
      <c r="J54" s="22" t="n">
        <f aca="false">SUM(J55:J57)</f>
        <v>0</v>
      </c>
      <c r="K54" s="22" t="n">
        <f aca="false">SUM(K55:K57)</f>
        <v>0</v>
      </c>
      <c r="L54" s="22" t="n">
        <f aca="false">SUM(L55:L57)</f>
        <v>0</v>
      </c>
      <c r="M54" s="22" t="n">
        <f aca="false">SUM(M55:M57)</f>
        <v>0</v>
      </c>
    </row>
    <row r="55" customFormat="false" ht="15" hidden="false" customHeight="false" outlineLevel="0" collapsed="false">
      <c r="B55" s="0" t="s">
        <v>25</v>
      </c>
      <c r="C55" s="22" t="n">
        <f aca="false">C49*C4</f>
        <v>0</v>
      </c>
      <c r="D55" s="22" t="n">
        <f aca="false">D49*D4</f>
        <v>0</v>
      </c>
      <c r="E55" s="22" t="n">
        <f aca="false">E49*E4</f>
        <v>0</v>
      </c>
      <c r="F55" s="22" t="n">
        <f aca="false">F49*F4</f>
        <v>0</v>
      </c>
      <c r="G55" s="22" t="n">
        <f aca="false">G49*G4</f>
        <v>0</v>
      </c>
      <c r="H55" s="22" t="n">
        <f aca="false">H49*H4</f>
        <v>0</v>
      </c>
      <c r="I55" s="22" t="n">
        <f aca="false">I49*I4</f>
        <v>0</v>
      </c>
      <c r="J55" s="22" t="n">
        <f aca="false">J49*J4</f>
        <v>0</v>
      </c>
      <c r="K55" s="22" t="n">
        <f aca="false">K49*K4</f>
        <v>0</v>
      </c>
      <c r="L55" s="22" t="n">
        <f aca="false">L49*L4</f>
        <v>0</v>
      </c>
      <c r="M55" s="22" t="n">
        <f aca="false">M49*M4</f>
        <v>0</v>
      </c>
    </row>
    <row r="56" customFormat="false" ht="15" hidden="false" customHeight="false" outlineLevel="0" collapsed="false">
      <c r="B56" s="0" t="s">
        <v>26</v>
      </c>
      <c r="C56" s="22" t="n">
        <f aca="false">C50*C5</f>
        <v>0</v>
      </c>
      <c r="D56" s="22" t="n">
        <f aca="false">D50*D5</f>
        <v>0</v>
      </c>
      <c r="E56" s="22" t="n">
        <f aca="false">E50*E5</f>
        <v>0</v>
      </c>
      <c r="F56" s="22" t="n">
        <f aca="false">F50*F5</f>
        <v>0</v>
      </c>
      <c r="G56" s="22" t="n">
        <f aca="false">G50*G5</f>
        <v>0</v>
      </c>
      <c r="H56" s="22" t="n">
        <f aca="false">H50*H5</f>
        <v>0</v>
      </c>
      <c r="I56" s="22" t="n">
        <f aca="false">I50*I5</f>
        <v>0</v>
      </c>
      <c r="J56" s="22" t="n">
        <f aca="false">J50*J5</f>
        <v>0</v>
      </c>
      <c r="K56" s="22" t="n">
        <f aca="false">K50*K5</f>
        <v>0</v>
      </c>
      <c r="L56" s="22" t="n">
        <f aca="false">L50*L5</f>
        <v>0</v>
      </c>
      <c r="M56" s="22" t="n">
        <f aca="false">M50*M5</f>
        <v>0</v>
      </c>
    </row>
    <row r="57" customFormat="false" ht="15" hidden="false" customHeight="false" outlineLevel="0" collapsed="false">
      <c r="B57" s="0" t="s">
        <v>27</v>
      </c>
      <c r="C57" s="22" t="n">
        <f aca="false">C51*C6</f>
        <v>0</v>
      </c>
      <c r="D57" s="22" t="n">
        <f aca="false">D51*D6</f>
        <v>0</v>
      </c>
      <c r="E57" s="22" t="n">
        <f aca="false">E51*E6</f>
        <v>0</v>
      </c>
      <c r="F57" s="22" t="n">
        <f aca="false">F51*F6</f>
        <v>0</v>
      </c>
      <c r="G57" s="22" t="n">
        <f aca="false">G51*G6</f>
        <v>0</v>
      </c>
      <c r="H57" s="22" t="n">
        <f aca="false">H51*H6</f>
        <v>0</v>
      </c>
      <c r="I57" s="22" t="n">
        <f aca="false">I51*I6</f>
        <v>0</v>
      </c>
      <c r="J57" s="22" t="n">
        <f aca="false">J51*J6</f>
        <v>0</v>
      </c>
      <c r="K57" s="22" t="n">
        <f aca="false">K51*K6</f>
        <v>0</v>
      </c>
      <c r="L57" s="22" t="n">
        <f aca="false">L51*L6</f>
        <v>0</v>
      </c>
      <c r="M57" s="22" t="n">
        <f aca="false">M51*M6</f>
        <v>0</v>
      </c>
    </row>
    <row r="58" customFormat="false" ht="15" hidden="false" customHeight="false" outlineLevel="0" collapsed="false">
      <c r="C58" s="22"/>
      <c r="D58" s="22"/>
      <c r="E58" s="22"/>
      <c r="F58" s="22"/>
      <c r="G58" s="22"/>
      <c r="H58" s="22"/>
      <c r="I58" s="22"/>
      <c r="J58" s="22"/>
      <c r="K58" s="22"/>
      <c r="L58" s="22"/>
      <c r="M58" s="22"/>
    </row>
    <row r="59" customFormat="false" ht="15" hidden="false" customHeight="false" outlineLevel="0" collapsed="false">
      <c r="A59" s="101" t="s">
        <v>446</v>
      </c>
      <c r="B59" s="102" t="s">
        <v>439</v>
      </c>
      <c r="C59" s="22"/>
      <c r="D59" s="22"/>
      <c r="E59" s="22"/>
      <c r="F59" s="22"/>
      <c r="G59" s="22"/>
      <c r="H59" s="22"/>
      <c r="I59" s="22"/>
      <c r="J59" s="22"/>
      <c r="K59" s="22"/>
      <c r="L59" s="22"/>
      <c r="M59" s="22"/>
    </row>
    <row r="60" customFormat="false" ht="15" hidden="false" customHeight="false" outlineLevel="0" collapsed="false">
      <c r="A60" s="101"/>
      <c r="B60" s="101" t="s">
        <v>238</v>
      </c>
      <c r="C60" s="48" t="n">
        <f aca="false">SUM(C54:M54)</f>
        <v>0</v>
      </c>
      <c r="D60" s="22"/>
      <c r="E60" s="22"/>
      <c r="F60" s="22"/>
      <c r="G60" s="22"/>
      <c r="H60" s="22"/>
      <c r="I60" s="22"/>
      <c r="J60" s="22"/>
      <c r="K60" s="22"/>
      <c r="L60" s="22"/>
      <c r="M60" s="22"/>
    </row>
    <row r="61" customFormat="false" ht="15" hidden="false" customHeight="false" outlineLevel="0" collapsed="false">
      <c r="A61" s="101"/>
      <c r="B61" s="101" t="s">
        <v>25</v>
      </c>
      <c r="C61" s="48" t="n">
        <f aca="false">SUM(C55:M55)</f>
        <v>0</v>
      </c>
      <c r="D61" s="22"/>
      <c r="E61" s="22"/>
      <c r="F61" s="22"/>
      <c r="G61" s="22"/>
      <c r="H61" s="22"/>
      <c r="I61" s="22"/>
      <c r="J61" s="22"/>
      <c r="K61" s="22"/>
      <c r="L61" s="22"/>
      <c r="M61" s="22"/>
    </row>
    <row r="62" customFormat="false" ht="15" hidden="false" customHeight="false" outlineLevel="0" collapsed="false">
      <c r="A62" s="101"/>
      <c r="B62" s="101" t="s">
        <v>26</v>
      </c>
      <c r="C62" s="48" t="n">
        <f aca="false">SUM(C56:M56)</f>
        <v>0</v>
      </c>
      <c r="D62" s="22"/>
      <c r="E62" s="22"/>
      <c r="F62" s="22"/>
      <c r="G62" s="22"/>
      <c r="H62" s="22"/>
      <c r="I62" s="22"/>
      <c r="J62" s="22"/>
      <c r="K62" s="22"/>
      <c r="L62" s="22"/>
      <c r="M62" s="22"/>
    </row>
    <row r="63" customFormat="false" ht="15" hidden="false" customHeight="false" outlineLevel="0" collapsed="false">
      <c r="A63" s="101"/>
      <c r="B63" s="101" t="s">
        <v>27</v>
      </c>
      <c r="C63" s="48" t="n">
        <f aca="false">SUM(C57:M57)</f>
        <v>0</v>
      </c>
      <c r="D63" s="22"/>
      <c r="E63" s="22"/>
      <c r="F63" s="22"/>
      <c r="G63" s="22"/>
      <c r="H63" s="22"/>
      <c r="I63" s="22"/>
      <c r="J63" s="22"/>
      <c r="K63" s="22"/>
      <c r="L63" s="22"/>
      <c r="M63" s="22"/>
    </row>
    <row r="64" customFormat="false" ht="15" hidden="false" customHeight="false" outlineLevel="0" collapsed="false">
      <c r="A64" s="101"/>
      <c r="B64" s="102" t="s">
        <v>440</v>
      </c>
      <c r="C64" s="24" t="n">
        <f aca="false">'National Data'!$B$3</f>
        <v>0.03</v>
      </c>
      <c r="D64" s="22"/>
      <c r="E64" s="22"/>
      <c r="F64" s="22"/>
      <c r="G64" s="22"/>
      <c r="H64" s="22"/>
      <c r="I64" s="22"/>
      <c r="J64" s="22"/>
      <c r="K64" s="22"/>
      <c r="L64" s="22"/>
      <c r="M64" s="22"/>
    </row>
    <row r="65" customFormat="false" ht="15" hidden="false" customHeight="false" outlineLevel="0" collapsed="false">
      <c r="A65" s="101"/>
      <c r="B65" s="102" t="s">
        <v>441</v>
      </c>
      <c r="C65" s="22"/>
      <c r="D65" s="22"/>
      <c r="E65" s="22"/>
      <c r="F65" s="22"/>
      <c r="G65" s="22"/>
      <c r="H65" s="22"/>
      <c r="I65" s="22"/>
      <c r="J65" s="22"/>
      <c r="K65" s="22"/>
      <c r="L65" s="22"/>
      <c r="M65" s="22"/>
    </row>
    <row r="66" customFormat="false" ht="15" hidden="false" customHeight="false" outlineLevel="0" collapsed="false">
      <c r="A66" s="101"/>
      <c r="B66" s="101" t="s">
        <v>442</v>
      </c>
      <c r="C66" s="22" t="n">
        <v>0</v>
      </c>
      <c r="D66" s="22" t="n">
        <f aca="false">C66+1</f>
        <v>1</v>
      </c>
      <c r="E66" s="22" t="n">
        <f aca="false">D66+1</f>
        <v>2</v>
      </c>
      <c r="F66" s="22" t="n">
        <f aca="false">E66+1</f>
        <v>3</v>
      </c>
      <c r="G66" s="22" t="n">
        <f aca="false">F66+1</f>
        <v>4</v>
      </c>
      <c r="H66" s="22" t="n">
        <f aca="false">G66+1</f>
        <v>5</v>
      </c>
      <c r="I66" s="22" t="n">
        <f aca="false">H66+1</f>
        <v>6</v>
      </c>
      <c r="J66" s="22" t="n">
        <f aca="false">I66+1</f>
        <v>7</v>
      </c>
      <c r="K66" s="22" t="n">
        <f aca="false">J66+1</f>
        <v>8</v>
      </c>
      <c r="L66" s="22" t="n">
        <f aca="false">K66+1</f>
        <v>9</v>
      </c>
      <c r="M66" s="22" t="n">
        <f aca="false">L66+1</f>
        <v>10</v>
      </c>
    </row>
    <row r="67" customFormat="false" ht="15" hidden="false" customHeight="false" outlineLevel="0" collapsed="false">
      <c r="A67" s="101"/>
      <c r="B67" s="101" t="s">
        <v>238</v>
      </c>
      <c r="C67" s="22" t="n">
        <f aca="false">PV($C$64,C$66,0,C54)*-1</f>
        <v>0</v>
      </c>
      <c r="D67" s="22" t="n">
        <f aca="false">PV($C$64,D$66,0,D54)*-1</f>
        <v>0</v>
      </c>
      <c r="E67" s="22" t="n">
        <f aca="false">PV($C$64,E$66,0,E54)*-1</f>
        <v>0</v>
      </c>
      <c r="F67" s="22" t="n">
        <f aca="false">PV($C$64,F$66,0,F54)*-1</f>
        <v>0</v>
      </c>
      <c r="G67" s="22" t="n">
        <f aca="false">PV($C$64,G$66,0,G54)*-1</f>
        <v>0</v>
      </c>
      <c r="H67" s="22" t="n">
        <f aca="false">PV($C$64,H$66,0,H54)*-1</f>
        <v>0</v>
      </c>
      <c r="I67" s="22" t="n">
        <f aca="false">PV($C$64,I$66,0,I54)*-1</f>
        <v>0</v>
      </c>
      <c r="J67" s="22" t="n">
        <f aca="false">PV($C$64,J$66,0,J54)*-1</f>
        <v>0</v>
      </c>
      <c r="K67" s="22" t="n">
        <f aca="false">PV($C$64,K$66,0,K54)*-1</f>
        <v>0</v>
      </c>
      <c r="L67" s="22" t="n">
        <f aca="false">PV($C$64,L$66,0,L54)*-1</f>
        <v>0</v>
      </c>
      <c r="M67" s="22" t="n">
        <f aca="false">PV($C$64,M$66,0,M54)*-1</f>
        <v>0</v>
      </c>
    </row>
    <row r="68" customFormat="false" ht="15" hidden="false" customHeight="false" outlineLevel="0" collapsed="false">
      <c r="A68" s="101"/>
      <c r="B68" s="101" t="s">
        <v>25</v>
      </c>
      <c r="C68" s="22" t="n">
        <f aca="false">PV($C$64,C$66,0,C55)*-1</f>
        <v>0</v>
      </c>
      <c r="D68" s="22" t="n">
        <f aca="false">PV($C$64,D$66,0,D55)*-1</f>
        <v>0</v>
      </c>
      <c r="E68" s="22" t="n">
        <f aca="false">PV($C$64,E$66,0,E55)*-1</f>
        <v>0</v>
      </c>
      <c r="F68" s="22" t="n">
        <f aca="false">PV($C$64,F$66,0,F55)*-1</f>
        <v>0</v>
      </c>
      <c r="G68" s="22" t="n">
        <f aca="false">PV($C$64,G$66,0,G55)*-1</f>
        <v>0</v>
      </c>
      <c r="H68" s="22" t="n">
        <f aca="false">PV($C$64,H$66,0,H55)*-1</f>
        <v>0</v>
      </c>
      <c r="I68" s="22" t="n">
        <f aca="false">PV($C$64,I$66,0,I55)*-1</f>
        <v>0</v>
      </c>
      <c r="J68" s="22" t="n">
        <f aca="false">PV($C$64,J$66,0,J55)*-1</f>
        <v>0</v>
      </c>
      <c r="K68" s="22" t="n">
        <f aca="false">PV($C$64,K$66,0,K55)*-1</f>
        <v>0</v>
      </c>
      <c r="L68" s="22" t="n">
        <f aca="false">PV($C$64,L$66,0,L55)*-1</f>
        <v>0</v>
      </c>
      <c r="M68" s="22" t="n">
        <f aca="false">PV($C$64,M$66,0,M55)*-1</f>
        <v>0</v>
      </c>
    </row>
    <row r="69" customFormat="false" ht="15" hidden="false" customHeight="false" outlineLevel="0" collapsed="false">
      <c r="A69" s="101"/>
      <c r="B69" s="101" t="s">
        <v>26</v>
      </c>
      <c r="C69" s="22" t="n">
        <f aca="false">PV($C$64,C$66,0,C56)*-1</f>
        <v>0</v>
      </c>
      <c r="D69" s="22" t="n">
        <f aca="false">PV($C$64,D$66,0,D56)*-1</f>
        <v>0</v>
      </c>
      <c r="E69" s="22" t="n">
        <f aca="false">PV($C$64,E$66,0,E56)*-1</f>
        <v>0</v>
      </c>
      <c r="F69" s="22" t="n">
        <f aca="false">PV($C$64,F$66,0,F56)*-1</f>
        <v>0</v>
      </c>
      <c r="G69" s="22" t="n">
        <f aca="false">PV($C$64,G$66,0,G56)*-1</f>
        <v>0</v>
      </c>
      <c r="H69" s="22" t="n">
        <f aca="false">PV($C$64,H$66,0,H56)*-1</f>
        <v>0</v>
      </c>
      <c r="I69" s="22" t="n">
        <f aca="false">PV($C$64,I$66,0,I56)*-1</f>
        <v>0</v>
      </c>
      <c r="J69" s="22" t="n">
        <f aca="false">PV($C$64,J$66,0,J56)*-1</f>
        <v>0</v>
      </c>
      <c r="K69" s="22" t="n">
        <f aca="false">PV($C$64,K$66,0,K56)*-1</f>
        <v>0</v>
      </c>
      <c r="L69" s="22" t="n">
        <f aca="false">PV($C$64,L$66,0,L56)*-1</f>
        <v>0</v>
      </c>
      <c r="M69" s="22" t="n">
        <f aca="false">PV($C$64,M$66,0,M56)*-1</f>
        <v>0</v>
      </c>
    </row>
    <row r="70" customFormat="false" ht="15" hidden="false" customHeight="false" outlineLevel="0" collapsed="false">
      <c r="A70" s="101"/>
      <c r="B70" s="101" t="s">
        <v>27</v>
      </c>
      <c r="C70" s="22" t="n">
        <f aca="false">PV($C$64,C$66,0,C57)*-1</f>
        <v>0</v>
      </c>
      <c r="D70" s="22" t="n">
        <f aca="false">PV($C$64,D$66,0,D57)*-1</f>
        <v>0</v>
      </c>
      <c r="E70" s="22" t="n">
        <f aca="false">PV($C$64,E$66,0,E57)*-1</f>
        <v>0</v>
      </c>
      <c r="F70" s="22" t="n">
        <f aca="false">PV($C$64,F$66,0,F57)*-1</f>
        <v>0</v>
      </c>
      <c r="G70" s="22" t="n">
        <f aca="false">PV($C$64,G$66,0,G57)*-1</f>
        <v>0</v>
      </c>
      <c r="H70" s="22" t="n">
        <f aca="false">PV($C$64,H$66,0,H57)*-1</f>
        <v>0</v>
      </c>
      <c r="I70" s="22" t="n">
        <f aca="false">PV($C$64,I$66,0,I57)*-1</f>
        <v>0</v>
      </c>
      <c r="J70" s="22" t="n">
        <f aca="false">PV($C$64,J$66,0,J57)*-1</f>
        <v>0</v>
      </c>
      <c r="K70" s="22" t="n">
        <f aca="false">PV($C$64,K$66,0,K57)*-1</f>
        <v>0</v>
      </c>
      <c r="L70" s="22" t="n">
        <f aca="false">PV($C$64,L$66,0,L57)*-1</f>
        <v>0</v>
      </c>
      <c r="M70" s="22" t="n">
        <f aca="false">PV($C$64,M$66,0,M57)*-1</f>
        <v>0</v>
      </c>
    </row>
    <row r="71" customFormat="false" ht="15" hidden="false" customHeight="false" outlineLevel="0" collapsed="false">
      <c r="A71" s="101"/>
      <c r="B71" s="102" t="s">
        <v>443</v>
      </c>
      <c r="C71" s="22"/>
      <c r="D71" s="22"/>
      <c r="E71" s="22"/>
      <c r="F71" s="22"/>
      <c r="G71" s="22"/>
      <c r="H71" s="22"/>
      <c r="I71" s="22"/>
      <c r="J71" s="22"/>
      <c r="K71" s="22"/>
      <c r="L71" s="22"/>
      <c r="M71" s="22"/>
    </row>
    <row r="72" customFormat="false" ht="15" hidden="false" customHeight="false" outlineLevel="0" collapsed="false">
      <c r="A72" s="101"/>
      <c r="B72" s="101" t="s">
        <v>238</v>
      </c>
      <c r="C72" s="22" t="n">
        <f aca="false">NPV($C$64,D54:M54)+C54</f>
        <v>0</v>
      </c>
      <c r="D72" s="22"/>
      <c r="E72" s="22"/>
      <c r="F72" s="22"/>
      <c r="G72" s="22"/>
      <c r="H72" s="22"/>
      <c r="I72" s="22"/>
      <c r="J72" s="22"/>
      <c r="K72" s="22"/>
      <c r="L72" s="22"/>
      <c r="M72" s="22"/>
    </row>
    <row r="73" customFormat="false" ht="15" hidden="false" customHeight="false" outlineLevel="0" collapsed="false">
      <c r="A73" s="101"/>
      <c r="B73" s="101" t="s">
        <v>25</v>
      </c>
      <c r="C73" s="22" t="n">
        <f aca="false">NPV($C$64,D55:M55)+C55</f>
        <v>0</v>
      </c>
      <c r="D73" s="22"/>
      <c r="E73" s="22"/>
      <c r="F73" s="22"/>
      <c r="G73" s="22"/>
      <c r="H73" s="22"/>
      <c r="I73" s="22"/>
      <c r="J73" s="22"/>
      <c r="K73" s="22"/>
      <c r="L73" s="22"/>
      <c r="M73" s="22"/>
    </row>
    <row r="74" customFormat="false" ht="15" hidden="false" customHeight="false" outlineLevel="0" collapsed="false">
      <c r="A74" s="101"/>
      <c r="B74" s="101" t="s">
        <v>26</v>
      </c>
      <c r="C74" s="22" t="n">
        <f aca="false">NPV($C$64,D56:M56)+C56</f>
        <v>0</v>
      </c>
      <c r="D74" s="22"/>
      <c r="E74" s="22"/>
      <c r="F74" s="22"/>
      <c r="G74" s="22"/>
      <c r="H74" s="22"/>
      <c r="I74" s="22"/>
      <c r="J74" s="22"/>
      <c r="K74" s="22"/>
      <c r="L74" s="22"/>
      <c r="M74" s="22"/>
    </row>
    <row r="75" customFormat="false" ht="15" hidden="false" customHeight="false" outlineLevel="0" collapsed="false">
      <c r="A75" s="101"/>
      <c r="B75" s="101" t="s">
        <v>27</v>
      </c>
      <c r="C75" s="22" t="n">
        <f aca="false">NPV($C$64,D57:M57)+C57</f>
        <v>0</v>
      </c>
      <c r="D75" s="22"/>
      <c r="E75" s="22"/>
      <c r="F75" s="22"/>
      <c r="G75" s="22"/>
      <c r="H75" s="22"/>
      <c r="I75" s="22"/>
      <c r="J75" s="22"/>
      <c r="K75" s="22"/>
      <c r="L75" s="22"/>
      <c r="M75" s="22"/>
    </row>
    <row r="76" customFormat="false" ht="15" hidden="false" customHeight="false" outlineLevel="0" collapsed="false">
      <c r="B76" s="20"/>
      <c r="C76" s="22"/>
      <c r="D76" s="22"/>
      <c r="E76" s="22"/>
      <c r="F76" s="22"/>
      <c r="G76" s="22"/>
      <c r="H76" s="22"/>
      <c r="I76" s="22"/>
      <c r="J76" s="22"/>
      <c r="K76" s="22"/>
      <c r="L76" s="22"/>
      <c r="M76" s="22"/>
    </row>
    <row r="77" customFormat="false" ht="15" hidden="false" customHeight="false" outlineLevel="0" collapsed="false">
      <c r="B77" s="0" t="s">
        <v>447</v>
      </c>
    </row>
    <row r="78" customFormat="false" ht="15" hidden="false" customHeight="false" outlineLevel="0" collapsed="false">
      <c r="B78" s="0" t="s">
        <v>25</v>
      </c>
      <c r="C78" s="75" t="n">
        <f aca="false">'Regional Data Children'!$D24</f>
        <v>0.561</v>
      </c>
      <c r="D78" s="75" t="n">
        <f aca="false">'Regional Data Children'!$D24</f>
        <v>0.561</v>
      </c>
      <c r="E78" s="75" t="n">
        <f aca="false">'Regional Data Children'!$D24</f>
        <v>0.561</v>
      </c>
      <c r="F78" s="75" t="n">
        <f aca="false">'Regional Data Children'!$D24</f>
        <v>0.561</v>
      </c>
      <c r="G78" s="75" t="n">
        <f aca="false">'Regional Data Children'!AS24</f>
        <v>0.441</v>
      </c>
      <c r="H78" s="75" t="n">
        <f aca="false">G78</f>
        <v>0.441</v>
      </c>
      <c r="I78" s="75" t="n">
        <f aca="false">H78</f>
        <v>0.441</v>
      </c>
      <c r="J78" s="75" t="n">
        <f aca="false">I78</f>
        <v>0.441</v>
      </c>
      <c r="K78" s="75" t="n">
        <f aca="false">J78</f>
        <v>0.441</v>
      </c>
      <c r="L78" s="75" t="n">
        <f aca="false">K78</f>
        <v>0.441</v>
      </c>
      <c r="M78" s="75" t="n">
        <f aca="false">L78</f>
        <v>0.441</v>
      </c>
    </row>
    <row r="79" customFormat="false" ht="15" hidden="false" customHeight="false" outlineLevel="0" collapsed="false">
      <c r="B79" s="0" t="s">
        <v>26</v>
      </c>
      <c r="C79" s="75" t="n">
        <f aca="false">'Regional Data Children'!$D25</f>
        <v>0.917</v>
      </c>
      <c r="D79" s="75" t="n">
        <f aca="false">'Regional Data Children'!$D25</f>
        <v>0.917</v>
      </c>
      <c r="E79" s="75" t="n">
        <f aca="false">'Regional Data Children'!$D25</f>
        <v>0.917</v>
      </c>
      <c r="F79" s="75" t="n">
        <f aca="false">'Regional Data Children'!$D25</f>
        <v>0.917</v>
      </c>
      <c r="G79" s="75" t="n">
        <f aca="false">'Regional Data Children'!AS25</f>
        <v>0.773</v>
      </c>
      <c r="H79" s="75" t="n">
        <f aca="false">G79</f>
        <v>0.773</v>
      </c>
      <c r="I79" s="75" t="n">
        <f aca="false">H79</f>
        <v>0.773</v>
      </c>
      <c r="J79" s="75" t="n">
        <f aca="false">I79</f>
        <v>0.773</v>
      </c>
      <c r="K79" s="75" t="n">
        <f aca="false">J79</f>
        <v>0.773</v>
      </c>
      <c r="L79" s="75" t="n">
        <f aca="false">K79</f>
        <v>0.773</v>
      </c>
      <c r="M79" s="75" t="n">
        <f aca="false">L79</f>
        <v>0.773</v>
      </c>
    </row>
    <row r="80" customFormat="false" ht="15" hidden="false" customHeight="false" outlineLevel="0" collapsed="false">
      <c r="B80" s="0" t="s">
        <v>27</v>
      </c>
      <c r="C80" s="75" t="n">
        <f aca="false">'Regional Data Children'!$D26</f>
        <v>0.487</v>
      </c>
      <c r="D80" s="75" t="n">
        <f aca="false">'Regional Data Children'!$D26</f>
        <v>0.487</v>
      </c>
      <c r="E80" s="75" t="n">
        <f aca="false">'Regional Data Children'!$D26</f>
        <v>0.487</v>
      </c>
      <c r="F80" s="75" t="n">
        <f aca="false">'Regional Data Children'!$D26</f>
        <v>0.487</v>
      </c>
      <c r="G80" s="75" t="n">
        <f aca="false">'Regional Data Children'!AS26</f>
        <v>0.389</v>
      </c>
      <c r="H80" s="75" t="n">
        <f aca="false">G80</f>
        <v>0.389</v>
      </c>
      <c r="I80" s="75" t="n">
        <f aca="false">H80</f>
        <v>0.389</v>
      </c>
      <c r="J80" s="75" t="n">
        <f aca="false">I80</f>
        <v>0.389</v>
      </c>
      <c r="K80" s="75" t="n">
        <f aca="false">J80</f>
        <v>0.389</v>
      </c>
      <c r="L80" s="75" t="n">
        <f aca="false">K80</f>
        <v>0.389</v>
      </c>
      <c r="M80" s="75" t="n">
        <f aca="false">L80</f>
        <v>0.389</v>
      </c>
    </row>
    <row r="82" customFormat="false" ht="15" hidden="false" customHeight="false" outlineLevel="0" collapsed="false">
      <c r="B82" s="0" t="s">
        <v>448</v>
      </c>
    </row>
    <row r="83" customFormat="false" ht="15" hidden="false" customHeight="false" outlineLevel="0" collapsed="false">
      <c r="B83" s="0" t="s">
        <v>238</v>
      </c>
      <c r="C83" s="0" t="n">
        <f aca="false">SUM(C84:C86)</f>
        <v>0</v>
      </c>
      <c r="D83" s="0" t="n">
        <f aca="false">SUM(D84:D86)</f>
        <v>0</v>
      </c>
      <c r="E83" s="0" t="n">
        <f aca="false">SUM(E84:E86)</f>
        <v>0</v>
      </c>
      <c r="F83" s="0" t="n">
        <f aca="false">SUM(F84:F86)</f>
        <v>0</v>
      </c>
      <c r="G83" s="0" t="n">
        <f aca="false">SUM(G84:G86)</f>
        <v>0</v>
      </c>
      <c r="H83" s="0" t="n">
        <f aca="false">SUM(H84:H86)</f>
        <v>0</v>
      </c>
      <c r="I83" s="0" t="n">
        <f aca="false">SUM(I84:I86)</f>
        <v>0</v>
      </c>
      <c r="J83" s="0" t="n">
        <f aca="false">SUM(J84:J86)</f>
        <v>0</v>
      </c>
      <c r="K83" s="0" t="n">
        <f aca="false">SUM(K84:K86)</f>
        <v>0</v>
      </c>
      <c r="L83" s="0" t="n">
        <f aca="false">SUM(L84:L86)</f>
        <v>0</v>
      </c>
      <c r="M83" s="0" t="n">
        <f aca="false">SUM(M84:M86)</f>
        <v>0</v>
      </c>
    </row>
    <row r="84" customFormat="false" ht="15" hidden="false" customHeight="false" outlineLevel="0" collapsed="false">
      <c r="B84" s="0" t="s">
        <v>25</v>
      </c>
      <c r="C84" s="0" t="n">
        <f aca="false">C78*C4</f>
        <v>0</v>
      </c>
      <c r="D84" s="0" t="n">
        <f aca="false">D78*D4</f>
        <v>0</v>
      </c>
      <c r="E84" s="0" t="n">
        <f aca="false">E78*E4</f>
        <v>0</v>
      </c>
      <c r="F84" s="0" t="n">
        <f aca="false">F78*F4</f>
        <v>0</v>
      </c>
      <c r="G84" s="0" t="n">
        <f aca="false">G78*G4</f>
        <v>0</v>
      </c>
      <c r="H84" s="0" t="n">
        <f aca="false">H78*H4</f>
        <v>0</v>
      </c>
      <c r="I84" s="0" t="n">
        <f aca="false">I78*I4</f>
        <v>0</v>
      </c>
      <c r="J84" s="0" t="n">
        <f aca="false">J78*J4</f>
        <v>0</v>
      </c>
      <c r="K84" s="0" t="n">
        <f aca="false">K78*K4</f>
        <v>0</v>
      </c>
      <c r="L84" s="0" t="n">
        <f aca="false">L78*L4</f>
        <v>0</v>
      </c>
      <c r="M84" s="0" t="n">
        <f aca="false">M78*M4</f>
        <v>0</v>
      </c>
    </row>
    <row r="85" customFormat="false" ht="15" hidden="false" customHeight="false" outlineLevel="0" collapsed="false">
      <c r="B85" s="0" t="s">
        <v>26</v>
      </c>
      <c r="C85" s="0" t="n">
        <f aca="false">C79*C5</f>
        <v>0</v>
      </c>
      <c r="D85" s="0" t="n">
        <f aca="false">D79*D5</f>
        <v>0</v>
      </c>
      <c r="E85" s="0" t="n">
        <f aca="false">E79*E5</f>
        <v>0</v>
      </c>
      <c r="F85" s="0" t="n">
        <f aca="false">F79*F5</f>
        <v>0</v>
      </c>
      <c r="G85" s="0" t="n">
        <f aca="false">G79*G5</f>
        <v>0</v>
      </c>
      <c r="H85" s="0" t="n">
        <f aca="false">H79*H5</f>
        <v>0</v>
      </c>
      <c r="I85" s="0" t="n">
        <f aca="false">I79*I5</f>
        <v>0</v>
      </c>
      <c r="J85" s="0" t="n">
        <f aca="false">J79*J5</f>
        <v>0</v>
      </c>
      <c r="K85" s="0" t="n">
        <f aca="false">K79*K5</f>
        <v>0</v>
      </c>
      <c r="L85" s="0" t="n">
        <f aca="false">L79*L5</f>
        <v>0</v>
      </c>
      <c r="M85" s="0" t="n">
        <f aca="false">M79*M5</f>
        <v>0</v>
      </c>
    </row>
    <row r="86" customFormat="false" ht="15" hidden="false" customHeight="false" outlineLevel="0" collapsed="false">
      <c r="B86" s="0" t="s">
        <v>27</v>
      </c>
      <c r="C86" s="0" t="n">
        <f aca="false">C80*C6</f>
        <v>0</v>
      </c>
      <c r="D86" s="0" t="n">
        <f aca="false">D80*D6</f>
        <v>0</v>
      </c>
      <c r="E86" s="0" t="n">
        <f aca="false">E80*E6</f>
        <v>0</v>
      </c>
      <c r="F86" s="0" t="n">
        <f aca="false">F80*F6</f>
        <v>0</v>
      </c>
      <c r="G86" s="0" t="n">
        <f aca="false">G80*G6</f>
        <v>0</v>
      </c>
      <c r="H86" s="0" t="n">
        <f aca="false">H80*H6</f>
        <v>0</v>
      </c>
      <c r="I86" s="0" t="n">
        <f aca="false">I80*I6</f>
        <v>0</v>
      </c>
      <c r="J86" s="0" t="n">
        <f aca="false">J80*J6</f>
        <v>0</v>
      </c>
      <c r="K86" s="0" t="n">
        <f aca="false">K80*K6</f>
        <v>0</v>
      </c>
      <c r="L86" s="0" t="n">
        <f aca="false">L80*L6</f>
        <v>0</v>
      </c>
      <c r="M86" s="0" t="n">
        <f aca="false">M80*M6</f>
        <v>0</v>
      </c>
    </row>
    <row r="88" customFormat="false" ht="15" hidden="false" customHeight="false" outlineLevel="0" collapsed="false">
      <c r="B88" s="0" t="s">
        <v>449</v>
      </c>
    </row>
    <row r="89" customFormat="false" ht="15" hidden="false" customHeight="false" outlineLevel="0" collapsed="false">
      <c r="B89" s="0" t="s">
        <v>25</v>
      </c>
      <c r="C89" s="75" t="n">
        <v>0</v>
      </c>
      <c r="D89" s="75" t="n">
        <v>0</v>
      </c>
      <c r="E89" s="75" t="n">
        <v>0</v>
      </c>
      <c r="F89" s="75" t="n">
        <v>0</v>
      </c>
      <c r="G89" s="75" t="n">
        <f aca="false">'Regional Data Children'!AT24</f>
        <v>0</v>
      </c>
      <c r="H89" s="75" t="n">
        <f aca="false">G89</f>
        <v>0</v>
      </c>
      <c r="I89" s="75" t="n">
        <f aca="false">H89</f>
        <v>0</v>
      </c>
      <c r="J89" s="75" t="n">
        <f aca="false">I89</f>
        <v>0</v>
      </c>
      <c r="K89" s="75" t="n">
        <f aca="false">J89</f>
        <v>0</v>
      </c>
      <c r="L89" s="75" t="n">
        <f aca="false">K89</f>
        <v>0</v>
      </c>
      <c r="M89" s="75" t="n">
        <f aca="false">L89</f>
        <v>0</v>
      </c>
    </row>
    <row r="90" customFormat="false" ht="15" hidden="false" customHeight="false" outlineLevel="0" collapsed="false">
      <c r="B90" s="0" t="s">
        <v>26</v>
      </c>
      <c r="C90" s="75" t="n">
        <v>0</v>
      </c>
      <c r="D90" s="75" t="n">
        <v>0</v>
      </c>
      <c r="E90" s="75" t="n">
        <v>0</v>
      </c>
      <c r="F90" s="75" t="n">
        <v>0</v>
      </c>
      <c r="G90" s="75" t="n">
        <f aca="false">'Regional Data Children'!AT25</f>
        <v>0</v>
      </c>
      <c r="H90" s="75" t="n">
        <f aca="false">G90</f>
        <v>0</v>
      </c>
      <c r="I90" s="75" t="n">
        <f aca="false">H90</f>
        <v>0</v>
      </c>
      <c r="J90" s="75" t="n">
        <f aca="false">I90</f>
        <v>0</v>
      </c>
      <c r="K90" s="75" t="n">
        <f aca="false">J90</f>
        <v>0</v>
      </c>
      <c r="L90" s="75" t="n">
        <f aca="false">K90</f>
        <v>0</v>
      </c>
      <c r="M90" s="75" t="n">
        <f aca="false">L90</f>
        <v>0</v>
      </c>
    </row>
    <row r="91" customFormat="false" ht="15" hidden="false" customHeight="false" outlineLevel="0" collapsed="false">
      <c r="B91" s="0" t="s">
        <v>27</v>
      </c>
      <c r="C91" s="75" t="n">
        <v>0</v>
      </c>
      <c r="D91" s="75" t="n">
        <v>0</v>
      </c>
      <c r="E91" s="75" t="n">
        <v>0</v>
      </c>
      <c r="F91" s="75" t="n">
        <v>0</v>
      </c>
      <c r="G91" s="75" t="n">
        <f aca="false">'Regional Data Children'!AT26</f>
        <v>0</v>
      </c>
      <c r="H91" s="75" t="n">
        <f aca="false">G91</f>
        <v>0</v>
      </c>
      <c r="I91" s="75" t="n">
        <f aca="false">H91</f>
        <v>0</v>
      </c>
      <c r="J91" s="75" t="n">
        <f aca="false">I91</f>
        <v>0</v>
      </c>
      <c r="K91" s="75" t="n">
        <f aca="false">J91</f>
        <v>0</v>
      </c>
      <c r="L91" s="75" t="n">
        <f aca="false">K91</f>
        <v>0</v>
      </c>
      <c r="M91" s="75" t="n">
        <f aca="false">L91</f>
        <v>0</v>
      </c>
    </row>
    <row r="93" customFormat="false" ht="15" hidden="false" customHeight="false" outlineLevel="0" collapsed="false">
      <c r="B93" s="0" t="s">
        <v>450</v>
      </c>
    </row>
    <row r="94" customFormat="false" ht="15" hidden="false" customHeight="false" outlineLevel="0" collapsed="false">
      <c r="B94" s="0" t="s">
        <v>238</v>
      </c>
      <c r="C94" s="0" t="n">
        <f aca="false">SUM(C95:C97)</f>
        <v>0</v>
      </c>
      <c r="D94" s="22" t="n">
        <f aca="false">SUM(D95:D97)</f>
        <v>0</v>
      </c>
      <c r="E94" s="22" t="n">
        <f aca="false">SUM(E95:E97)</f>
        <v>0</v>
      </c>
      <c r="F94" s="22" t="n">
        <f aca="false">SUM(F95:F97)</f>
        <v>0</v>
      </c>
      <c r="G94" s="22" t="n">
        <f aca="false">SUM(G95:G97)</f>
        <v>0</v>
      </c>
      <c r="H94" s="22" t="n">
        <f aca="false">SUM(H95:H97)</f>
        <v>0</v>
      </c>
      <c r="I94" s="22" t="n">
        <f aca="false">SUM(I95:I97)</f>
        <v>0</v>
      </c>
      <c r="J94" s="22" t="n">
        <f aca="false">SUM(J95:J97)</f>
        <v>0</v>
      </c>
      <c r="K94" s="22" t="n">
        <f aca="false">SUM(K95:K97)</f>
        <v>0</v>
      </c>
      <c r="L94" s="22" t="n">
        <f aca="false">SUM(L95:L97)</f>
        <v>0</v>
      </c>
      <c r="M94" s="22" t="n">
        <f aca="false">SUM(M95:M97)</f>
        <v>0</v>
      </c>
    </row>
    <row r="95" customFormat="false" ht="15" hidden="false" customHeight="false" outlineLevel="0" collapsed="false">
      <c r="B95" s="0" t="s">
        <v>25</v>
      </c>
      <c r="C95" s="0" t="n">
        <f aca="false">C89*C4</f>
        <v>0</v>
      </c>
      <c r="D95" s="22" t="n">
        <f aca="false">D89*D4</f>
        <v>0</v>
      </c>
      <c r="E95" s="22" t="n">
        <f aca="false">E89*E4</f>
        <v>0</v>
      </c>
      <c r="F95" s="22" t="n">
        <f aca="false">F89*F4</f>
        <v>0</v>
      </c>
      <c r="G95" s="22" t="n">
        <f aca="false">G89*G4</f>
        <v>0</v>
      </c>
      <c r="H95" s="22" t="n">
        <f aca="false">H89*H4</f>
        <v>0</v>
      </c>
      <c r="I95" s="22" t="n">
        <f aca="false">I89*I4</f>
        <v>0</v>
      </c>
      <c r="J95" s="22" t="n">
        <f aca="false">J89*J4</f>
        <v>0</v>
      </c>
      <c r="K95" s="22" t="n">
        <f aca="false">K89*K4</f>
        <v>0</v>
      </c>
      <c r="L95" s="22" t="n">
        <f aca="false">L89*L4</f>
        <v>0</v>
      </c>
      <c r="M95" s="22" t="n">
        <f aca="false">M89*M4</f>
        <v>0</v>
      </c>
    </row>
    <row r="96" customFormat="false" ht="15" hidden="false" customHeight="false" outlineLevel="0" collapsed="false">
      <c r="B96" s="0" t="s">
        <v>26</v>
      </c>
      <c r="C96" s="0" t="n">
        <f aca="false">C90*C5</f>
        <v>0</v>
      </c>
      <c r="D96" s="22" t="n">
        <f aca="false">D90*D5</f>
        <v>0</v>
      </c>
      <c r="E96" s="22" t="n">
        <f aca="false">E90*E5</f>
        <v>0</v>
      </c>
      <c r="F96" s="22" t="n">
        <f aca="false">F90*F5</f>
        <v>0</v>
      </c>
      <c r="G96" s="22" t="n">
        <f aca="false">G90*G5</f>
        <v>0</v>
      </c>
      <c r="H96" s="22" t="n">
        <f aca="false">H90*H5</f>
        <v>0</v>
      </c>
      <c r="I96" s="22" t="n">
        <f aca="false">I90*I5</f>
        <v>0</v>
      </c>
      <c r="J96" s="22" t="n">
        <f aca="false">J90*J5</f>
        <v>0</v>
      </c>
      <c r="K96" s="22" t="n">
        <f aca="false">K90*K5</f>
        <v>0</v>
      </c>
      <c r="L96" s="22" t="n">
        <f aca="false">L90*L5</f>
        <v>0</v>
      </c>
      <c r="M96" s="22" t="n">
        <f aca="false">M90*M5</f>
        <v>0</v>
      </c>
    </row>
    <row r="97" customFormat="false" ht="15" hidden="false" customHeight="false" outlineLevel="0" collapsed="false">
      <c r="B97" s="0" t="s">
        <v>27</v>
      </c>
      <c r="C97" s="0" t="n">
        <f aca="false">C91*C6</f>
        <v>0</v>
      </c>
      <c r="D97" s="22" t="n">
        <f aca="false">D91*D6</f>
        <v>0</v>
      </c>
      <c r="E97" s="22" t="n">
        <f aca="false">E91*E6</f>
        <v>0</v>
      </c>
      <c r="F97" s="22" t="n">
        <f aca="false">F91*F6</f>
        <v>0</v>
      </c>
      <c r="G97" s="22" t="n">
        <f aca="false">G91*G6</f>
        <v>0</v>
      </c>
      <c r="H97" s="22" t="n">
        <f aca="false">H91*H6</f>
        <v>0</v>
      </c>
      <c r="I97" s="22" t="n">
        <f aca="false">I91*I6</f>
        <v>0</v>
      </c>
      <c r="J97" s="22" t="n">
        <f aca="false">J91*J6</f>
        <v>0</v>
      </c>
      <c r="K97" s="22" t="n">
        <f aca="false">K91*K6</f>
        <v>0</v>
      </c>
      <c r="L97" s="22" t="n">
        <f aca="false">L91*L6</f>
        <v>0</v>
      </c>
      <c r="M97" s="22" t="n">
        <f aca="false">M91*M6</f>
        <v>0</v>
      </c>
    </row>
    <row r="99" customFormat="false" ht="15" hidden="false" customHeight="false" outlineLevel="0" collapsed="false">
      <c r="A99" s="53" t="s">
        <v>451</v>
      </c>
      <c r="B99" s="0" t="s">
        <v>433</v>
      </c>
    </row>
    <row r="100" customFormat="false" ht="15" hidden="false" customHeight="false" outlineLevel="0" collapsed="false">
      <c r="A100" s="53"/>
      <c r="B100" s="0" t="s">
        <v>238</v>
      </c>
      <c r="C100" s="54" t="n">
        <f aca="false">Demographics!C47</f>
        <v>3051450.74576271</v>
      </c>
      <c r="D100" s="54" t="n">
        <f aca="false">Demographics!D47</f>
        <v>3119300.62711864</v>
      </c>
      <c r="E100" s="54" t="n">
        <f aca="false">Demographics!E47</f>
        <v>3183762.10169492</v>
      </c>
      <c r="F100" s="54" t="n">
        <f aca="false">Demographics!F47</f>
        <v>3245449.61016949</v>
      </c>
      <c r="G100" s="54" t="n">
        <f aca="false">Demographics!G47</f>
        <v>3303591.50847458</v>
      </c>
      <c r="H100" s="54" t="n">
        <f aca="false">Demographics!H47</f>
        <v>3359005.25423729</v>
      </c>
      <c r="I100" s="54" t="n">
        <f aca="false">Demographics!I47</f>
        <v>3411637.84745763</v>
      </c>
      <c r="J100" s="54" t="n">
        <f aca="false">Demographics!J47</f>
        <v>3461319.50847458</v>
      </c>
      <c r="K100" s="54" t="n">
        <f aca="false">Demographics!K47</f>
        <v>3508542.50847458</v>
      </c>
      <c r="L100" s="54" t="n">
        <f aca="false">Demographics!L47</f>
        <v>3553988.66101695</v>
      </c>
      <c r="M100" s="54" t="n">
        <f aca="false">Demographics!M47</f>
        <v>3598735.0338983</v>
      </c>
    </row>
    <row r="101" customFormat="false" ht="15" hidden="false" customHeight="false" outlineLevel="0" collapsed="false">
      <c r="B101" s="0" t="s">
        <v>25</v>
      </c>
      <c r="C101" s="54" t="n">
        <f aca="false">Demographics!C48</f>
        <v>665438.650145622</v>
      </c>
      <c r="D101" s="54" t="n">
        <f aca="false">Demographics!D48</f>
        <v>680234.869132518</v>
      </c>
      <c r="E101" s="54" t="n">
        <f aca="false">Demographics!E48</f>
        <v>694292.168496761</v>
      </c>
      <c r="F101" s="54" t="n">
        <f aca="false">Demographics!F48</f>
        <v>707744.54108615</v>
      </c>
      <c r="G101" s="54" t="n">
        <f aca="false">Demographics!G48</f>
        <v>720423.712257031</v>
      </c>
      <c r="H101" s="54" t="n">
        <f aca="false">Demographics!H48</f>
        <v>732507.94734785</v>
      </c>
      <c r="I101" s="54" t="n">
        <f aca="false">Demographics!I48</f>
        <v>743985.688496004</v>
      </c>
      <c r="J101" s="54" t="n">
        <f aca="false">Demographics!J48</f>
        <v>754819.91136197</v>
      </c>
      <c r="K101" s="54" t="n">
        <f aca="false">Demographics!K48</f>
        <v>765117.966940767</v>
      </c>
      <c r="L101" s="54" t="n">
        <f aca="false">Demographics!L48</f>
        <v>775028.540278418</v>
      </c>
      <c r="M101" s="54" t="n">
        <f aca="false">Demographics!M48</f>
        <v>784786.51065052</v>
      </c>
    </row>
    <row r="102" customFormat="false" ht="15" hidden="false" customHeight="false" outlineLevel="0" collapsed="false">
      <c r="B102" s="0" t="s">
        <v>26</v>
      </c>
      <c r="C102" s="54" t="n">
        <f aca="false">Demographics!C49</f>
        <v>993170.578156201</v>
      </c>
      <c r="D102" s="54" t="n">
        <f aca="false">Demographics!D49</f>
        <v>1015254.01043433</v>
      </c>
      <c r="E102" s="54" t="n">
        <f aca="false">Demographics!E49</f>
        <v>1036234.60140819</v>
      </c>
      <c r="F102" s="54" t="n">
        <f aca="false">Demographics!F49</f>
        <v>1056312.33608629</v>
      </c>
      <c r="G102" s="54" t="n">
        <f aca="false">Demographics!G49</f>
        <v>1075236.06370501</v>
      </c>
      <c r="H102" s="54" t="n">
        <f aca="false">Demographics!H49</f>
        <v>1093271.84619089</v>
      </c>
      <c r="I102" s="54" t="n">
        <f aca="false">Demographics!I49</f>
        <v>1110402.43337506</v>
      </c>
      <c r="J102" s="54" t="n">
        <f aca="false">Demographics!J49</f>
        <v>1126572.56624202</v>
      </c>
      <c r="K102" s="54" t="n">
        <f aca="false">Demographics!K49</f>
        <v>1141942.46669917</v>
      </c>
      <c r="L102" s="54" t="n">
        <f aca="false">Demographics!L49</f>
        <v>1156734.04793579</v>
      </c>
      <c r="M102" s="54" t="n">
        <f aca="false">Demographics!M49</f>
        <v>1171297.86846826</v>
      </c>
    </row>
    <row r="103" customFormat="false" ht="15" hidden="false" customHeight="false" outlineLevel="0" collapsed="false">
      <c r="B103" s="0" t="s">
        <v>27</v>
      </c>
      <c r="C103" s="54" t="n">
        <f aca="false">Demographics!C50</f>
        <v>1392841.51746089</v>
      </c>
      <c r="D103" s="54" t="n">
        <f aca="false">Demographics!D50</f>
        <v>1423811.7475518</v>
      </c>
      <c r="E103" s="54" t="n">
        <f aca="false">Demographics!E50</f>
        <v>1453235.33178997</v>
      </c>
      <c r="F103" s="54" t="n">
        <f aca="false">Demographics!F50</f>
        <v>1481392.73299705</v>
      </c>
      <c r="G103" s="54" t="n">
        <f aca="false">Demographics!G50</f>
        <v>1507931.73251254</v>
      </c>
      <c r="H103" s="54" t="n">
        <f aca="false">Demographics!H50</f>
        <v>1533225.46069855</v>
      </c>
      <c r="I103" s="54" t="n">
        <f aca="false">Demographics!I50</f>
        <v>1557249.72558656</v>
      </c>
      <c r="J103" s="54" t="n">
        <f aca="false">Demographics!J50</f>
        <v>1579927.03087058</v>
      </c>
      <c r="K103" s="54" t="n">
        <f aca="false">Demographics!K50</f>
        <v>1601482.07483464</v>
      </c>
      <c r="L103" s="54" t="n">
        <f aca="false">Demographics!L50</f>
        <v>1622226.07280274</v>
      </c>
      <c r="M103" s="54" t="n">
        <f aca="false">Demographics!M50</f>
        <v>1642650.65477952</v>
      </c>
    </row>
    <row r="105" customFormat="false" ht="15" hidden="false" customHeight="false" outlineLevel="0" collapsed="false">
      <c r="B105" s="0" t="s">
        <v>434</v>
      </c>
    </row>
    <row r="106" customFormat="false" ht="15" hidden="false" customHeight="false" outlineLevel="0" collapsed="false">
      <c r="B106" s="0" t="s">
        <v>25</v>
      </c>
      <c r="C106" s="75" t="n">
        <f aca="false">'Regional Data Children'!$D32</f>
        <v>0.561</v>
      </c>
      <c r="D106" s="75" t="n">
        <f aca="false">C106</f>
        <v>0.561</v>
      </c>
      <c r="E106" s="75" t="n">
        <f aca="false">D106</f>
        <v>0.561</v>
      </c>
      <c r="F106" s="75" t="n">
        <f aca="false">E106</f>
        <v>0.561</v>
      </c>
      <c r="G106" s="75" t="n">
        <f aca="false">F106</f>
        <v>0.561</v>
      </c>
      <c r="H106" s="75" t="n">
        <f aca="false">G106</f>
        <v>0.561</v>
      </c>
      <c r="I106" s="75" t="n">
        <f aca="false">H106</f>
        <v>0.561</v>
      </c>
      <c r="J106" s="75" t="n">
        <f aca="false">I106</f>
        <v>0.561</v>
      </c>
      <c r="K106" s="75" t="n">
        <f aca="false">J106</f>
        <v>0.561</v>
      </c>
      <c r="L106" s="75" t="n">
        <f aca="false">K106</f>
        <v>0.561</v>
      </c>
      <c r="M106" s="75" t="n">
        <f aca="false">L106</f>
        <v>0.561</v>
      </c>
    </row>
    <row r="107" customFormat="false" ht="15" hidden="false" customHeight="false" outlineLevel="0" collapsed="false">
      <c r="B107" s="0" t="s">
        <v>26</v>
      </c>
      <c r="C107" s="75" t="n">
        <f aca="false">'Regional Data Children'!$D33</f>
        <v>0.917</v>
      </c>
      <c r="D107" s="75" t="n">
        <f aca="false">C107</f>
        <v>0.917</v>
      </c>
      <c r="E107" s="75" t="n">
        <f aca="false">D107</f>
        <v>0.917</v>
      </c>
      <c r="F107" s="75" t="n">
        <f aca="false">E107</f>
        <v>0.917</v>
      </c>
      <c r="G107" s="75" t="n">
        <f aca="false">F107</f>
        <v>0.917</v>
      </c>
      <c r="H107" s="75" t="n">
        <f aca="false">G107</f>
        <v>0.917</v>
      </c>
      <c r="I107" s="75" t="n">
        <f aca="false">H107</f>
        <v>0.917</v>
      </c>
      <c r="J107" s="75" t="n">
        <f aca="false">I107</f>
        <v>0.917</v>
      </c>
      <c r="K107" s="75" t="n">
        <f aca="false">J107</f>
        <v>0.917</v>
      </c>
      <c r="L107" s="75" t="n">
        <f aca="false">K107</f>
        <v>0.917</v>
      </c>
      <c r="M107" s="75" t="n">
        <f aca="false">L107</f>
        <v>0.917</v>
      </c>
    </row>
    <row r="108" customFormat="false" ht="15" hidden="false" customHeight="false" outlineLevel="0" collapsed="false">
      <c r="B108" s="0" t="s">
        <v>27</v>
      </c>
      <c r="C108" s="75" t="n">
        <f aca="false">'Regional Data Children'!$D34</f>
        <v>0.487</v>
      </c>
      <c r="D108" s="75" t="n">
        <f aca="false">C108</f>
        <v>0.487</v>
      </c>
      <c r="E108" s="75" t="n">
        <f aca="false">D108</f>
        <v>0.487</v>
      </c>
      <c r="F108" s="75" t="n">
        <f aca="false">E108</f>
        <v>0.487</v>
      </c>
      <c r="G108" s="75" t="n">
        <f aca="false">F108</f>
        <v>0.487</v>
      </c>
      <c r="H108" s="75" t="n">
        <f aca="false">G108</f>
        <v>0.487</v>
      </c>
      <c r="I108" s="75" t="n">
        <f aca="false">H108</f>
        <v>0.487</v>
      </c>
      <c r="J108" s="75" t="n">
        <f aca="false">I108</f>
        <v>0.487</v>
      </c>
      <c r="K108" s="75" t="n">
        <f aca="false">J108</f>
        <v>0.487</v>
      </c>
      <c r="L108" s="75" t="n">
        <f aca="false">K108</f>
        <v>0.487</v>
      </c>
      <c r="M108" s="75" t="n">
        <f aca="false">L108</f>
        <v>0.487</v>
      </c>
    </row>
    <row r="110" customFormat="false" ht="15" hidden="false" customHeight="false" outlineLevel="0" collapsed="false">
      <c r="B110" s="0" t="s">
        <v>435</v>
      </c>
    </row>
    <row r="111" customFormat="false" ht="15" hidden="false" customHeight="false" outlineLevel="0" collapsed="false">
      <c r="B111" s="0" t="s">
        <v>238</v>
      </c>
      <c r="C111" s="22" t="n">
        <f aca="false">SUM(C112:C114)</f>
        <v>1962362.32190438</v>
      </c>
      <c r="D111" s="22" t="n">
        <f aca="false">SUM(D112:D114)</f>
        <v>2005996.01020935</v>
      </c>
      <c r="E111" s="22" t="n">
        <f aca="false">SUM(E112:E114)</f>
        <v>2047450.6425997</v>
      </c>
      <c r="F111" s="22" t="n">
        <f aca="false">SUM(F112:F114)</f>
        <v>2087121.36071002</v>
      </c>
      <c r="G111" s="22" t="n">
        <f aca="false">SUM(G112:G114)</f>
        <v>2124511.92672729</v>
      </c>
      <c r="H111" s="22" t="n">
        <f aca="false">SUM(H112:H114)</f>
        <v>2160148.04077938</v>
      </c>
      <c r="I111" s="22" t="n">
        <f aca="false">SUM(I112:I114)</f>
        <v>2193995.61901185</v>
      </c>
      <c r="J111" s="22" t="n">
        <f aca="false">SUM(J112:J114)</f>
        <v>2225945.47755197</v>
      </c>
      <c r="K111" s="22" t="n">
        <f aca="false">SUM(K112:K114)</f>
        <v>2256314.19186138</v>
      </c>
      <c r="L111" s="22" t="n">
        <f aca="false">SUM(L112:L114)</f>
        <v>2285540.23050825</v>
      </c>
      <c r="M111" s="22" t="n">
        <f aca="false">SUM(M112:M114)</f>
        <v>2314316.24673797</v>
      </c>
    </row>
    <row r="112" customFormat="false" ht="15" hidden="false" customHeight="false" outlineLevel="0" collapsed="false">
      <c r="B112" s="0" t="s">
        <v>25</v>
      </c>
      <c r="C112" s="22" t="n">
        <f aca="false">C106*C101</f>
        <v>373311.082731694</v>
      </c>
      <c r="D112" s="22" t="n">
        <f aca="false">D106*D101</f>
        <v>381611.761583342</v>
      </c>
      <c r="E112" s="22" t="n">
        <f aca="false">E106*E101</f>
        <v>389497.906526683</v>
      </c>
      <c r="F112" s="22" t="n">
        <f aca="false">F106*F101</f>
        <v>397044.68754933</v>
      </c>
      <c r="G112" s="22" t="n">
        <f aca="false">G106*G101</f>
        <v>404157.702576195</v>
      </c>
      <c r="H112" s="22" t="n">
        <f aca="false">H106*H101</f>
        <v>410936.958462144</v>
      </c>
      <c r="I112" s="22" t="n">
        <f aca="false">I106*I101</f>
        <v>417375.971246258</v>
      </c>
      <c r="J112" s="22" t="n">
        <f aca="false">J106*J101</f>
        <v>423453.970274065</v>
      </c>
      <c r="K112" s="22" t="n">
        <f aca="false">K106*K101</f>
        <v>429231.179453771</v>
      </c>
      <c r="L112" s="22" t="n">
        <f aca="false">L106*L101</f>
        <v>434791.011096192</v>
      </c>
      <c r="M112" s="22" t="n">
        <f aca="false">M106*M101</f>
        <v>440265.232474942</v>
      </c>
    </row>
    <row r="113" customFormat="false" ht="15" hidden="false" customHeight="false" outlineLevel="0" collapsed="false">
      <c r="B113" s="0" t="s">
        <v>26</v>
      </c>
      <c r="C113" s="22" t="n">
        <f aca="false">C107*C102</f>
        <v>910737.420169237</v>
      </c>
      <c r="D113" s="22" t="n">
        <f aca="false">D107*D102</f>
        <v>930987.927568282</v>
      </c>
      <c r="E113" s="22" t="n">
        <f aca="false">E107*E102</f>
        <v>950227.129491309</v>
      </c>
      <c r="F113" s="22" t="n">
        <f aca="false">F107*F102</f>
        <v>968638.412191125</v>
      </c>
      <c r="G113" s="22" t="n">
        <f aca="false">G107*G102</f>
        <v>985991.470417493</v>
      </c>
      <c r="H113" s="22" t="n">
        <f aca="false">H107*H102</f>
        <v>1002530.28295705</v>
      </c>
      <c r="I113" s="22" t="n">
        <f aca="false">I107*I102</f>
        <v>1018239.03140493</v>
      </c>
      <c r="J113" s="22" t="n">
        <f aca="false">J107*J102</f>
        <v>1033067.04324394</v>
      </c>
      <c r="K113" s="22" t="n">
        <f aca="false">K107*K102</f>
        <v>1047161.24196314</v>
      </c>
      <c r="L113" s="22" t="n">
        <f aca="false">L107*L102</f>
        <v>1060725.12195712</v>
      </c>
      <c r="M113" s="22" t="n">
        <f aca="false">M107*M102</f>
        <v>1074080.1453854</v>
      </c>
    </row>
    <row r="114" customFormat="false" ht="15" hidden="false" customHeight="false" outlineLevel="0" collapsed="false">
      <c r="B114" s="0" t="s">
        <v>27</v>
      </c>
      <c r="C114" s="22" t="n">
        <f aca="false">C108*C103</f>
        <v>678313.819003453</v>
      </c>
      <c r="D114" s="22" t="n">
        <f aca="false">D108*D103</f>
        <v>693396.321057724</v>
      </c>
      <c r="E114" s="22" t="n">
        <f aca="false">E108*E103</f>
        <v>707725.606581714</v>
      </c>
      <c r="F114" s="22" t="n">
        <f aca="false">F108*F103</f>
        <v>721438.260969566</v>
      </c>
      <c r="G114" s="22" t="n">
        <f aca="false">G108*G103</f>
        <v>734362.753733605</v>
      </c>
      <c r="H114" s="22" t="n">
        <f aca="false">H108*H103</f>
        <v>746680.799360193</v>
      </c>
      <c r="I114" s="22" t="n">
        <f aca="false">I108*I103</f>
        <v>758380.616360654</v>
      </c>
      <c r="J114" s="22" t="n">
        <f aca="false">J108*J103</f>
        <v>769424.464033974</v>
      </c>
      <c r="K114" s="22" t="n">
        <f aca="false">K108*K103</f>
        <v>779921.770444467</v>
      </c>
      <c r="L114" s="22" t="n">
        <f aca="false">L108*L103</f>
        <v>790024.097454935</v>
      </c>
      <c r="M114" s="22" t="n">
        <f aca="false">M108*M103</f>
        <v>799970.868877627</v>
      </c>
    </row>
    <row r="116" customFormat="false" ht="15" hidden="false" customHeight="false" outlineLevel="0" collapsed="false">
      <c r="B116" s="0" t="s">
        <v>436</v>
      </c>
      <c r="C116" s="22"/>
      <c r="D116" s="22"/>
      <c r="E116" s="22"/>
      <c r="F116" s="22"/>
      <c r="G116" s="22"/>
      <c r="H116" s="22"/>
      <c r="I116" s="22"/>
      <c r="J116" s="22"/>
      <c r="K116" s="22"/>
      <c r="L116" s="22"/>
      <c r="M116" s="22"/>
    </row>
    <row r="117" customFormat="false" ht="15" hidden="false" customHeight="false" outlineLevel="0" collapsed="false">
      <c r="B117" s="0" t="s">
        <v>25</v>
      </c>
      <c r="C117" s="75" t="n">
        <v>0</v>
      </c>
      <c r="D117" s="75" t="n">
        <v>0</v>
      </c>
      <c r="E117" s="75" t="n">
        <v>0</v>
      </c>
      <c r="F117" s="71" t="n">
        <v>0</v>
      </c>
      <c r="G117" s="71" t="n">
        <f aca="false">'Regional Data Children'!AM32</f>
        <v>0.315</v>
      </c>
      <c r="H117" s="71" t="n">
        <f aca="false">G117</f>
        <v>0.315</v>
      </c>
      <c r="I117" s="71" t="n">
        <f aca="false">H117</f>
        <v>0.315</v>
      </c>
      <c r="J117" s="71" t="n">
        <f aca="false">I117</f>
        <v>0.315</v>
      </c>
      <c r="K117" s="71" t="n">
        <f aca="false">J117</f>
        <v>0.315</v>
      </c>
      <c r="L117" s="71" t="n">
        <f aca="false">K117</f>
        <v>0.315</v>
      </c>
      <c r="M117" s="71" t="n">
        <f aca="false">L117</f>
        <v>0.315</v>
      </c>
    </row>
    <row r="118" customFormat="false" ht="15" hidden="false" customHeight="false" outlineLevel="0" collapsed="false">
      <c r="B118" s="0" t="s">
        <v>26</v>
      </c>
      <c r="C118" s="75" t="n">
        <v>0</v>
      </c>
      <c r="D118" s="75" t="n">
        <v>0</v>
      </c>
      <c r="E118" s="75" t="n">
        <v>0</v>
      </c>
      <c r="F118" s="71" t="n">
        <v>0</v>
      </c>
      <c r="G118" s="71" t="n">
        <f aca="false">'Regional Data Children'!AM33</f>
        <v>0.285</v>
      </c>
      <c r="H118" s="71" t="n">
        <f aca="false">G118</f>
        <v>0.285</v>
      </c>
      <c r="I118" s="71" t="n">
        <f aca="false">H118</f>
        <v>0.285</v>
      </c>
      <c r="J118" s="71" t="n">
        <f aca="false">I118</f>
        <v>0.285</v>
      </c>
      <c r="K118" s="71" t="n">
        <f aca="false">J118</f>
        <v>0.285</v>
      </c>
      <c r="L118" s="71" t="n">
        <f aca="false">K118</f>
        <v>0.285</v>
      </c>
      <c r="M118" s="71" t="n">
        <f aca="false">L118</f>
        <v>0.285</v>
      </c>
    </row>
    <row r="119" customFormat="false" ht="15" hidden="false" customHeight="false" outlineLevel="0" collapsed="false">
      <c r="B119" s="0" t="s">
        <v>27</v>
      </c>
      <c r="C119" s="75" t="n">
        <v>0</v>
      </c>
      <c r="D119" s="75" t="n">
        <v>0</v>
      </c>
      <c r="E119" s="75" t="n">
        <v>0</v>
      </c>
      <c r="F119" s="71" t="n">
        <v>0</v>
      </c>
      <c r="G119" s="71" t="n">
        <f aca="false">'Regional Data Children'!AM34</f>
        <v>0.257</v>
      </c>
      <c r="H119" s="71" t="n">
        <f aca="false">G119</f>
        <v>0.257</v>
      </c>
      <c r="I119" s="71" t="n">
        <f aca="false">H119</f>
        <v>0.257</v>
      </c>
      <c r="J119" s="71" t="n">
        <f aca="false">I119</f>
        <v>0.257</v>
      </c>
      <c r="K119" s="71" t="n">
        <f aca="false">J119</f>
        <v>0.257</v>
      </c>
      <c r="L119" s="71" t="n">
        <f aca="false">K119</f>
        <v>0.257</v>
      </c>
      <c r="M119" s="71" t="n">
        <f aca="false">L119</f>
        <v>0.257</v>
      </c>
    </row>
    <row r="120" customFormat="false" ht="15" hidden="false" customHeight="false" outlineLevel="0" collapsed="false">
      <c r="C120" s="22"/>
      <c r="D120" s="22"/>
      <c r="E120" s="22"/>
      <c r="F120" s="22"/>
      <c r="G120" s="22"/>
      <c r="H120" s="22"/>
      <c r="I120" s="22"/>
      <c r="J120" s="22"/>
      <c r="K120" s="22"/>
      <c r="L120" s="22"/>
      <c r="M120" s="22"/>
    </row>
    <row r="121" customFormat="false" ht="15" hidden="false" customHeight="false" outlineLevel="0" collapsed="false">
      <c r="B121" s="0" t="s">
        <v>437</v>
      </c>
      <c r="C121" s="22"/>
      <c r="D121" s="22"/>
      <c r="E121" s="22"/>
      <c r="F121" s="22"/>
      <c r="G121" s="22"/>
      <c r="H121" s="22"/>
      <c r="I121" s="22"/>
      <c r="J121" s="22"/>
      <c r="K121" s="22"/>
      <c r="L121" s="22"/>
      <c r="M121" s="22"/>
    </row>
    <row r="122" customFormat="false" ht="15" hidden="false" customHeight="false" outlineLevel="0" collapsed="false">
      <c r="B122" s="0" t="s">
        <v>238</v>
      </c>
      <c r="C122" s="22" t="n">
        <f aca="false">SUM(C123:C125)</f>
        <v>0</v>
      </c>
      <c r="D122" s="22" t="n">
        <f aca="false">SUM(D123:D125)</f>
        <v>0</v>
      </c>
      <c r="E122" s="22" t="n">
        <f aca="false">SUM(E123:E125)</f>
        <v>0</v>
      </c>
      <c r="F122" s="22" t="n">
        <f aca="false">SUM(F123:F125)</f>
        <v>0</v>
      </c>
      <c r="G122" s="22" t="n">
        <f aca="false">SUM(G123:G125)</f>
        <v>920914.202772614</v>
      </c>
      <c r="H122" s="22" t="n">
        <f aca="false">SUM(H123:H125)</f>
        <v>936361.422978503</v>
      </c>
      <c r="I122" s="22" t="n">
        <f aca="false">SUM(I123:I125)</f>
        <v>951033.36486388</v>
      </c>
      <c r="J122" s="22" t="n">
        <f aca="false">SUM(J123:J125)</f>
        <v>964882.700391737</v>
      </c>
      <c r="K122" s="22" t="n">
        <f aca="false">SUM(K123:K125)</f>
        <v>978046.655828108</v>
      </c>
      <c r="L122" s="22" t="n">
        <f aca="false">SUM(L123:L125)</f>
        <v>990715.294559706</v>
      </c>
      <c r="M122" s="22" t="n">
        <f aca="false">SUM(M123:M125)</f>
        <v>1003188.86164671</v>
      </c>
    </row>
    <row r="123" customFormat="false" ht="15" hidden="false" customHeight="false" outlineLevel="0" collapsed="false">
      <c r="B123" s="0" t="s">
        <v>25</v>
      </c>
      <c r="C123" s="22" t="n">
        <f aca="false">C117*C101</f>
        <v>0</v>
      </c>
      <c r="D123" s="22" t="n">
        <f aca="false">D117*D101</f>
        <v>0</v>
      </c>
      <c r="E123" s="22" t="n">
        <f aca="false">E117*E101</f>
        <v>0</v>
      </c>
      <c r="F123" s="22" t="n">
        <f aca="false">F117*F101</f>
        <v>0</v>
      </c>
      <c r="G123" s="22" t="n">
        <f aca="false">G117*G101</f>
        <v>226933.469360965</v>
      </c>
      <c r="H123" s="22" t="n">
        <f aca="false">H117*H101</f>
        <v>230740.003414573</v>
      </c>
      <c r="I123" s="22" t="n">
        <f aca="false">I117*I101</f>
        <v>234355.491876241</v>
      </c>
      <c r="J123" s="22" t="n">
        <f aca="false">J117*J101</f>
        <v>237768.272079021</v>
      </c>
      <c r="K123" s="22" t="n">
        <f aca="false">K117*K101</f>
        <v>241012.159586342</v>
      </c>
      <c r="L123" s="22" t="n">
        <f aca="false">L117*L101</f>
        <v>244133.990187701</v>
      </c>
      <c r="M123" s="22" t="n">
        <f aca="false">M117*M101</f>
        <v>247207.750854914</v>
      </c>
    </row>
    <row r="124" customFormat="false" ht="15" hidden="false" customHeight="false" outlineLevel="0" collapsed="false">
      <c r="B124" s="0" t="s">
        <v>26</v>
      </c>
      <c r="C124" s="22" t="n">
        <f aca="false">C118*C102</f>
        <v>0</v>
      </c>
      <c r="D124" s="22" t="n">
        <f aca="false">D118*D102</f>
        <v>0</v>
      </c>
      <c r="E124" s="22" t="n">
        <f aca="false">E118*E102</f>
        <v>0</v>
      </c>
      <c r="F124" s="22" t="n">
        <f aca="false">F118*F102</f>
        <v>0</v>
      </c>
      <c r="G124" s="22" t="n">
        <f aca="false">G118*G102</f>
        <v>306442.278155928</v>
      </c>
      <c r="H124" s="22" t="n">
        <f aca="false">H118*H102</f>
        <v>311582.476164403</v>
      </c>
      <c r="I124" s="22" t="n">
        <f aca="false">I118*I102</f>
        <v>316464.693511893</v>
      </c>
      <c r="J124" s="22" t="n">
        <f aca="false">J118*J102</f>
        <v>321073.181378977</v>
      </c>
      <c r="K124" s="22" t="n">
        <f aca="false">K118*K102</f>
        <v>325453.603009265</v>
      </c>
      <c r="L124" s="22" t="n">
        <f aca="false">L118*L102</f>
        <v>329669.2036617</v>
      </c>
      <c r="M124" s="22" t="n">
        <f aca="false">M118*M102</f>
        <v>333819.892513455</v>
      </c>
    </row>
    <row r="125" customFormat="false" ht="15" hidden="false" customHeight="false" outlineLevel="0" collapsed="false">
      <c r="B125" s="0" t="s">
        <v>27</v>
      </c>
      <c r="C125" s="22" t="n">
        <f aca="false">C119*C103</f>
        <v>0</v>
      </c>
      <c r="D125" s="22" t="n">
        <f aca="false">D119*D103</f>
        <v>0</v>
      </c>
      <c r="E125" s="22" t="n">
        <f aca="false">E119*E103</f>
        <v>0</v>
      </c>
      <c r="F125" s="22" t="n">
        <f aca="false">F119*F103</f>
        <v>0</v>
      </c>
      <c r="G125" s="22" t="n">
        <f aca="false">G119*G103</f>
        <v>387538.455255722</v>
      </c>
      <c r="H125" s="22" t="n">
        <f aca="false">H119*H103</f>
        <v>394038.943399527</v>
      </c>
      <c r="I125" s="22" t="n">
        <f aca="false">I119*I103</f>
        <v>400213.179475746</v>
      </c>
      <c r="J125" s="22" t="n">
        <f aca="false">J119*J103</f>
        <v>406041.24693374</v>
      </c>
      <c r="K125" s="22" t="n">
        <f aca="false">K119*K103</f>
        <v>411580.893232501</v>
      </c>
      <c r="L125" s="22" t="n">
        <f aca="false">L119*L103</f>
        <v>416912.100710305</v>
      </c>
      <c r="M125" s="22" t="n">
        <f aca="false">M119*M103</f>
        <v>422161.218278337</v>
      </c>
    </row>
    <row r="126" customFormat="false" ht="15" hidden="false" customHeight="false" outlineLevel="0" collapsed="false">
      <c r="C126" s="22"/>
      <c r="D126" s="22"/>
      <c r="E126" s="22"/>
      <c r="F126" s="22"/>
      <c r="G126" s="22"/>
      <c r="H126" s="22"/>
      <c r="I126" s="22"/>
      <c r="J126" s="22"/>
      <c r="K126" s="22"/>
      <c r="L126" s="22"/>
      <c r="M126" s="22"/>
    </row>
    <row r="127" customFormat="false" ht="15" hidden="false" customHeight="false" outlineLevel="0" collapsed="false">
      <c r="A127" s="101" t="s">
        <v>438</v>
      </c>
      <c r="B127" s="102" t="s">
        <v>439</v>
      </c>
      <c r="C127" s="22"/>
      <c r="D127" s="22"/>
      <c r="E127" s="22"/>
      <c r="F127" s="22"/>
      <c r="G127" s="22"/>
      <c r="H127" s="22"/>
      <c r="I127" s="22"/>
      <c r="J127" s="22"/>
      <c r="K127" s="22"/>
      <c r="L127" s="22"/>
      <c r="M127" s="22"/>
    </row>
    <row r="128" customFormat="false" ht="15" hidden="false" customHeight="false" outlineLevel="0" collapsed="false">
      <c r="A128" s="101"/>
      <c r="B128" s="101" t="s">
        <v>238</v>
      </c>
      <c r="C128" s="48" t="n">
        <f aca="false">SUM(C122:M122)</f>
        <v>6745142.50304125</v>
      </c>
      <c r="D128" s="22"/>
      <c r="E128" s="22"/>
      <c r="F128" s="22"/>
      <c r="G128" s="22"/>
      <c r="H128" s="22"/>
      <c r="I128" s="22"/>
      <c r="J128" s="22"/>
      <c r="K128" s="22"/>
      <c r="L128" s="22"/>
      <c r="M128" s="22"/>
    </row>
    <row r="129" customFormat="false" ht="15" hidden="false" customHeight="false" outlineLevel="0" collapsed="false">
      <c r="A129" s="101"/>
      <c r="B129" s="101" t="s">
        <v>25</v>
      </c>
      <c r="C129" s="48" t="n">
        <f aca="false">SUM(C123:M123)</f>
        <v>1662151.13735976</v>
      </c>
      <c r="D129" s="22"/>
      <c r="E129" s="22"/>
      <c r="F129" s="22"/>
      <c r="G129" s="22"/>
      <c r="H129" s="22"/>
      <c r="I129" s="22"/>
      <c r="J129" s="22"/>
      <c r="K129" s="22"/>
      <c r="L129" s="22"/>
      <c r="M129" s="22"/>
    </row>
    <row r="130" customFormat="false" ht="15" hidden="false" customHeight="false" outlineLevel="0" collapsed="false">
      <c r="A130" s="101"/>
      <c r="B130" s="101" t="s">
        <v>26</v>
      </c>
      <c r="C130" s="48" t="n">
        <f aca="false">SUM(C124:M124)</f>
        <v>2244505.32839562</v>
      </c>
      <c r="D130" s="22"/>
      <c r="E130" s="22"/>
      <c r="F130" s="22"/>
      <c r="G130" s="22"/>
      <c r="H130" s="22"/>
      <c r="I130" s="22"/>
      <c r="J130" s="22"/>
      <c r="K130" s="22"/>
      <c r="L130" s="22"/>
      <c r="M130" s="22"/>
    </row>
    <row r="131" customFormat="false" ht="15" hidden="false" customHeight="false" outlineLevel="0" collapsed="false">
      <c r="A131" s="101"/>
      <c r="B131" s="101" t="s">
        <v>27</v>
      </c>
      <c r="C131" s="48" t="n">
        <f aca="false">SUM(C125:M125)</f>
        <v>2838486.03728588</v>
      </c>
      <c r="D131" s="22"/>
      <c r="E131" s="22"/>
      <c r="F131" s="22"/>
      <c r="G131" s="22"/>
      <c r="H131" s="22"/>
      <c r="I131" s="22"/>
      <c r="J131" s="22"/>
      <c r="K131" s="22"/>
      <c r="L131" s="22"/>
      <c r="M131" s="22"/>
    </row>
    <row r="132" customFormat="false" ht="15" hidden="false" customHeight="false" outlineLevel="0" collapsed="false">
      <c r="A132" s="101"/>
      <c r="B132" s="102" t="s">
        <v>440</v>
      </c>
      <c r="C132" s="24" t="n">
        <f aca="false">'National Data'!$B$3</f>
        <v>0.03</v>
      </c>
      <c r="D132" s="22"/>
      <c r="E132" s="22"/>
      <c r="F132" s="22"/>
      <c r="G132" s="22"/>
      <c r="H132" s="22"/>
      <c r="I132" s="22"/>
      <c r="J132" s="22"/>
      <c r="K132" s="22"/>
      <c r="L132" s="22"/>
      <c r="M132" s="22"/>
    </row>
    <row r="133" customFormat="false" ht="15" hidden="false" customHeight="false" outlineLevel="0" collapsed="false">
      <c r="A133" s="101"/>
      <c r="B133" s="102" t="s">
        <v>441</v>
      </c>
      <c r="C133" s="22"/>
      <c r="D133" s="22"/>
      <c r="E133" s="22"/>
      <c r="F133" s="22"/>
      <c r="G133" s="22"/>
      <c r="H133" s="22"/>
      <c r="I133" s="22"/>
      <c r="J133" s="22"/>
      <c r="K133" s="22"/>
      <c r="L133" s="22"/>
      <c r="M133" s="22"/>
    </row>
    <row r="134" customFormat="false" ht="15" hidden="false" customHeight="false" outlineLevel="0" collapsed="false">
      <c r="A134" s="101"/>
      <c r="B134" s="101" t="s">
        <v>442</v>
      </c>
      <c r="C134" s="22" t="n">
        <v>0</v>
      </c>
      <c r="D134" s="22" t="n">
        <f aca="false">C134+1</f>
        <v>1</v>
      </c>
      <c r="E134" s="22" t="n">
        <f aca="false">D134+1</f>
        <v>2</v>
      </c>
      <c r="F134" s="22" t="n">
        <f aca="false">E134+1</f>
        <v>3</v>
      </c>
      <c r="G134" s="22" t="n">
        <f aca="false">F134+1</f>
        <v>4</v>
      </c>
      <c r="H134" s="22" t="n">
        <f aca="false">G134+1</f>
        <v>5</v>
      </c>
      <c r="I134" s="22" t="n">
        <f aca="false">H134+1</f>
        <v>6</v>
      </c>
      <c r="J134" s="22" t="n">
        <f aca="false">I134+1</f>
        <v>7</v>
      </c>
      <c r="K134" s="22" t="n">
        <f aca="false">J134+1</f>
        <v>8</v>
      </c>
      <c r="L134" s="22" t="n">
        <f aca="false">K134+1</f>
        <v>9</v>
      </c>
      <c r="M134" s="22" t="n">
        <f aca="false">L134+1</f>
        <v>10</v>
      </c>
    </row>
    <row r="135" customFormat="false" ht="15" hidden="false" customHeight="false" outlineLevel="0" collapsed="false">
      <c r="A135" s="101"/>
      <c r="B135" s="101" t="s">
        <v>238</v>
      </c>
      <c r="C135" s="22" t="n">
        <f aca="false">PV($C$132,C$134,0,C122)*-1</f>
        <v>0</v>
      </c>
      <c r="D135" s="22" t="n">
        <f aca="false">PV($C$132,D$134,0,D122)*-1</f>
        <v>0</v>
      </c>
      <c r="E135" s="22" t="n">
        <f aca="false">PV($C$132,E$134,0,E122)*-1</f>
        <v>0</v>
      </c>
      <c r="F135" s="22" t="n">
        <f aca="false">PV($C$132,F$134,0,F122)*-1</f>
        <v>0</v>
      </c>
      <c r="G135" s="22" t="n">
        <f aca="false">PV($C$132,G$134,0,G122)*-1</f>
        <v>818220.34140507</v>
      </c>
      <c r="H135" s="22" t="n">
        <f aca="false">PV($C$132,H$134,0,H122)*-1</f>
        <v>807713.588819713</v>
      </c>
      <c r="I135" s="22" t="n">
        <f aca="false">PV($C$132,I$134,0,I122)*-1</f>
        <v>796475.470654381</v>
      </c>
      <c r="J135" s="22" t="n">
        <f aca="false">PV($C$132,J$134,0,J122)*-1</f>
        <v>784537.933130574</v>
      </c>
      <c r="K135" s="22" t="n">
        <f aca="false">PV($C$132,K$134,0,K122)*-1</f>
        <v>772079.061700572</v>
      </c>
      <c r="L135" s="22" t="n">
        <f aca="false">PV($C$132,L$134,0,L122)*-1</f>
        <v>759300.778739304</v>
      </c>
      <c r="M135" s="22" t="n">
        <f aca="false">PV($C$132,M$134,0,M122)*-1</f>
        <v>746466.727443486</v>
      </c>
    </row>
    <row r="136" customFormat="false" ht="15" hidden="false" customHeight="false" outlineLevel="0" collapsed="false">
      <c r="A136" s="101"/>
      <c r="B136" s="101" t="s">
        <v>25</v>
      </c>
      <c r="C136" s="22" t="n">
        <f aca="false">PV($C$132,C$134,0,C123)*-1</f>
        <v>0</v>
      </c>
      <c r="D136" s="22" t="n">
        <f aca="false">PV($C$132,D$134,0,D123)*-1</f>
        <v>0</v>
      </c>
      <c r="E136" s="22" t="n">
        <f aca="false">PV($C$132,E$134,0,E123)*-1</f>
        <v>0</v>
      </c>
      <c r="F136" s="22" t="n">
        <f aca="false">PV($C$132,F$134,0,F123)*-1</f>
        <v>0</v>
      </c>
      <c r="G136" s="22" t="n">
        <f aca="false">PV($C$132,G$134,0,G123)*-1</f>
        <v>201627.448265789</v>
      </c>
      <c r="H136" s="22" t="n">
        <f aca="false">PV($C$132,H$134,0,H123)*-1</f>
        <v>199038.353854243</v>
      </c>
      <c r="I136" s="22" t="n">
        <f aca="false">PV($C$132,I$134,0,I123)*-1</f>
        <v>196269.034913706</v>
      </c>
      <c r="J136" s="22" t="n">
        <f aca="false">PV($C$132,J$134,0,J123)*-1</f>
        <v>193327.363694229</v>
      </c>
      <c r="K136" s="22" t="n">
        <f aca="false">PV($C$132,K$134,0,K123)*-1</f>
        <v>190257.224359402</v>
      </c>
      <c r="L136" s="22" t="n">
        <f aca="false">PV($C$132,L$134,0,L123)*-1</f>
        <v>187108.375013669</v>
      </c>
      <c r="M136" s="22" t="n">
        <f aca="false">PV($C$132,M$134,0,M123)*-1</f>
        <v>183945.783126447</v>
      </c>
    </row>
    <row r="137" customFormat="false" ht="15" hidden="false" customHeight="false" outlineLevel="0" collapsed="false">
      <c r="A137" s="101"/>
      <c r="B137" s="101" t="s">
        <v>26</v>
      </c>
      <c r="C137" s="22" t="n">
        <f aca="false">PV($C$132,C$134,0,C124)*-1</f>
        <v>0</v>
      </c>
      <c r="D137" s="22" t="n">
        <f aca="false">PV($C$132,D$134,0,D124)*-1</f>
        <v>0</v>
      </c>
      <c r="E137" s="22" t="n">
        <f aca="false">PV($C$132,E$134,0,E124)*-1</f>
        <v>0</v>
      </c>
      <c r="F137" s="22" t="n">
        <f aca="false">PV($C$132,F$134,0,F124)*-1</f>
        <v>0</v>
      </c>
      <c r="G137" s="22" t="n">
        <f aca="false">PV($C$132,G$134,0,G124)*-1</f>
        <v>272269.995075318</v>
      </c>
      <c r="H137" s="22" t="n">
        <f aca="false">PV($C$132,H$134,0,H124)*-1</f>
        <v>268773.780999584</v>
      </c>
      <c r="I137" s="22" t="n">
        <f aca="false">PV($C$132,I$134,0,I124)*-1</f>
        <v>265034.198612428</v>
      </c>
      <c r="J137" s="22" t="n">
        <f aca="false">PV($C$132,J$134,0,J124)*-1</f>
        <v>261061.878299251</v>
      </c>
      <c r="K137" s="22" t="n">
        <f aca="false">PV($C$132,K$134,0,K124)*-1</f>
        <v>256916.079556255</v>
      </c>
      <c r="L137" s="22" t="n">
        <f aca="false">PV($C$132,L$134,0,L124)*-1</f>
        <v>252663.993824726</v>
      </c>
      <c r="M137" s="22" t="n">
        <f aca="false">PV($C$132,M$134,0,M124)*-1</f>
        <v>248393.350690741</v>
      </c>
    </row>
    <row r="138" customFormat="false" ht="15" hidden="false" customHeight="false" outlineLevel="0" collapsed="false">
      <c r="A138" s="101"/>
      <c r="B138" s="101" t="s">
        <v>27</v>
      </c>
      <c r="C138" s="22" t="n">
        <f aca="false">PV($C$132,C$134,0,C125)*-1</f>
        <v>0</v>
      </c>
      <c r="D138" s="22" t="n">
        <f aca="false">PV($C$132,D$134,0,D125)*-1</f>
        <v>0</v>
      </c>
      <c r="E138" s="22" t="n">
        <f aca="false">PV($C$132,E$134,0,E125)*-1</f>
        <v>0</v>
      </c>
      <c r="F138" s="22" t="n">
        <f aca="false">PV($C$132,F$134,0,F125)*-1</f>
        <v>0</v>
      </c>
      <c r="G138" s="22" t="n">
        <f aca="false">PV($C$132,G$134,0,G125)*-1</f>
        <v>344322.898063962</v>
      </c>
      <c r="H138" s="22" t="n">
        <f aca="false">PV($C$132,H$134,0,H125)*-1</f>
        <v>339901.453965886</v>
      </c>
      <c r="I138" s="22" t="n">
        <f aca="false">PV($C$132,I$134,0,I125)*-1</f>
        <v>335172.237128247</v>
      </c>
      <c r="J138" s="22" t="n">
        <f aca="false">PV($C$132,J$134,0,J125)*-1</f>
        <v>330148.691137094</v>
      </c>
      <c r="K138" s="22" t="n">
        <f aca="false">PV($C$132,K$134,0,K125)*-1</f>
        <v>324905.757784914</v>
      </c>
      <c r="L138" s="22" t="n">
        <f aca="false">PV($C$132,L$134,0,L125)*-1</f>
        <v>319528.409900909</v>
      </c>
      <c r="M138" s="22" t="n">
        <f aca="false">PV($C$132,M$134,0,M125)*-1</f>
        <v>314127.593626299</v>
      </c>
    </row>
    <row r="139" customFormat="false" ht="15" hidden="false" customHeight="false" outlineLevel="0" collapsed="false">
      <c r="A139" s="101"/>
      <c r="B139" s="102" t="s">
        <v>443</v>
      </c>
      <c r="C139" s="22"/>
      <c r="D139" s="22"/>
      <c r="E139" s="22"/>
      <c r="F139" s="22"/>
      <c r="G139" s="22"/>
      <c r="H139" s="22"/>
      <c r="I139" s="22"/>
      <c r="J139" s="22"/>
      <c r="K139" s="22"/>
      <c r="L139" s="22"/>
      <c r="M139" s="22"/>
    </row>
    <row r="140" customFormat="false" ht="15" hidden="false" customHeight="false" outlineLevel="0" collapsed="false">
      <c r="A140" s="101"/>
      <c r="B140" s="101" t="s">
        <v>238</v>
      </c>
      <c r="C140" s="22" t="n">
        <f aca="false">NPV($C$132,D122:M122)+C122</f>
        <v>5484793.9018931</v>
      </c>
      <c r="D140" s="22"/>
      <c r="E140" s="22"/>
      <c r="F140" s="22"/>
      <c r="G140" s="22"/>
      <c r="H140" s="22"/>
      <c r="I140" s="22"/>
      <c r="J140" s="22"/>
      <c r="K140" s="22"/>
      <c r="L140" s="22"/>
      <c r="M140" s="22"/>
    </row>
    <row r="141" customFormat="false" ht="15" hidden="false" customHeight="false" outlineLevel="0" collapsed="false">
      <c r="A141" s="101"/>
      <c r="B141" s="101" t="s">
        <v>25</v>
      </c>
      <c r="C141" s="22" t="n">
        <f aca="false">NPV($C$132,D123:M123)+C123</f>
        <v>1351573.58322748</v>
      </c>
      <c r="D141" s="22"/>
      <c r="E141" s="22"/>
      <c r="F141" s="22"/>
      <c r="G141" s="22"/>
      <c r="H141" s="22"/>
      <c r="I141" s="22"/>
      <c r="J141" s="22"/>
      <c r="K141" s="22"/>
      <c r="L141" s="22"/>
      <c r="M141" s="22"/>
    </row>
    <row r="142" customFormat="false" ht="15" hidden="false" customHeight="false" outlineLevel="0" collapsed="false">
      <c r="A142" s="101"/>
      <c r="B142" s="101" t="s">
        <v>26</v>
      </c>
      <c r="C142" s="22" t="n">
        <f aca="false">NPV($C$132,D124:M124)+C124</f>
        <v>1825113.2770583</v>
      </c>
      <c r="D142" s="22"/>
      <c r="E142" s="22"/>
      <c r="F142" s="22"/>
      <c r="G142" s="22"/>
      <c r="H142" s="22"/>
      <c r="I142" s="22"/>
      <c r="J142" s="22"/>
      <c r="K142" s="22"/>
      <c r="L142" s="22"/>
      <c r="M142" s="22"/>
    </row>
    <row r="143" customFormat="false" ht="15" hidden="false" customHeight="false" outlineLevel="0" collapsed="false">
      <c r="A143" s="101"/>
      <c r="B143" s="101" t="s">
        <v>27</v>
      </c>
      <c r="C143" s="22" t="n">
        <f aca="false">NPV($C$132,D125:M125)+C125</f>
        <v>2308107.04160731</v>
      </c>
      <c r="D143" s="22"/>
      <c r="E143" s="22"/>
      <c r="F143" s="22"/>
      <c r="G143" s="22"/>
      <c r="H143" s="22"/>
      <c r="I143" s="22"/>
      <c r="J143" s="22"/>
      <c r="K143" s="22"/>
      <c r="L143" s="22"/>
      <c r="M143" s="22"/>
    </row>
    <row r="144" customFormat="false" ht="15" hidden="false" customHeight="false" outlineLevel="0" collapsed="false">
      <c r="B144" s="20"/>
      <c r="C144" s="22"/>
      <c r="D144" s="22"/>
      <c r="E144" s="22"/>
      <c r="F144" s="22"/>
      <c r="G144" s="22"/>
      <c r="H144" s="22"/>
      <c r="I144" s="22"/>
      <c r="J144" s="22"/>
      <c r="K144" s="22"/>
      <c r="L144" s="22"/>
      <c r="M144" s="22"/>
    </row>
    <row r="145" customFormat="false" ht="15" hidden="false" customHeight="false" outlineLevel="0" collapsed="false">
      <c r="B145" s="0" t="s">
        <v>444</v>
      </c>
    </row>
    <row r="146" customFormat="false" ht="15" hidden="false" customHeight="false" outlineLevel="0" collapsed="false">
      <c r="B146" s="0" t="s">
        <v>25</v>
      </c>
      <c r="C146" s="75" t="n">
        <v>0</v>
      </c>
      <c r="D146" s="75" t="n">
        <v>0</v>
      </c>
      <c r="E146" s="75" t="n">
        <v>0</v>
      </c>
      <c r="F146" s="75" t="n">
        <v>0</v>
      </c>
      <c r="G146" s="75" t="n">
        <f aca="false">'Regional Data Children'!AR32</f>
        <v>0.119</v>
      </c>
      <c r="H146" s="75" t="n">
        <f aca="false">G146</f>
        <v>0.119</v>
      </c>
      <c r="I146" s="75" t="n">
        <f aca="false">H146</f>
        <v>0.119</v>
      </c>
      <c r="J146" s="75" t="n">
        <f aca="false">I146</f>
        <v>0.119</v>
      </c>
      <c r="K146" s="75" t="n">
        <f aca="false">J146</f>
        <v>0.119</v>
      </c>
      <c r="L146" s="75" t="n">
        <f aca="false">K146</f>
        <v>0.119</v>
      </c>
      <c r="M146" s="75" t="n">
        <f aca="false">L146</f>
        <v>0.119</v>
      </c>
    </row>
    <row r="147" customFormat="false" ht="15" hidden="false" customHeight="false" outlineLevel="0" collapsed="false">
      <c r="B147" s="0" t="s">
        <v>26</v>
      </c>
      <c r="C147" s="75" t="n">
        <v>0</v>
      </c>
      <c r="D147" s="75" t="n">
        <v>0</v>
      </c>
      <c r="E147" s="75" t="n">
        <v>0</v>
      </c>
      <c r="F147" s="75" t="n">
        <v>0</v>
      </c>
      <c r="G147" s="75" t="n">
        <f aca="false">'Regional Data Children'!AR33</f>
        <v>0.145</v>
      </c>
      <c r="H147" s="75" t="n">
        <f aca="false">G147</f>
        <v>0.145</v>
      </c>
      <c r="I147" s="75" t="n">
        <f aca="false">H147</f>
        <v>0.145</v>
      </c>
      <c r="J147" s="75" t="n">
        <f aca="false">I147</f>
        <v>0.145</v>
      </c>
      <c r="K147" s="75" t="n">
        <f aca="false">J147</f>
        <v>0.145</v>
      </c>
      <c r="L147" s="75" t="n">
        <f aca="false">K147</f>
        <v>0.145</v>
      </c>
      <c r="M147" s="75" t="n">
        <f aca="false">L147</f>
        <v>0.145</v>
      </c>
    </row>
    <row r="148" customFormat="false" ht="15" hidden="false" customHeight="false" outlineLevel="0" collapsed="false">
      <c r="B148" s="0" t="s">
        <v>27</v>
      </c>
      <c r="C148" s="75" t="n">
        <v>0</v>
      </c>
      <c r="D148" s="75" t="n">
        <v>0</v>
      </c>
      <c r="E148" s="75" t="n">
        <v>0</v>
      </c>
      <c r="F148" s="75" t="n">
        <v>0</v>
      </c>
      <c r="G148" s="75" t="n">
        <f aca="false">'Regional Data Children'!AR34</f>
        <v>0.098</v>
      </c>
      <c r="H148" s="75" t="n">
        <f aca="false">G148</f>
        <v>0.098</v>
      </c>
      <c r="I148" s="75" t="n">
        <f aca="false">H148</f>
        <v>0.098</v>
      </c>
      <c r="J148" s="75" t="n">
        <f aca="false">I148</f>
        <v>0.098</v>
      </c>
      <c r="K148" s="75" t="n">
        <f aca="false">J148</f>
        <v>0.098</v>
      </c>
      <c r="L148" s="75" t="n">
        <f aca="false">K148</f>
        <v>0.098</v>
      </c>
      <c r="M148" s="75" t="n">
        <f aca="false">L148</f>
        <v>0.098</v>
      </c>
    </row>
    <row r="150" customFormat="false" ht="15" hidden="false" customHeight="false" outlineLevel="0" collapsed="false">
      <c r="B150" s="0" t="s">
        <v>445</v>
      </c>
      <c r="C150" s="75"/>
      <c r="D150" s="75"/>
      <c r="E150" s="75"/>
      <c r="F150" s="75"/>
      <c r="G150" s="75"/>
      <c r="H150" s="75"/>
      <c r="I150" s="75"/>
      <c r="J150" s="75"/>
      <c r="K150" s="75"/>
      <c r="L150" s="75"/>
      <c r="M150" s="75"/>
    </row>
    <row r="151" customFormat="false" ht="15" hidden="false" customHeight="false" outlineLevel="0" collapsed="false">
      <c r="B151" s="0" t="s">
        <v>238</v>
      </c>
      <c r="C151" s="22" t="n">
        <f aca="false">SUM(C152:C154)</f>
        <v>0</v>
      </c>
      <c r="D151" s="22" t="n">
        <f aca="false">SUM(D152:D154)</f>
        <v>0</v>
      </c>
      <c r="E151" s="22" t="n">
        <f aca="false">SUM(E152:E154)</f>
        <v>0</v>
      </c>
      <c r="F151" s="22" t="n">
        <f aca="false">SUM(F152:F154)</f>
        <v>0</v>
      </c>
      <c r="G151" s="22" t="n">
        <f aca="false">SUM(G152:G154)</f>
        <v>389416.960782042</v>
      </c>
      <c r="H151" s="22" t="n">
        <f aca="false">SUM(H152:H154)</f>
        <v>395948.958580531</v>
      </c>
      <c r="I151" s="22" t="n">
        <f aca="false">SUM(I152:I154)</f>
        <v>402153.122877892</v>
      </c>
      <c r="J151" s="22" t="n">
        <f aca="false">SUM(J152:J154)</f>
        <v>408009.440582485</v>
      </c>
      <c r="K151" s="22" t="n">
        <f aca="false">SUM(K152:K154)</f>
        <v>413575.939071126</v>
      </c>
      <c r="L151" s="22" t="n">
        <f aca="false">SUM(L152:L154)</f>
        <v>418932.98837849</v>
      </c>
      <c r="M151" s="22" t="n">
        <f aca="false">SUM(M152:M154)</f>
        <v>424207.549863703</v>
      </c>
    </row>
    <row r="152" customFormat="false" ht="15" hidden="false" customHeight="false" outlineLevel="0" collapsed="false">
      <c r="B152" s="0" t="s">
        <v>25</v>
      </c>
      <c r="C152" s="22" t="n">
        <f aca="false">C146*C101</f>
        <v>0</v>
      </c>
      <c r="D152" s="22" t="n">
        <f aca="false">D146*D101</f>
        <v>0</v>
      </c>
      <c r="E152" s="22" t="n">
        <f aca="false">E146*E101</f>
        <v>0</v>
      </c>
      <c r="F152" s="22" t="n">
        <f aca="false">F146*F101</f>
        <v>0</v>
      </c>
      <c r="G152" s="22" t="n">
        <f aca="false">G146*G101</f>
        <v>85730.4217585867</v>
      </c>
      <c r="H152" s="22" t="n">
        <f aca="false">H146*H101</f>
        <v>87168.4457343942</v>
      </c>
      <c r="I152" s="22" t="n">
        <f aca="false">I146*I101</f>
        <v>88534.2969310245</v>
      </c>
      <c r="J152" s="22" t="n">
        <f aca="false">J146*J101</f>
        <v>89823.5694520745</v>
      </c>
      <c r="K152" s="22" t="n">
        <f aca="false">K146*K101</f>
        <v>91049.0380659513</v>
      </c>
      <c r="L152" s="22" t="n">
        <f aca="false">L146*L101</f>
        <v>92228.3962931317</v>
      </c>
      <c r="M152" s="22" t="n">
        <f aca="false">M146*M101</f>
        <v>93389.5947674119</v>
      </c>
    </row>
    <row r="153" customFormat="false" ht="15" hidden="false" customHeight="false" outlineLevel="0" collapsed="false">
      <c r="B153" s="0" t="s">
        <v>26</v>
      </c>
      <c r="C153" s="22" t="n">
        <f aca="false">C147*C102</f>
        <v>0</v>
      </c>
      <c r="D153" s="22" t="n">
        <f aca="false">D147*D102</f>
        <v>0</v>
      </c>
      <c r="E153" s="22" t="n">
        <f aca="false">E147*E102</f>
        <v>0</v>
      </c>
      <c r="F153" s="22" t="n">
        <f aca="false">F147*F102</f>
        <v>0</v>
      </c>
      <c r="G153" s="22" t="n">
        <f aca="false">G147*G102</f>
        <v>155909.229237226</v>
      </c>
      <c r="H153" s="22" t="n">
        <f aca="false">H147*H102</f>
        <v>158524.417697679</v>
      </c>
      <c r="I153" s="22" t="n">
        <f aca="false">I147*I102</f>
        <v>161008.352839384</v>
      </c>
      <c r="J153" s="22" t="n">
        <f aca="false">J147*J102</f>
        <v>163353.022105093</v>
      </c>
      <c r="K153" s="22" t="n">
        <f aca="false">K147*K102</f>
        <v>165581.65767138</v>
      </c>
      <c r="L153" s="22" t="n">
        <f aca="false">L147*L102</f>
        <v>167726.43695069</v>
      </c>
      <c r="M153" s="22" t="n">
        <f aca="false">M147*M102</f>
        <v>169838.190927898</v>
      </c>
    </row>
    <row r="154" customFormat="false" ht="15" hidden="false" customHeight="false" outlineLevel="0" collapsed="false">
      <c r="B154" s="0" t="s">
        <v>27</v>
      </c>
      <c r="C154" s="22" t="n">
        <f aca="false">C148*C103</f>
        <v>0</v>
      </c>
      <c r="D154" s="22" t="n">
        <f aca="false">D148*D103</f>
        <v>0</v>
      </c>
      <c r="E154" s="22" t="n">
        <f aca="false">E148*E103</f>
        <v>0</v>
      </c>
      <c r="F154" s="22" t="n">
        <f aca="false">F148*F103</f>
        <v>0</v>
      </c>
      <c r="G154" s="22" t="n">
        <f aca="false">G148*G103</f>
        <v>147777.309786229</v>
      </c>
      <c r="H154" s="22" t="n">
        <f aca="false">H148*H103</f>
        <v>150256.095148458</v>
      </c>
      <c r="I154" s="22" t="n">
        <f aca="false">I148*I103</f>
        <v>152610.473107483</v>
      </c>
      <c r="J154" s="22" t="n">
        <f aca="false">J148*J103</f>
        <v>154832.849025317</v>
      </c>
      <c r="K154" s="22" t="n">
        <f aca="false">K148*K103</f>
        <v>156945.243333794</v>
      </c>
      <c r="L154" s="22" t="n">
        <f aca="false">L148*L103</f>
        <v>158978.155134669</v>
      </c>
      <c r="M154" s="22" t="n">
        <f aca="false">M148*M103</f>
        <v>160979.764168393</v>
      </c>
    </row>
    <row r="156" customFormat="false" ht="15" hidden="false" customHeight="false" outlineLevel="0" collapsed="false">
      <c r="A156" s="101" t="s">
        <v>446</v>
      </c>
      <c r="B156" s="102" t="s">
        <v>439</v>
      </c>
      <c r="C156" s="22"/>
      <c r="D156" s="22"/>
      <c r="E156" s="22"/>
      <c r="F156" s="22"/>
      <c r="G156" s="22"/>
      <c r="H156" s="22"/>
      <c r="I156" s="22"/>
      <c r="J156" s="22"/>
      <c r="K156" s="22"/>
      <c r="L156" s="22"/>
      <c r="M156" s="22"/>
    </row>
    <row r="157" customFormat="false" ht="15" hidden="false" customHeight="false" outlineLevel="0" collapsed="false">
      <c r="A157" s="101"/>
      <c r="B157" s="101" t="s">
        <v>238</v>
      </c>
      <c r="C157" s="48" t="n">
        <f aca="false">SUM(C151:M151)</f>
        <v>2852244.96013627</v>
      </c>
      <c r="D157" s="22"/>
      <c r="E157" s="22"/>
      <c r="F157" s="22"/>
      <c r="G157" s="22"/>
      <c r="H157" s="22"/>
      <c r="I157" s="22"/>
      <c r="J157" s="22"/>
      <c r="K157" s="22"/>
      <c r="L157" s="22"/>
      <c r="M157" s="22"/>
    </row>
    <row r="158" customFormat="false" ht="15" hidden="false" customHeight="false" outlineLevel="0" collapsed="false">
      <c r="A158" s="101"/>
      <c r="B158" s="101" t="s">
        <v>25</v>
      </c>
      <c r="C158" s="48" t="n">
        <f aca="false">SUM(C152:M152)</f>
        <v>627923.763002575</v>
      </c>
      <c r="D158" s="22"/>
      <c r="E158" s="22"/>
      <c r="F158" s="22"/>
      <c r="G158" s="22"/>
      <c r="H158" s="22"/>
      <c r="I158" s="22"/>
      <c r="J158" s="22"/>
      <c r="K158" s="22"/>
      <c r="L158" s="22"/>
      <c r="M158" s="22"/>
    </row>
    <row r="159" customFormat="false" ht="15" hidden="false" customHeight="false" outlineLevel="0" collapsed="false">
      <c r="A159" s="101"/>
      <c r="B159" s="101" t="s">
        <v>26</v>
      </c>
      <c r="C159" s="48" t="n">
        <f aca="false">SUM(C153:M153)</f>
        <v>1141941.30742935</v>
      </c>
      <c r="D159" s="22"/>
      <c r="E159" s="22"/>
      <c r="F159" s="22"/>
      <c r="G159" s="22"/>
      <c r="H159" s="22"/>
      <c r="I159" s="22"/>
      <c r="J159" s="22"/>
      <c r="K159" s="22"/>
      <c r="L159" s="22"/>
      <c r="M159" s="22"/>
    </row>
    <row r="160" customFormat="false" ht="15" hidden="false" customHeight="false" outlineLevel="0" collapsed="false">
      <c r="A160" s="101"/>
      <c r="B160" s="101" t="s">
        <v>27</v>
      </c>
      <c r="C160" s="48" t="n">
        <f aca="false">SUM(C154:M154)</f>
        <v>1082379.88970434</v>
      </c>
      <c r="D160" s="22"/>
      <c r="E160" s="22"/>
      <c r="F160" s="22"/>
      <c r="G160" s="22"/>
      <c r="H160" s="22"/>
      <c r="I160" s="22"/>
      <c r="J160" s="22"/>
      <c r="K160" s="22"/>
      <c r="L160" s="22"/>
      <c r="M160" s="22"/>
    </row>
    <row r="161" customFormat="false" ht="15" hidden="false" customHeight="false" outlineLevel="0" collapsed="false">
      <c r="A161" s="101"/>
      <c r="B161" s="102" t="s">
        <v>440</v>
      </c>
      <c r="C161" s="24" t="n">
        <f aca="false">'National Data'!$B$3</f>
        <v>0.03</v>
      </c>
      <c r="D161" s="22"/>
      <c r="E161" s="22"/>
      <c r="F161" s="22"/>
      <c r="G161" s="22"/>
      <c r="H161" s="22"/>
      <c r="I161" s="22"/>
      <c r="J161" s="22"/>
      <c r="K161" s="22"/>
      <c r="L161" s="22"/>
      <c r="M161" s="22"/>
    </row>
    <row r="162" customFormat="false" ht="15" hidden="false" customHeight="false" outlineLevel="0" collapsed="false">
      <c r="A162" s="101"/>
      <c r="B162" s="102" t="s">
        <v>441</v>
      </c>
      <c r="C162" s="22"/>
      <c r="D162" s="22"/>
      <c r="E162" s="22"/>
      <c r="F162" s="22"/>
      <c r="G162" s="22"/>
      <c r="H162" s="22"/>
      <c r="I162" s="22"/>
      <c r="J162" s="22"/>
      <c r="K162" s="22"/>
      <c r="L162" s="22"/>
      <c r="M162" s="22"/>
    </row>
    <row r="163" customFormat="false" ht="15" hidden="false" customHeight="false" outlineLevel="0" collapsed="false">
      <c r="A163" s="101"/>
      <c r="B163" s="101" t="s">
        <v>442</v>
      </c>
      <c r="C163" s="22" t="n">
        <v>0</v>
      </c>
      <c r="D163" s="22" t="n">
        <f aca="false">C163+1</f>
        <v>1</v>
      </c>
      <c r="E163" s="22" t="n">
        <f aca="false">D163+1</f>
        <v>2</v>
      </c>
      <c r="F163" s="22" t="n">
        <f aca="false">E163+1</f>
        <v>3</v>
      </c>
      <c r="G163" s="22" t="n">
        <f aca="false">F163+1</f>
        <v>4</v>
      </c>
      <c r="H163" s="22" t="n">
        <f aca="false">G163+1</f>
        <v>5</v>
      </c>
      <c r="I163" s="22" t="n">
        <f aca="false">H163+1</f>
        <v>6</v>
      </c>
      <c r="J163" s="22" t="n">
        <f aca="false">I163+1</f>
        <v>7</v>
      </c>
      <c r="K163" s="22" t="n">
        <f aca="false">J163+1</f>
        <v>8</v>
      </c>
      <c r="L163" s="22" t="n">
        <f aca="false">K163+1</f>
        <v>9</v>
      </c>
      <c r="M163" s="22" t="n">
        <f aca="false">L163+1</f>
        <v>10</v>
      </c>
    </row>
    <row r="164" customFormat="false" ht="15" hidden="false" customHeight="false" outlineLevel="0" collapsed="false">
      <c r="A164" s="101"/>
      <c r="B164" s="101" t="s">
        <v>238</v>
      </c>
      <c r="C164" s="22" t="n">
        <f aca="false">PV($C$161,C$163,0,C151)*-1</f>
        <v>0</v>
      </c>
      <c r="D164" s="22" t="n">
        <f aca="false">PV($C$161,D$163,0,D151)*-1</f>
        <v>0</v>
      </c>
      <c r="E164" s="22" t="n">
        <f aca="false">PV($C$161,E$163,0,E151)*-1</f>
        <v>0</v>
      </c>
      <c r="F164" s="22" t="n">
        <f aca="false">PV($C$161,F$163,0,F151)*-1</f>
        <v>0</v>
      </c>
      <c r="G164" s="22" t="n">
        <f aca="false">PV($C$161,G$163,0,G151)*-1</f>
        <v>345991.925893536</v>
      </c>
      <c r="H164" s="22" t="n">
        <f aca="false">PV($C$161,H$163,0,H151)*-1</f>
        <v>341549.049839327</v>
      </c>
      <c r="I164" s="22" t="n">
        <f aca="false">PV($C$161,I$163,0,I151)*-1</f>
        <v>336796.909186401</v>
      </c>
      <c r="J164" s="22" t="n">
        <f aca="false">PV($C$161,J$163,0,J151)*-1</f>
        <v>331749.012685569</v>
      </c>
      <c r="K164" s="22" t="n">
        <f aca="false">PV($C$161,K$163,0,K151)*-1</f>
        <v>326480.665392804</v>
      </c>
      <c r="L164" s="22" t="n">
        <f aca="false">PV($C$161,L$163,0,L151)*-1</f>
        <v>321077.252023993</v>
      </c>
      <c r="M164" s="22" t="n">
        <f aca="false">PV($C$161,M$163,0,M151)*-1</f>
        <v>315650.256506831</v>
      </c>
    </row>
    <row r="165" customFormat="false" ht="15" hidden="false" customHeight="false" outlineLevel="0" collapsed="false">
      <c r="A165" s="101"/>
      <c r="B165" s="101" t="s">
        <v>25</v>
      </c>
      <c r="C165" s="22" t="n">
        <f aca="false">PV($C$161,C$163,0,C152)*-1</f>
        <v>0</v>
      </c>
      <c r="D165" s="22" t="n">
        <f aca="false">PV($C$161,D$163,0,D152)*-1</f>
        <v>0</v>
      </c>
      <c r="E165" s="22" t="n">
        <f aca="false">PV($C$161,E$163,0,E152)*-1</f>
        <v>0</v>
      </c>
      <c r="F165" s="22" t="n">
        <f aca="false">PV($C$161,F$163,0,F152)*-1</f>
        <v>0</v>
      </c>
      <c r="G165" s="22" t="n">
        <f aca="false">PV($C$161,G$163,0,G152)*-1</f>
        <v>76170.3693448537</v>
      </c>
      <c r="H165" s="22" t="n">
        <f aca="false">PV($C$161,H$163,0,H152)*-1</f>
        <v>75192.2670116027</v>
      </c>
      <c r="I165" s="22" t="n">
        <f aca="false">PV($C$161,I$163,0,I152)*-1</f>
        <v>74146.079856289</v>
      </c>
      <c r="J165" s="22" t="n">
        <f aca="false">PV($C$161,J$163,0,J152)*-1</f>
        <v>73034.7818400419</v>
      </c>
      <c r="K165" s="22" t="n">
        <f aca="false">PV($C$161,K$163,0,K152)*-1</f>
        <v>71874.951424663</v>
      </c>
      <c r="L165" s="22" t="n">
        <f aca="false">PV($C$161,L$163,0,L152)*-1</f>
        <v>70685.3861162751</v>
      </c>
      <c r="M165" s="22" t="n">
        <f aca="false">PV($C$161,M$163,0,M152)*-1</f>
        <v>69490.6291811022</v>
      </c>
    </row>
    <row r="166" customFormat="false" ht="15" hidden="false" customHeight="false" outlineLevel="0" collapsed="false">
      <c r="A166" s="101"/>
      <c r="B166" s="101" t="s">
        <v>26</v>
      </c>
      <c r="C166" s="22" t="n">
        <f aca="false">PV($C$161,C$163,0,C153)*-1</f>
        <v>0</v>
      </c>
      <c r="D166" s="22" t="n">
        <f aca="false">PV($C$161,D$163,0,D153)*-1</f>
        <v>0</v>
      </c>
      <c r="E166" s="22" t="n">
        <f aca="false">PV($C$161,E$163,0,E153)*-1</f>
        <v>0</v>
      </c>
      <c r="F166" s="22" t="n">
        <f aca="false">PV($C$161,F$163,0,F153)*-1</f>
        <v>0</v>
      </c>
      <c r="G166" s="22" t="n">
        <f aca="false">PV($C$161,G$163,0,G153)*-1</f>
        <v>138523.330827794</v>
      </c>
      <c r="H166" s="22" t="n">
        <f aca="false">PV($C$161,H$163,0,H153)*-1</f>
        <v>136744.555245402</v>
      </c>
      <c r="I166" s="22" t="n">
        <f aca="false">PV($C$161,I$163,0,I153)*-1</f>
        <v>134841.960697551</v>
      </c>
      <c r="J166" s="22" t="n">
        <f aca="false">PV($C$161,J$163,0,J153)*-1</f>
        <v>132820.955625935</v>
      </c>
      <c r="K166" s="22" t="n">
        <f aca="false">PV($C$161,K$163,0,K153)*-1</f>
        <v>130711.689598796</v>
      </c>
      <c r="L166" s="22" t="n">
        <f aca="false">PV($C$161,L$163,0,L153)*-1</f>
        <v>128548.347735387</v>
      </c>
      <c r="M166" s="22" t="n">
        <f aca="false">PV($C$161,M$163,0,M153)*-1</f>
        <v>126375.564386517</v>
      </c>
    </row>
    <row r="167" customFormat="false" ht="15" hidden="false" customHeight="false" outlineLevel="0" collapsed="false">
      <c r="A167" s="101"/>
      <c r="B167" s="101" t="s">
        <v>27</v>
      </c>
      <c r="C167" s="22" t="n">
        <f aca="false">PV($C$161,C$163,0,C154)*-1</f>
        <v>0</v>
      </c>
      <c r="D167" s="22" t="n">
        <f aca="false">PV($C$161,D$163,0,D154)*-1</f>
        <v>0</v>
      </c>
      <c r="E167" s="22" t="n">
        <f aca="false">PV($C$161,E$163,0,E154)*-1</f>
        <v>0</v>
      </c>
      <c r="F167" s="22" t="n">
        <f aca="false">PV($C$161,F$163,0,F154)*-1</f>
        <v>0</v>
      </c>
      <c r="G167" s="22" t="n">
        <f aca="false">PV($C$161,G$163,0,G154)*-1</f>
        <v>131298.225720888</v>
      </c>
      <c r="H167" s="22" t="n">
        <f aca="false">PV($C$161,H$163,0,H154)*-1</f>
        <v>129612.227582322</v>
      </c>
      <c r="I167" s="22" t="n">
        <f aca="false">PV($C$161,I$163,0,I154)*-1</f>
        <v>127808.868632561</v>
      </c>
      <c r="J167" s="22" t="n">
        <f aca="false">PV($C$161,J$163,0,J154)*-1</f>
        <v>125893.275219592</v>
      </c>
      <c r="K167" s="22" t="n">
        <f aca="false">PV($C$161,K$163,0,K154)*-1</f>
        <v>123894.024369345</v>
      </c>
      <c r="L167" s="22" t="n">
        <f aca="false">PV($C$161,L$163,0,L154)*-1</f>
        <v>121843.518172331</v>
      </c>
      <c r="M167" s="22" t="n">
        <f aca="false">PV($C$161,M$163,0,M154)*-1</f>
        <v>119784.062939211</v>
      </c>
    </row>
    <row r="168" customFormat="false" ht="15" hidden="false" customHeight="false" outlineLevel="0" collapsed="false">
      <c r="A168" s="101"/>
      <c r="B168" s="102" t="s">
        <v>443</v>
      </c>
      <c r="C168" s="22"/>
      <c r="D168" s="22"/>
      <c r="E168" s="22"/>
      <c r="F168" s="22"/>
      <c r="G168" s="22"/>
      <c r="H168" s="22"/>
      <c r="I168" s="22"/>
      <c r="J168" s="22"/>
      <c r="K168" s="22"/>
      <c r="L168" s="22"/>
      <c r="M168" s="22"/>
    </row>
    <row r="169" customFormat="false" ht="15" hidden="false" customHeight="false" outlineLevel="0" collapsed="false">
      <c r="A169" s="101"/>
      <c r="B169" s="101" t="s">
        <v>238</v>
      </c>
      <c r="C169" s="22" t="n">
        <f aca="false">NPV($C$161,D151:M151)+C151</f>
        <v>2319295.07152846</v>
      </c>
      <c r="D169" s="22"/>
      <c r="E169" s="22"/>
      <c r="F169" s="22"/>
      <c r="G169" s="22"/>
      <c r="H169" s="22"/>
      <c r="I169" s="22"/>
      <c r="J169" s="22"/>
      <c r="K169" s="22"/>
      <c r="L169" s="22"/>
      <c r="M169" s="22"/>
    </row>
    <row r="170" customFormat="false" ht="15" hidden="false" customHeight="false" outlineLevel="0" collapsed="false">
      <c r="A170" s="101"/>
      <c r="B170" s="101" t="s">
        <v>25</v>
      </c>
      <c r="C170" s="22" t="n">
        <f aca="false">NPV($C$161,D152:M152)+C152</f>
        <v>510594.464774828</v>
      </c>
      <c r="D170" s="22"/>
      <c r="E170" s="22"/>
      <c r="F170" s="22"/>
      <c r="G170" s="22"/>
      <c r="H170" s="22"/>
      <c r="I170" s="22"/>
      <c r="J170" s="22"/>
      <c r="K170" s="22"/>
      <c r="L170" s="22"/>
      <c r="M170" s="22"/>
    </row>
    <row r="171" customFormat="false" ht="15" hidden="false" customHeight="false" outlineLevel="0" collapsed="false">
      <c r="A171" s="101"/>
      <c r="B171" s="101" t="s">
        <v>26</v>
      </c>
      <c r="C171" s="22" t="n">
        <f aca="false">NPV($C$161,D153:M153)+C153</f>
        <v>928566.404117382</v>
      </c>
      <c r="D171" s="22"/>
      <c r="E171" s="22"/>
      <c r="F171" s="22"/>
      <c r="G171" s="22"/>
      <c r="H171" s="22"/>
      <c r="I171" s="22"/>
      <c r="J171" s="22"/>
      <c r="K171" s="22"/>
      <c r="L171" s="22"/>
      <c r="M171" s="22"/>
    </row>
    <row r="172" customFormat="false" ht="15" hidden="false" customHeight="false" outlineLevel="0" collapsed="false">
      <c r="A172" s="101"/>
      <c r="B172" s="101" t="s">
        <v>27</v>
      </c>
      <c r="C172" s="22" t="n">
        <f aca="false">NPV($C$161,D154:M154)+C154</f>
        <v>880134.202636251</v>
      </c>
      <c r="D172" s="22"/>
      <c r="E172" s="22"/>
      <c r="F172" s="22"/>
      <c r="G172" s="22"/>
      <c r="H172" s="22"/>
      <c r="I172" s="22"/>
      <c r="J172" s="22"/>
      <c r="K172" s="22"/>
      <c r="L172" s="22"/>
      <c r="M172" s="22"/>
    </row>
    <row r="173" customFormat="false" ht="15" hidden="false" customHeight="false" outlineLevel="0" collapsed="false">
      <c r="A173" s="20"/>
      <c r="B173" s="20"/>
      <c r="C173" s="22"/>
      <c r="D173" s="22"/>
      <c r="E173" s="22"/>
      <c r="F173" s="22"/>
      <c r="G173" s="22"/>
      <c r="H173" s="22"/>
      <c r="I173" s="22"/>
      <c r="J173" s="22"/>
      <c r="K173" s="22"/>
      <c r="L173" s="22"/>
      <c r="M173" s="22"/>
    </row>
    <row r="174" customFormat="false" ht="15" hidden="false" customHeight="false" outlineLevel="0" collapsed="false">
      <c r="B174" s="0" t="s">
        <v>447</v>
      </c>
    </row>
    <row r="175" customFormat="false" ht="15" hidden="false" customHeight="false" outlineLevel="0" collapsed="false">
      <c r="B175" s="0" t="s">
        <v>25</v>
      </c>
      <c r="C175" s="75" t="n">
        <f aca="false">'Regional Data Children'!D32</f>
        <v>0.561</v>
      </c>
      <c r="D175" s="75" t="n">
        <f aca="false">'Regional Data Children'!$D32</f>
        <v>0.561</v>
      </c>
      <c r="E175" s="75" t="n">
        <f aca="false">'Regional Data Children'!$D32</f>
        <v>0.561</v>
      </c>
      <c r="F175" s="75" t="n">
        <f aca="false">'Regional Data Children'!$D32</f>
        <v>0.561</v>
      </c>
      <c r="G175" s="75" t="n">
        <f aca="false">'Regional Data Children'!AS32</f>
        <v>0.441</v>
      </c>
      <c r="H175" s="75" t="n">
        <f aca="false">G175</f>
        <v>0.441</v>
      </c>
      <c r="I175" s="75" t="n">
        <f aca="false">H175</f>
        <v>0.441</v>
      </c>
      <c r="J175" s="75" t="n">
        <f aca="false">I175</f>
        <v>0.441</v>
      </c>
      <c r="K175" s="75" t="n">
        <f aca="false">J175</f>
        <v>0.441</v>
      </c>
      <c r="L175" s="75" t="n">
        <f aca="false">K175</f>
        <v>0.441</v>
      </c>
      <c r="M175" s="75" t="n">
        <f aca="false">L175</f>
        <v>0.441</v>
      </c>
    </row>
    <row r="176" customFormat="false" ht="15" hidden="false" customHeight="false" outlineLevel="0" collapsed="false">
      <c r="B176" s="0" t="s">
        <v>26</v>
      </c>
      <c r="C176" s="75" t="n">
        <f aca="false">'Regional Data Children'!D33</f>
        <v>0.917</v>
      </c>
      <c r="D176" s="75" t="n">
        <f aca="false">'Regional Data Children'!$D33</f>
        <v>0.917</v>
      </c>
      <c r="E176" s="75" t="n">
        <f aca="false">'Regional Data Children'!$D33</f>
        <v>0.917</v>
      </c>
      <c r="F176" s="75" t="n">
        <f aca="false">'Regional Data Children'!$D33</f>
        <v>0.917</v>
      </c>
      <c r="G176" s="75" t="n">
        <f aca="false">'Regional Data Children'!AS33</f>
        <v>0.773</v>
      </c>
      <c r="H176" s="75" t="n">
        <f aca="false">G176</f>
        <v>0.773</v>
      </c>
      <c r="I176" s="75" t="n">
        <f aca="false">H176</f>
        <v>0.773</v>
      </c>
      <c r="J176" s="75" t="n">
        <f aca="false">I176</f>
        <v>0.773</v>
      </c>
      <c r="K176" s="75" t="n">
        <f aca="false">J176</f>
        <v>0.773</v>
      </c>
      <c r="L176" s="75" t="n">
        <f aca="false">K176</f>
        <v>0.773</v>
      </c>
      <c r="M176" s="75" t="n">
        <f aca="false">L176</f>
        <v>0.773</v>
      </c>
    </row>
    <row r="177" customFormat="false" ht="15" hidden="false" customHeight="false" outlineLevel="0" collapsed="false">
      <c r="B177" s="0" t="s">
        <v>27</v>
      </c>
      <c r="C177" s="75" t="n">
        <f aca="false">'Regional Data Children'!D34</f>
        <v>0.487</v>
      </c>
      <c r="D177" s="75" t="n">
        <f aca="false">'Regional Data Children'!$D34</f>
        <v>0.487</v>
      </c>
      <c r="E177" s="75" t="n">
        <f aca="false">'Regional Data Children'!$D34</f>
        <v>0.487</v>
      </c>
      <c r="F177" s="75" t="n">
        <f aca="false">'Regional Data Children'!$D34</f>
        <v>0.487</v>
      </c>
      <c r="G177" s="75" t="n">
        <f aca="false">'Regional Data Children'!AS34</f>
        <v>0.389</v>
      </c>
      <c r="H177" s="75" t="n">
        <f aca="false">G177</f>
        <v>0.389</v>
      </c>
      <c r="I177" s="75" t="n">
        <f aca="false">H177</f>
        <v>0.389</v>
      </c>
      <c r="J177" s="75" t="n">
        <f aca="false">I177</f>
        <v>0.389</v>
      </c>
      <c r="K177" s="75" t="n">
        <f aca="false">J177</f>
        <v>0.389</v>
      </c>
      <c r="L177" s="75" t="n">
        <f aca="false">K177</f>
        <v>0.389</v>
      </c>
      <c r="M177" s="75" t="n">
        <f aca="false">L177</f>
        <v>0.389</v>
      </c>
    </row>
    <row r="179" customFormat="false" ht="15" hidden="false" customHeight="false" outlineLevel="0" collapsed="false">
      <c r="B179" s="0" t="s">
        <v>448</v>
      </c>
    </row>
    <row r="180" customFormat="false" ht="15" hidden="false" customHeight="false" outlineLevel="0" collapsed="false">
      <c r="B180" s="0" t="s">
        <v>238</v>
      </c>
      <c r="C180" s="0" t="n">
        <f aca="false">SUM(C181:C183)</f>
        <v>1962362.32190438</v>
      </c>
      <c r="D180" s="0" t="n">
        <f aca="false">SUM(D181:D183)</f>
        <v>2005996.01020935</v>
      </c>
      <c r="E180" s="0" t="n">
        <f aca="false">SUM(E181:E183)</f>
        <v>2047450.6425997</v>
      </c>
      <c r="F180" s="0" t="n">
        <f aca="false">SUM(F181:F183)</f>
        <v>2087121.36071002</v>
      </c>
      <c r="G180" s="0" t="n">
        <f aca="false">SUM(G181:G183)</f>
        <v>1735449.7782967</v>
      </c>
      <c r="H180" s="0" t="n">
        <f aca="false">SUM(H181:H183)</f>
        <v>1764559.8460977</v>
      </c>
      <c r="I180" s="0" t="n">
        <f aca="false">SUM(I181:I183)</f>
        <v>1792208.91287883</v>
      </c>
      <c r="J180" s="0" t="n">
        <f aca="false">SUM(J181:J183)</f>
        <v>1818307.78962437</v>
      </c>
      <c r="K180" s="0" t="n">
        <f aca="false">SUM(K181:K183)</f>
        <v>1843115.07729001</v>
      </c>
      <c r="L180" s="0" t="n">
        <f aca="false">SUM(L181:L183)</f>
        <v>1866988.94763741</v>
      </c>
      <c r="M180" s="0" t="n">
        <f aca="false">SUM(M181:M183)</f>
        <v>1890495.20823208</v>
      </c>
    </row>
    <row r="181" customFormat="false" ht="15" hidden="false" customHeight="false" outlineLevel="0" collapsed="false">
      <c r="B181" s="0" t="s">
        <v>25</v>
      </c>
      <c r="C181" s="0" t="n">
        <f aca="false">C175*C101</f>
        <v>373311.082731694</v>
      </c>
      <c r="D181" s="0" t="n">
        <f aca="false">D175*D101</f>
        <v>381611.761583342</v>
      </c>
      <c r="E181" s="0" t="n">
        <f aca="false">E175*E101</f>
        <v>389497.906526683</v>
      </c>
      <c r="F181" s="0" t="n">
        <f aca="false">F175*F101</f>
        <v>397044.68754933</v>
      </c>
      <c r="G181" s="0" t="n">
        <f aca="false">G175*G101</f>
        <v>317706.857105351</v>
      </c>
      <c r="H181" s="0" t="n">
        <f aca="false">H175*H101</f>
        <v>323036.004780402</v>
      </c>
      <c r="I181" s="0" t="n">
        <f aca="false">I175*I101</f>
        <v>328097.688626738</v>
      </c>
      <c r="J181" s="0" t="n">
        <f aca="false">J175*J101</f>
        <v>332875.580910629</v>
      </c>
      <c r="K181" s="0" t="n">
        <f aca="false">K175*K101</f>
        <v>337417.023420878</v>
      </c>
      <c r="L181" s="0" t="n">
        <f aca="false">L175*L101</f>
        <v>341787.586262782</v>
      </c>
      <c r="M181" s="0" t="n">
        <f aca="false">M175*M101</f>
        <v>346090.851196879</v>
      </c>
    </row>
    <row r="182" customFormat="false" ht="15" hidden="false" customHeight="false" outlineLevel="0" collapsed="false">
      <c r="B182" s="0" t="s">
        <v>26</v>
      </c>
      <c r="C182" s="0" t="n">
        <f aca="false">C176*C102</f>
        <v>910737.420169237</v>
      </c>
      <c r="D182" s="0" t="n">
        <f aca="false">D176*D102</f>
        <v>930987.927568282</v>
      </c>
      <c r="E182" s="0" t="n">
        <f aca="false">E176*E102</f>
        <v>950227.129491309</v>
      </c>
      <c r="F182" s="0" t="n">
        <f aca="false">F176*F102</f>
        <v>968638.412191125</v>
      </c>
      <c r="G182" s="0" t="n">
        <f aca="false">G176*G102</f>
        <v>831157.477243972</v>
      </c>
      <c r="H182" s="0" t="n">
        <f aca="false">H176*H102</f>
        <v>845099.137105558</v>
      </c>
      <c r="I182" s="0" t="n">
        <f aca="false">I176*I102</f>
        <v>858341.080998925</v>
      </c>
      <c r="J182" s="0" t="n">
        <f aca="false">J176*J102</f>
        <v>870840.593705084</v>
      </c>
      <c r="K182" s="0" t="n">
        <f aca="false">K176*K102</f>
        <v>882721.526758461</v>
      </c>
      <c r="L182" s="0" t="n">
        <f aca="false">L176*L102</f>
        <v>894155.419054366</v>
      </c>
      <c r="M182" s="0" t="n">
        <f aca="false">M176*M102</f>
        <v>905413.252325968</v>
      </c>
    </row>
    <row r="183" customFormat="false" ht="15" hidden="false" customHeight="false" outlineLevel="0" collapsed="false">
      <c r="B183" s="0" t="s">
        <v>27</v>
      </c>
      <c r="C183" s="0" t="n">
        <f aca="false">C177*C103</f>
        <v>678313.819003453</v>
      </c>
      <c r="D183" s="0" t="n">
        <f aca="false">D177*D103</f>
        <v>693396.321057724</v>
      </c>
      <c r="E183" s="0" t="n">
        <f aca="false">E177*E103</f>
        <v>707725.606581714</v>
      </c>
      <c r="F183" s="0" t="n">
        <f aca="false">F177*F103</f>
        <v>721438.260969566</v>
      </c>
      <c r="G183" s="0" t="n">
        <f aca="false">G177*G103</f>
        <v>586585.443947377</v>
      </c>
      <c r="H183" s="0" t="n">
        <f aca="false">H177*H103</f>
        <v>596424.704211736</v>
      </c>
      <c r="I183" s="0" t="n">
        <f aca="false">I177*I103</f>
        <v>605770.143253171</v>
      </c>
      <c r="J183" s="0" t="n">
        <f aca="false">J177*J103</f>
        <v>614591.615008657</v>
      </c>
      <c r="K183" s="0" t="n">
        <f aca="false">K177*K103</f>
        <v>622976.527110673</v>
      </c>
      <c r="L183" s="0" t="n">
        <f aca="false">L177*L103</f>
        <v>631045.942320266</v>
      </c>
      <c r="M183" s="0" t="n">
        <f aca="false">M177*M103</f>
        <v>638991.104709234</v>
      </c>
    </row>
    <row r="185" customFormat="false" ht="15" hidden="false" customHeight="false" outlineLevel="0" collapsed="false">
      <c r="B185" s="0" t="s">
        <v>449</v>
      </c>
    </row>
    <row r="186" customFormat="false" ht="15" hidden="false" customHeight="false" outlineLevel="0" collapsed="false">
      <c r="B186" s="0" t="s">
        <v>25</v>
      </c>
      <c r="C186" s="75" t="n">
        <v>0</v>
      </c>
      <c r="D186" s="75" t="n">
        <v>0</v>
      </c>
      <c r="E186" s="75" t="n">
        <v>0</v>
      </c>
      <c r="F186" s="75" t="n">
        <v>0</v>
      </c>
      <c r="G186" s="75" t="n">
        <f aca="false">'Regional Data Children'!AT32</f>
        <v>0</v>
      </c>
      <c r="H186" s="75" t="n">
        <f aca="false">G186</f>
        <v>0</v>
      </c>
      <c r="I186" s="75" t="n">
        <f aca="false">H186</f>
        <v>0</v>
      </c>
      <c r="J186" s="75" t="n">
        <f aca="false">I186</f>
        <v>0</v>
      </c>
      <c r="K186" s="75" t="n">
        <f aca="false">J186</f>
        <v>0</v>
      </c>
      <c r="L186" s="75" t="n">
        <f aca="false">K186</f>
        <v>0</v>
      </c>
      <c r="M186" s="75" t="n">
        <f aca="false">L186</f>
        <v>0</v>
      </c>
    </row>
    <row r="187" customFormat="false" ht="15" hidden="false" customHeight="false" outlineLevel="0" collapsed="false">
      <c r="B187" s="0" t="s">
        <v>26</v>
      </c>
      <c r="C187" s="75" t="n">
        <v>0</v>
      </c>
      <c r="D187" s="75" t="n">
        <v>0</v>
      </c>
      <c r="E187" s="75" t="n">
        <v>0</v>
      </c>
      <c r="F187" s="75" t="n">
        <v>0</v>
      </c>
      <c r="G187" s="75" t="n">
        <f aca="false">'Regional Data Children'!AT33</f>
        <v>0</v>
      </c>
      <c r="H187" s="75" t="n">
        <f aca="false">G187</f>
        <v>0</v>
      </c>
      <c r="I187" s="75" t="n">
        <f aca="false">H187</f>
        <v>0</v>
      </c>
      <c r="J187" s="75" t="n">
        <f aca="false">I187</f>
        <v>0</v>
      </c>
      <c r="K187" s="75" t="n">
        <f aca="false">J187</f>
        <v>0</v>
      </c>
      <c r="L187" s="75" t="n">
        <f aca="false">K187</f>
        <v>0</v>
      </c>
      <c r="M187" s="75" t="n">
        <f aca="false">L187</f>
        <v>0</v>
      </c>
    </row>
    <row r="188" customFormat="false" ht="15" hidden="false" customHeight="false" outlineLevel="0" collapsed="false">
      <c r="B188" s="0" t="s">
        <v>27</v>
      </c>
      <c r="C188" s="75" t="n">
        <v>0</v>
      </c>
      <c r="D188" s="75" t="n">
        <v>0</v>
      </c>
      <c r="E188" s="75" t="n">
        <v>0</v>
      </c>
      <c r="F188" s="75" t="n">
        <v>0</v>
      </c>
      <c r="G188" s="75" t="n">
        <f aca="false">'Regional Data Children'!AT34</f>
        <v>0</v>
      </c>
      <c r="H188" s="75" t="n">
        <f aca="false">G188</f>
        <v>0</v>
      </c>
      <c r="I188" s="75" t="n">
        <f aca="false">H188</f>
        <v>0</v>
      </c>
      <c r="J188" s="75" t="n">
        <f aca="false">I188</f>
        <v>0</v>
      </c>
      <c r="K188" s="75" t="n">
        <f aca="false">J188</f>
        <v>0</v>
      </c>
      <c r="L188" s="75" t="n">
        <f aca="false">K188</f>
        <v>0</v>
      </c>
      <c r="M188" s="75" t="n">
        <f aca="false">L188</f>
        <v>0</v>
      </c>
    </row>
    <row r="190" customFormat="false" ht="15" hidden="false" customHeight="false" outlineLevel="0" collapsed="false">
      <c r="B190" s="0" t="s">
        <v>450</v>
      </c>
    </row>
    <row r="191" customFormat="false" ht="15" hidden="false" customHeight="false" outlineLevel="0" collapsed="false">
      <c r="B191" s="0" t="s">
        <v>238</v>
      </c>
      <c r="C191" s="0" t="n">
        <f aca="false">SUM(C192:C194)</f>
        <v>0</v>
      </c>
      <c r="D191" s="22" t="n">
        <f aca="false">SUM(D192:D194)</f>
        <v>0</v>
      </c>
      <c r="E191" s="22" t="n">
        <f aca="false">SUM(E192:E194)</f>
        <v>0</v>
      </c>
      <c r="F191" s="22" t="n">
        <f aca="false">SUM(F192:F194)</f>
        <v>0</v>
      </c>
      <c r="G191" s="22" t="n">
        <f aca="false">SUM(G192:G194)</f>
        <v>0</v>
      </c>
      <c r="H191" s="22" t="n">
        <f aca="false">SUM(H192:H194)</f>
        <v>0</v>
      </c>
      <c r="I191" s="22" t="n">
        <f aca="false">SUM(I192:I194)</f>
        <v>0</v>
      </c>
      <c r="J191" s="22" t="n">
        <f aca="false">SUM(J192:J194)</f>
        <v>0</v>
      </c>
      <c r="K191" s="22" t="n">
        <f aca="false">SUM(K192:K194)</f>
        <v>0</v>
      </c>
      <c r="L191" s="22" t="n">
        <f aca="false">SUM(L192:L194)</f>
        <v>0</v>
      </c>
      <c r="M191" s="22" t="n">
        <f aca="false">SUM(M192:M194)</f>
        <v>0</v>
      </c>
    </row>
    <row r="192" customFormat="false" ht="15" hidden="false" customHeight="false" outlineLevel="0" collapsed="false">
      <c r="B192" s="0" t="s">
        <v>25</v>
      </c>
      <c r="C192" s="0" t="n">
        <f aca="false">C186*C101</f>
        <v>0</v>
      </c>
      <c r="D192" s="22" t="n">
        <f aca="false">D186*D101</f>
        <v>0</v>
      </c>
      <c r="E192" s="22" t="n">
        <f aca="false">E186*E101</f>
        <v>0</v>
      </c>
      <c r="F192" s="22" t="n">
        <f aca="false">F186*F101</f>
        <v>0</v>
      </c>
      <c r="G192" s="22" t="n">
        <f aca="false">G186*G101</f>
        <v>0</v>
      </c>
      <c r="H192" s="22" t="n">
        <f aca="false">H186*H101</f>
        <v>0</v>
      </c>
      <c r="I192" s="22" t="n">
        <f aca="false">I186*I101</f>
        <v>0</v>
      </c>
      <c r="J192" s="22" t="n">
        <f aca="false">J186*J101</f>
        <v>0</v>
      </c>
      <c r="K192" s="22" t="n">
        <f aca="false">K186*K101</f>
        <v>0</v>
      </c>
      <c r="L192" s="22" t="n">
        <f aca="false">L186*L101</f>
        <v>0</v>
      </c>
      <c r="M192" s="22" t="n">
        <f aca="false">M186*M101</f>
        <v>0</v>
      </c>
    </row>
    <row r="193" customFormat="false" ht="15" hidden="false" customHeight="false" outlineLevel="0" collapsed="false">
      <c r="B193" s="0" t="s">
        <v>26</v>
      </c>
      <c r="C193" s="0" t="n">
        <f aca="false">C187*C102</f>
        <v>0</v>
      </c>
      <c r="D193" s="22" t="n">
        <f aca="false">D187*D102</f>
        <v>0</v>
      </c>
      <c r="E193" s="22" t="n">
        <f aca="false">E187*E102</f>
        <v>0</v>
      </c>
      <c r="F193" s="22" t="n">
        <f aca="false">F187*F102</f>
        <v>0</v>
      </c>
      <c r="G193" s="22" t="n">
        <f aca="false">G187*G102</f>
        <v>0</v>
      </c>
      <c r="H193" s="22" t="n">
        <f aca="false">H187*H102</f>
        <v>0</v>
      </c>
      <c r="I193" s="22" t="n">
        <f aca="false">I187*I102</f>
        <v>0</v>
      </c>
      <c r="J193" s="22" t="n">
        <f aca="false">J187*J102</f>
        <v>0</v>
      </c>
      <c r="K193" s="22" t="n">
        <f aca="false">K187*K102</f>
        <v>0</v>
      </c>
      <c r="L193" s="22" t="n">
        <f aca="false">L187*L102</f>
        <v>0</v>
      </c>
      <c r="M193" s="22" t="n">
        <f aca="false">M187*M102</f>
        <v>0</v>
      </c>
    </row>
    <row r="194" customFormat="false" ht="15" hidden="false" customHeight="false" outlineLevel="0" collapsed="false">
      <c r="B194" s="0" t="s">
        <v>27</v>
      </c>
      <c r="C194" s="0" t="n">
        <f aca="false">C188*C103</f>
        <v>0</v>
      </c>
      <c r="D194" s="22" t="n">
        <f aca="false">D188*D103</f>
        <v>0</v>
      </c>
      <c r="E194" s="22" t="n">
        <f aca="false">E188*E103</f>
        <v>0</v>
      </c>
      <c r="F194" s="22" t="n">
        <f aca="false">F188*F103</f>
        <v>0</v>
      </c>
      <c r="G194" s="22" t="n">
        <f aca="false">G188*G103</f>
        <v>0</v>
      </c>
      <c r="H194" s="22" t="n">
        <f aca="false">H188*H103</f>
        <v>0</v>
      </c>
      <c r="I194" s="22" t="n">
        <f aca="false">I188*I103</f>
        <v>0</v>
      </c>
      <c r="J194" s="22" t="n">
        <f aca="false">J188*J103</f>
        <v>0</v>
      </c>
      <c r="K194" s="22" t="n">
        <f aca="false">K188*K103</f>
        <v>0</v>
      </c>
      <c r="L194" s="22" t="n">
        <f aca="false">L188*L103</f>
        <v>0</v>
      </c>
      <c r="M194" s="22" t="n">
        <f aca="false">M188*M103</f>
        <v>0</v>
      </c>
    </row>
    <row r="196" customFormat="false" ht="15" hidden="false" customHeight="false" outlineLevel="0" collapsed="false">
      <c r="A196" s="53" t="s">
        <v>452</v>
      </c>
      <c r="B196" s="0" t="s">
        <v>433</v>
      </c>
    </row>
    <row r="197" customFormat="false" ht="15" hidden="false" customHeight="false" outlineLevel="0" collapsed="false">
      <c r="B197" s="0" t="s">
        <v>238</v>
      </c>
      <c r="C197" s="54" t="n">
        <f aca="false">Demographics!C35</f>
        <v>3051450.74576271</v>
      </c>
      <c r="D197" s="54" t="n">
        <f aca="false">Demographics!D35</f>
        <v>3119300.62711864</v>
      </c>
      <c r="E197" s="54" t="n">
        <f aca="false">Demographics!E35</f>
        <v>3183762.10169492</v>
      </c>
      <c r="F197" s="54" t="n">
        <f aca="false">Demographics!F35</f>
        <v>3245449.61016949</v>
      </c>
      <c r="G197" s="54" t="n">
        <f aca="false">Demographics!G35</f>
        <v>3303591.50847458</v>
      </c>
      <c r="H197" s="54" t="n">
        <f aca="false">Demographics!H35</f>
        <v>3359005.25423729</v>
      </c>
      <c r="I197" s="54" t="n">
        <f aca="false">Demographics!I35</f>
        <v>3411637.84745763</v>
      </c>
      <c r="J197" s="54" t="n">
        <f aca="false">Demographics!J35</f>
        <v>3461319.50847458</v>
      </c>
      <c r="K197" s="54" t="n">
        <f aca="false">Demographics!K35</f>
        <v>3508542.50847458</v>
      </c>
      <c r="L197" s="54" t="n">
        <f aca="false">Demographics!L35</f>
        <v>3553988.66101695</v>
      </c>
      <c r="M197" s="54" t="n">
        <f aca="false">Demographics!M35</f>
        <v>3598735.0338983</v>
      </c>
    </row>
    <row r="198" customFormat="false" ht="15" hidden="false" customHeight="false" outlineLevel="0" collapsed="false">
      <c r="B198" s="0" t="s">
        <v>25</v>
      </c>
      <c r="C198" s="54" t="n">
        <f aca="false">Demographics!C36</f>
        <v>665438.650145622</v>
      </c>
      <c r="D198" s="54" t="n">
        <f aca="false">Demographics!D36</f>
        <v>680234.869132518</v>
      </c>
      <c r="E198" s="54" t="n">
        <f aca="false">Demographics!E36</f>
        <v>694292.168496761</v>
      </c>
      <c r="F198" s="54" t="n">
        <f aca="false">Demographics!F36</f>
        <v>707744.54108615</v>
      </c>
      <c r="G198" s="54" t="n">
        <f aca="false">Demographics!G36</f>
        <v>720423.712257031</v>
      </c>
      <c r="H198" s="54" t="n">
        <f aca="false">Demographics!H36</f>
        <v>732507.94734785</v>
      </c>
      <c r="I198" s="54" t="n">
        <f aca="false">Demographics!I36</f>
        <v>743985.688496004</v>
      </c>
      <c r="J198" s="54" t="n">
        <f aca="false">Demographics!J36</f>
        <v>754819.91136197</v>
      </c>
      <c r="K198" s="54" t="n">
        <f aca="false">Demographics!K36</f>
        <v>765117.966940767</v>
      </c>
      <c r="L198" s="54" t="n">
        <f aca="false">Demographics!L36</f>
        <v>775028.540278418</v>
      </c>
      <c r="M198" s="54" t="n">
        <f aca="false">Demographics!M36</f>
        <v>784786.51065052</v>
      </c>
    </row>
    <row r="199" customFormat="false" ht="15" hidden="false" customHeight="false" outlineLevel="0" collapsed="false">
      <c r="B199" s="0" t="s">
        <v>26</v>
      </c>
      <c r="C199" s="54" t="n">
        <f aca="false">Demographics!C37</f>
        <v>993170.578156201</v>
      </c>
      <c r="D199" s="54" t="n">
        <f aca="false">Demographics!D37</f>
        <v>1015254.01043433</v>
      </c>
      <c r="E199" s="54" t="n">
        <f aca="false">Demographics!E37</f>
        <v>1036234.60140819</v>
      </c>
      <c r="F199" s="54" t="n">
        <f aca="false">Demographics!F37</f>
        <v>1056312.33608629</v>
      </c>
      <c r="G199" s="54" t="n">
        <f aca="false">Demographics!G37</f>
        <v>1075236.06370501</v>
      </c>
      <c r="H199" s="54" t="n">
        <f aca="false">Demographics!H37</f>
        <v>1093271.84619089</v>
      </c>
      <c r="I199" s="54" t="n">
        <f aca="false">Demographics!I37</f>
        <v>1110402.43337506</v>
      </c>
      <c r="J199" s="54" t="n">
        <f aca="false">Demographics!J37</f>
        <v>1126572.56624202</v>
      </c>
      <c r="K199" s="54" t="n">
        <f aca="false">Demographics!K37</f>
        <v>1141942.46669917</v>
      </c>
      <c r="L199" s="54" t="n">
        <f aca="false">Demographics!L37</f>
        <v>1156734.04793579</v>
      </c>
      <c r="M199" s="54" t="n">
        <f aca="false">Demographics!M37</f>
        <v>1171297.86846826</v>
      </c>
    </row>
    <row r="200" customFormat="false" ht="15" hidden="false" customHeight="false" outlineLevel="0" collapsed="false">
      <c r="B200" s="0" t="s">
        <v>27</v>
      </c>
      <c r="C200" s="54" t="n">
        <f aca="false">Demographics!C38</f>
        <v>1392841.51746089</v>
      </c>
      <c r="D200" s="54" t="n">
        <f aca="false">Demographics!D38</f>
        <v>1423811.7475518</v>
      </c>
      <c r="E200" s="54" t="n">
        <f aca="false">Demographics!E38</f>
        <v>1453235.33178997</v>
      </c>
      <c r="F200" s="54" t="n">
        <f aca="false">Demographics!F38</f>
        <v>1481392.73299705</v>
      </c>
      <c r="G200" s="54" t="n">
        <f aca="false">Demographics!G38</f>
        <v>1507931.73251254</v>
      </c>
      <c r="H200" s="54" t="n">
        <f aca="false">Demographics!H38</f>
        <v>1533225.46069855</v>
      </c>
      <c r="I200" s="54" t="n">
        <f aca="false">Demographics!I38</f>
        <v>1557249.72558656</v>
      </c>
      <c r="J200" s="54" t="n">
        <f aca="false">Demographics!J38</f>
        <v>1579927.03087058</v>
      </c>
      <c r="K200" s="54" t="n">
        <f aca="false">Demographics!K38</f>
        <v>1601482.07483464</v>
      </c>
      <c r="L200" s="54" t="n">
        <f aca="false">Demographics!L38</f>
        <v>1622226.07280274</v>
      </c>
      <c r="M200" s="54" t="n">
        <f aca="false">Demographics!M38</f>
        <v>1642650.65477952</v>
      </c>
    </row>
    <row r="201" customFormat="false" ht="15" hidden="false" customHeight="false" outlineLevel="0" collapsed="false">
      <c r="C201" s="54"/>
      <c r="D201" s="54"/>
      <c r="E201" s="54"/>
      <c r="F201" s="54"/>
      <c r="G201" s="54"/>
      <c r="H201" s="54"/>
      <c r="I201" s="54"/>
      <c r="J201" s="54"/>
      <c r="K201" s="54"/>
      <c r="L201" s="54"/>
      <c r="M201" s="54"/>
    </row>
    <row r="202" customFormat="false" ht="15" hidden="false" customHeight="false" outlineLevel="0" collapsed="false">
      <c r="B202" s="0" t="s">
        <v>435</v>
      </c>
    </row>
    <row r="203" customFormat="false" ht="15" hidden="false" customHeight="false" outlineLevel="0" collapsed="false">
      <c r="B203" s="0" t="s">
        <v>238</v>
      </c>
      <c r="C203" s="22" t="n">
        <f aca="false">C14+C111</f>
        <v>1962362.32190438</v>
      </c>
      <c r="D203" s="22" t="n">
        <f aca="false">D14+D111</f>
        <v>2005996.01020935</v>
      </c>
      <c r="E203" s="22" t="n">
        <f aca="false">E14+E111</f>
        <v>2047450.6425997</v>
      </c>
      <c r="F203" s="22" t="n">
        <f aca="false">F14+F111</f>
        <v>2087121.36071002</v>
      </c>
      <c r="G203" s="22" t="n">
        <f aca="false">G14+G111</f>
        <v>2124511.92672729</v>
      </c>
      <c r="H203" s="22" t="n">
        <f aca="false">H14+H111</f>
        <v>2160148.04077938</v>
      </c>
      <c r="I203" s="22" t="n">
        <f aca="false">I14+I111</f>
        <v>2193995.61901185</v>
      </c>
      <c r="J203" s="22" t="n">
        <f aca="false">J14+J111</f>
        <v>2225945.47755197</v>
      </c>
      <c r="K203" s="22" t="n">
        <f aca="false">K14+K111</f>
        <v>2256314.19186138</v>
      </c>
      <c r="L203" s="22" t="n">
        <f aca="false">L14+L111</f>
        <v>2285540.23050825</v>
      </c>
      <c r="M203" s="22" t="n">
        <f aca="false">M14+M111</f>
        <v>2314316.24673797</v>
      </c>
    </row>
    <row r="204" customFormat="false" ht="15" hidden="false" customHeight="false" outlineLevel="0" collapsed="false">
      <c r="B204" s="0" t="s">
        <v>25</v>
      </c>
      <c r="C204" s="22" t="n">
        <f aca="false">C15+C112</f>
        <v>373311.082731694</v>
      </c>
      <c r="D204" s="22" t="n">
        <f aca="false">D15+D112</f>
        <v>381611.761583342</v>
      </c>
      <c r="E204" s="22" t="n">
        <f aca="false">E15+E112</f>
        <v>389497.906526683</v>
      </c>
      <c r="F204" s="22" t="n">
        <f aca="false">F15+F112</f>
        <v>397044.68754933</v>
      </c>
      <c r="G204" s="22" t="n">
        <f aca="false">G15+G112</f>
        <v>404157.702576195</v>
      </c>
      <c r="H204" s="22" t="n">
        <f aca="false">H15+H112</f>
        <v>410936.958462144</v>
      </c>
      <c r="I204" s="22" t="n">
        <f aca="false">I15+I112</f>
        <v>417375.971246258</v>
      </c>
      <c r="J204" s="22" t="n">
        <f aca="false">J15+J112</f>
        <v>423453.970274065</v>
      </c>
      <c r="K204" s="22" t="n">
        <f aca="false">K15+K112</f>
        <v>429231.179453771</v>
      </c>
      <c r="L204" s="22" t="n">
        <f aca="false">L15+L112</f>
        <v>434791.011096192</v>
      </c>
      <c r="M204" s="22" t="n">
        <f aca="false">M15+M112</f>
        <v>440265.232474942</v>
      </c>
    </row>
    <row r="205" customFormat="false" ht="15" hidden="false" customHeight="false" outlineLevel="0" collapsed="false">
      <c r="B205" s="0" t="s">
        <v>26</v>
      </c>
      <c r="C205" s="22" t="n">
        <f aca="false">C16+C113</f>
        <v>910737.420169237</v>
      </c>
      <c r="D205" s="22" t="n">
        <f aca="false">D16+D113</f>
        <v>930987.927568282</v>
      </c>
      <c r="E205" s="22" t="n">
        <f aca="false">E16+E113</f>
        <v>950227.129491309</v>
      </c>
      <c r="F205" s="22" t="n">
        <f aca="false">F16+F113</f>
        <v>968638.412191125</v>
      </c>
      <c r="G205" s="22" t="n">
        <f aca="false">G16+G113</f>
        <v>985991.470417493</v>
      </c>
      <c r="H205" s="22" t="n">
        <f aca="false">H16+H113</f>
        <v>1002530.28295705</v>
      </c>
      <c r="I205" s="22" t="n">
        <f aca="false">I16+I113</f>
        <v>1018239.03140493</v>
      </c>
      <c r="J205" s="22" t="n">
        <f aca="false">J16+J113</f>
        <v>1033067.04324394</v>
      </c>
      <c r="K205" s="22" t="n">
        <f aca="false">K16+K113</f>
        <v>1047161.24196314</v>
      </c>
      <c r="L205" s="22" t="n">
        <f aca="false">L16+L113</f>
        <v>1060725.12195712</v>
      </c>
      <c r="M205" s="22" t="n">
        <f aca="false">M16+M113</f>
        <v>1074080.1453854</v>
      </c>
    </row>
    <row r="206" customFormat="false" ht="15" hidden="false" customHeight="false" outlineLevel="0" collapsed="false">
      <c r="B206" s="0" t="s">
        <v>27</v>
      </c>
      <c r="C206" s="22" t="n">
        <f aca="false">C17+C114</f>
        <v>678313.819003453</v>
      </c>
      <c r="D206" s="22" t="n">
        <f aca="false">D17+D114</f>
        <v>693396.321057724</v>
      </c>
      <c r="E206" s="22" t="n">
        <f aca="false">E17+E114</f>
        <v>707725.606581714</v>
      </c>
      <c r="F206" s="22" t="n">
        <f aca="false">F17+F114</f>
        <v>721438.260969566</v>
      </c>
      <c r="G206" s="22" t="n">
        <f aca="false">G17+G114</f>
        <v>734362.753733605</v>
      </c>
      <c r="H206" s="22" t="n">
        <f aca="false">H17+H114</f>
        <v>746680.799360193</v>
      </c>
      <c r="I206" s="22" t="n">
        <f aca="false">I17+I114</f>
        <v>758380.616360654</v>
      </c>
      <c r="J206" s="22" t="n">
        <f aca="false">J17+J114</f>
        <v>769424.464033974</v>
      </c>
      <c r="K206" s="22" t="n">
        <f aca="false">K17+K114</f>
        <v>779921.770444467</v>
      </c>
      <c r="L206" s="22" t="n">
        <f aca="false">L17+L114</f>
        <v>790024.097454935</v>
      </c>
      <c r="M206" s="22" t="n">
        <f aca="false">M17+M114</f>
        <v>799970.868877627</v>
      </c>
    </row>
    <row r="207" customFormat="false" ht="15" hidden="false" customHeight="false" outlineLevel="0" collapsed="false">
      <c r="C207" s="22"/>
      <c r="D207" s="22"/>
      <c r="E207" s="22"/>
      <c r="F207" s="22"/>
      <c r="G207" s="22"/>
      <c r="H207" s="22"/>
      <c r="I207" s="22"/>
      <c r="J207" s="22"/>
      <c r="K207" s="22"/>
      <c r="L207" s="22"/>
      <c r="M207" s="22"/>
    </row>
    <row r="208" customFormat="false" ht="15" hidden="false" customHeight="false" outlineLevel="0" collapsed="false">
      <c r="B208" s="0" t="s">
        <v>434</v>
      </c>
      <c r="C208" s="22"/>
      <c r="D208" s="22"/>
      <c r="E208" s="22"/>
      <c r="F208" s="22"/>
      <c r="G208" s="22"/>
      <c r="H208" s="22"/>
      <c r="I208" s="22"/>
      <c r="J208" s="22"/>
      <c r="K208" s="22"/>
      <c r="L208" s="22"/>
      <c r="M208" s="22"/>
    </row>
    <row r="209" customFormat="false" ht="15" hidden="false" customHeight="false" outlineLevel="0" collapsed="false">
      <c r="B209" s="0" t="s">
        <v>238</v>
      </c>
      <c r="C209" s="71" t="n">
        <f aca="false">C203/C197</f>
        <v>0.643091593278819</v>
      </c>
      <c r="D209" s="71" t="n">
        <f aca="false">D203/D197</f>
        <v>0.643091593278819</v>
      </c>
      <c r="E209" s="71" t="n">
        <f aca="false">E203/E197</f>
        <v>0.643091593278819</v>
      </c>
      <c r="F209" s="71" t="n">
        <f aca="false">F203/F197</f>
        <v>0.643091593278819</v>
      </c>
      <c r="G209" s="71" t="n">
        <f aca="false">G203/G197</f>
        <v>0.643091593278819</v>
      </c>
      <c r="H209" s="71" t="n">
        <f aca="false">H203/H197</f>
        <v>0.643091593278819</v>
      </c>
      <c r="I209" s="71" t="n">
        <f aca="false">I203/I197</f>
        <v>0.643091593278819</v>
      </c>
      <c r="J209" s="71" t="n">
        <f aca="false">J203/J197</f>
        <v>0.643091593278819</v>
      </c>
      <c r="K209" s="71" t="n">
        <f aca="false">K203/K197</f>
        <v>0.643091593278819</v>
      </c>
      <c r="L209" s="71" t="n">
        <f aca="false">L203/L197</f>
        <v>0.643091593278819</v>
      </c>
      <c r="M209" s="71" t="n">
        <f aca="false">M203/M197</f>
        <v>0.643091593278819</v>
      </c>
    </row>
    <row r="210" customFormat="false" ht="15" hidden="false" customHeight="false" outlineLevel="0" collapsed="false">
      <c r="B210" s="0" t="s">
        <v>25</v>
      </c>
      <c r="C210" s="71" t="n">
        <f aca="false">C204/C198</f>
        <v>0.561</v>
      </c>
      <c r="D210" s="71" t="n">
        <f aca="false">D204/D198</f>
        <v>0.561</v>
      </c>
      <c r="E210" s="71" t="n">
        <f aca="false">E204/E198</f>
        <v>0.561</v>
      </c>
      <c r="F210" s="71" t="n">
        <f aca="false">F204/F198</f>
        <v>0.561</v>
      </c>
      <c r="G210" s="71" t="n">
        <f aca="false">G204/G198</f>
        <v>0.561</v>
      </c>
      <c r="H210" s="71" t="n">
        <f aca="false">H204/H198</f>
        <v>0.561</v>
      </c>
      <c r="I210" s="71" t="n">
        <f aca="false">I204/I198</f>
        <v>0.561</v>
      </c>
      <c r="J210" s="71" t="n">
        <f aca="false">J204/J198</f>
        <v>0.561</v>
      </c>
      <c r="K210" s="71" t="n">
        <f aca="false">K204/K198</f>
        <v>0.561</v>
      </c>
      <c r="L210" s="71" t="n">
        <f aca="false">L204/L198</f>
        <v>0.561</v>
      </c>
      <c r="M210" s="71" t="n">
        <f aca="false">M204/M198</f>
        <v>0.561</v>
      </c>
    </row>
    <row r="211" customFormat="false" ht="15" hidden="false" customHeight="false" outlineLevel="0" collapsed="false">
      <c r="B211" s="0" t="s">
        <v>26</v>
      </c>
      <c r="C211" s="71" t="n">
        <f aca="false">C205/C199</f>
        <v>0.917</v>
      </c>
      <c r="D211" s="71" t="n">
        <f aca="false">D205/D199</f>
        <v>0.917</v>
      </c>
      <c r="E211" s="71" t="n">
        <f aca="false">E205/E199</f>
        <v>0.917</v>
      </c>
      <c r="F211" s="71" t="n">
        <f aca="false">F205/F199</f>
        <v>0.917</v>
      </c>
      <c r="G211" s="71" t="n">
        <f aca="false">G205/G199</f>
        <v>0.917</v>
      </c>
      <c r="H211" s="71" t="n">
        <f aca="false">H205/H199</f>
        <v>0.917</v>
      </c>
      <c r="I211" s="71" t="n">
        <f aca="false">I205/I199</f>
        <v>0.917</v>
      </c>
      <c r="J211" s="71" t="n">
        <f aca="false">J205/J199</f>
        <v>0.917</v>
      </c>
      <c r="K211" s="71" t="n">
        <f aca="false">K205/K199</f>
        <v>0.917</v>
      </c>
      <c r="L211" s="71" t="n">
        <f aca="false">L205/L199</f>
        <v>0.917</v>
      </c>
      <c r="M211" s="71" t="n">
        <f aca="false">M205/M199</f>
        <v>0.917</v>
      </c>
    </row>
    <row r="212" customFormat="false" ht="15" hidden="false" customHeight="false" outlineLevel="0" collapsed="false">
      <c r="B212" s="0" t="s">
        <v>27</v>
      </c>
      <c r="C212" s="71" t="n">
        <f aca="false">C206/C200</f>
        <v>0.487</v>
      </c>
      <c r="D212" s="71" t="n">
        <f aca="false">D206/D200</f>
        <v>0.487</v>
      </c>
      <c r="E212" s="71" t="n">
        <f aca="false">E206/E200</f>
        <v>0.487</v>
      </c>
      <c r="F212" s="71" t="n">
        <f aca="false">F206/F200</f>
        <v>0.487</v>
      </c>
      <c r="G212" s="71" t="n">
        <f aca="false">G206/G200</f>
        <v>0.487</v>
      </c>
      <c r="H212" s="71" t="n">
        <f aca="false">H206/H200</f>
        <v>0.487</v>
      </c>
      <c r="I212" s="71" t="n">
        <f aca="false">I206/I200</f>
        <v>0.487</v>
      </c>
      <c r="J212" s="71" t="n">
        <f aca="false">J206/J200</f>
        <v>0.487</v>
      </c>
      <c r="K212" s="71" t="n">
        <f aca="false">K206/K200</f>
        <v>0.487</v>
      </c>
      <c r="L212" s="71" t="n">
        <f aca="false">L206/L200</f>
        <v>0.487</v>
      </c>
      <c r="M212" s="71" t="n">
        <f aca="false">M206/M200</f>
        <v>0.487</v>
      </c>
    </row>
    <row r="214" customFormat="false" ht="15" hidden="false" customHeight="false" outlineLevel="0" collapsed="false">
      <c r="B214" s="0" t="s">
        <v>453</v>
      </c>
    </row>
    <row r="215" customFormat="false" ht="15" hidden="false" customHeight="false" outlineLevel="0" collapsed="false">
      <c r="B215" s="0" t="s">
        <v>238</v>
      </c>
      <c r="C215" s="22" t="n">
        <f aca="false">C25+C122</f>
        <v>0</v>
      </c>
      <c r="D215" s="22" t="n">
        <f aca="false">D25+D122</f>
        <v>0</v>
      </c>
      <c r="E215" s="22" t="n">
        <f aca="false">E25+E122</f>
        <v>0</v>
      </c>
      <c r="F215" s="22" t="n">
        <f aca="false">F25+F122</f>
        <v>0</v>
      </c>
      <c r="G215" s="22" t="n">
        <f aca="false">G25+G122</f>
        <v>920914.202772614</v>
      </c>
      <c r="H215" s="22" t="n">
        <f aca="false">H25+H122</f>
        <v>936361.422978503</v>
      </c>
      <c r="I215" s="22" t="n">
        <f aca="false">I25+I122</f>
        <v>951033.36486388</v>
      </c>
      <c r="J215" s="22" t="n">
        <f aca="false">J25+J122</f>
        <v>964882.700391737</v>
      </c>
      <c r="K215" s="22" t="n">
        <f aca="false">K25+K122</f>
        <v>978046.655828108</v>
      </c>
      <c r="L215" s="22" t="n">
        <f aca="false">L25+L122</f>
        <v>990715.294559706</v>
      </c>
      <c r="M215" s="22" t="n">
        <f aca="false">M25+M122</f>
        <v>1003188.86164671</v>
      </c>
    </row>
    <row r="216" customFormat="false" ht="15" hidden="false" customHeight="false" outlineLevel="0" collapsed="false">
      <c r="B216" s="0" t="s">
        <v>25</v>
      </c>
      <c r="C216" s="22" t="n">
        <f aca="false">C26+C123</f>
        <v>0</v>
      </c>
      <c r="D216" s="22" t="n">
        <f aca="false">D26+D123</f>
        <v>0</v>
      </c>
      <c r="E216" s="22" t="n">
        <f aca="false">E26+E123</f>
        <v>0</v>
      </c>
      <c r="F216" s="22" t="n">
        <f aca="false">F26+F123</f>
        <v>0</v>
      </c>
      <c r="G216" s="22" t="n">
        <f aca="false">G26+G123</f>
        <v>226933.469360965</v>
      </c>
      <c r="H216" s="22" t="n">
        <f aca="false">H26+H123</f>
        <v>230740.003414573</v>
      </c>
      <c r="I216" s="22" t="n">
        <f aca="false">I26+I123</f>
        <v>234355.491876241</v>
      </c>
      <c r="J216" s="22" t="n">
        <f aca="false">J26+J123</f>
        <v>237768.272079021</v>
      </c>
      <c r="K216" s="22" t="n">
        <f aca="false">K26+K123</f>
        <v>241012.159586342</v>
      </c>
      <c r="L216" s="22" t="n">
        <f aca="false">L26+L123</f>
        <v>244133.990187701</v>
      </c>
      <c r="M216" s="22" t="n">
        <f aca="false">M26+M123</f>
        <v>247207.750854914</v>
      </c>
    </row>
    <row r="217" customFormat="false" ht="15" hidden="false" customHeight="false" outlineLevel="0" collapsed="false">
      <c r="B217" s="0" t="s">
        <v>26</v>
      </c>
      <c r="C217" s="22" t="n">
        <f aca="false">C27+C124</f>
        <v>0</v>
      </c>
      <c r="D217" s="22" t="n">
        <f aca="false">D27+D124</f>
        <v>0</v>
      </c>
      <c r="E217" s="22" t="n">
        <f aca="false">E27+E124</f>
        <v>0</v>
      </c>
      <c r="F217" s="22" t="n">
        <f aca="false">F27+F124</f>
        <v>0</v>
      </c>
      <c r="G217" s="22" t="n">
        <f aca="false">G27+G124</f>
        <v>306442.278155928</v>
      </c>
      <c r="H217" s="22" t="n">
        <f aca="false">H27+H124</f>
        <v>311582.476164403</v>
      </c>
      <c r="I217" s="22" t="n">
        <f aca="false">I27+I124</f>
        <v>316464.693511893</v>
      </c>
      <c r="J217" s="22" t="n">
        <f aca="false">J27+J124</f>
        <v>321073.181378977</v>
      </c>
      <c r="K217" s="22" t="n">
        <f aca="false">K27+K124</f>
        <v>325453.603009265</v>
      </c>
      <c r="L217" s="22" t="n">
        <f aca="false">L27+L124</f>
        <v>329669.2036617</v>
      </c>
      <c r="M217" s="22" t="n">
        <f aca="false">M27+M124</f>
        <v>333819.892513455</v>
      </c>
    </row>
    <row r="218" customFormat="false" ht="15" hidden="false" customHeight="false" outlineLevel="0" collapsed="false">
      <c r="B218" s="0" t="s">
        <v>27</v>
      </c>
      <c r="C218" s="22" t="n">
        <f aca="false">C28+C125</f>
        <v>0</v>
      </c>
      <c r="D218" s="22" t="n">
        <f aca="false">D28+D125</f>
        <v>0</v>
      </c>
      <c r="E218" s="22" t="n">
        <f aca="false">E28+E125</f>
        <v>0</v>
      </c>
      <c r="F218" s="22" t="n">
        <f aca="false">F28+F125</f>
        <v>0</v>
      </c>
      <c r="G218" s="22" t="n">
        <f aca="false">G28+G125</f>
        <v>387538.455255722</v>
      </c>
      <c r="H218" s="22" t="n">
        <f aca="false">H28+H125</f>
        <v>394038.943399527</v>
      </c>
      <c r="I218" s="22" t="n">
        <f aca="false">I28+I125</f>
        <v>400213.179475746</v>
      </c>
      <c r="J218" s="22" t="n">
        <f aca="false">J28+J125</f>
        <v>406041.24693374</v>
      </c>
      <c r="K218" s="22" t="n">
        <f aca="false">K28+K125</f>
        <v>411580.893232501</v>
      </c>
      <c r="L218" s="22" t="n">
        <f aca="false">L28+L125</f>
        <v>416912.100710305</v>
      </c>
      <c r="M218" s="22" t="n">
        <f aca="false">M28+M125</f>
        <v>422161.218278337</v>
      </c>
    </row>
    <row r="219" customFormat="false" ht="15" hidden="false" customHeight="false" outlineLevel="0" collapsed="false">
      <c r="C219" s="22"/>
      <c r="D219" s="22"/>
      <c r="E219" s="22"/>
      <c r="F219" s="22"/>
      <c r="G219" s="22"/>
      <c r="H219" s="22"/>
      <c r="I219" s="22"/>
      <c r="J219" s="22"/>
      <c r="K219" s="22"/>
      <c r="L219" s="22"/>
      <c r="M219" s="22"/>
    </row>
    <row r="220" customFormat="false" ht="15" hidden="false" customHeight="false" outlineLevel="0" collapsed="false">
      <c r="B220" s="0" t="s">
        <v>454</v>
      </c>
      <c r="C220" s="22"/>
      <c r="D220" s="22"/>
      <c r="E220" s="22"/>
      <c r="F220" s="22"/>
      <c r="G220" s="22"/>
      <c r="H220" s="22"/>
      <c r="I220" s="22"/>
      <c r="J220" s="22"/>
      <c r="K220" s="22"/>
      <c r="L220" s="22"/>
      <c r="M220" s="22"/>
    </row>
    <row r="221" customFormat="false" ht="15" hidden="false" customHeight="false" outlineLevel="0" collapsed="false">
      <c r="B221" s="0" t="s">
        <v>238</v>
      </c>
      <c r="C221" s="71" t="n">
        <f aca="false">C215/C197</f>
        <v>0</v>
      </c>
      <c r="D221" s="71" t="n">
        <f aca="false">D215/D197</f>
        <v>0</v>
      </c>
      <c r="E221" s="71" t="n">
        <f aca="false">E215/E197</f>
        <v>0</v>
      </c>
      <c r="F221" s="71" t="n">
        <f aca="false">F215/F197</f>
        <v>0</v>
      </c>
      <c r="G221" s="71" t="n">
        <f aca="false">G215/G197</f>
        <v>0.278761523756865</v>
      </c>
      <c r="H221" s="71" t="n">
        <f aca="false">H215/H197</f>
        <v>0.278761523756865</v>
      </c>
      <c r="I221" s="71" t="n">
        <f aca="false">I215/I197</f>
        <v>0.278761523756865</v>
      </c>
      <c r="J221" s="71" t="n">
        <f aca="false">J215/J197</f>
        <v>0.278761523756865</v>
      </c>
      <c r="K221" s="71" t="n">
        <f aca="false">K215/K197</f>
        <v>0.278761523756865</v>
      </c>
      <c r="L221" s="71" t="n">
        <f aca="false">L215/L197</f>
        <v>0.278761523756865</v>
      </c>
      <c r="M221" s="71" t="n">
        <f aca="false">M215/M197</f>
        <v>0.278761523756865</v>
      </c>
    </row>
    <row r="222" customFormat="false" ht="15" hidden="false" customHeight="false" outlineLevel="0" collapsed="false">
      <c r="B222" s="0" t="s">
        <v>25</v>
      </c>
      <c r="C222" s="71" t="n">
        <f aca="false">C216/C198</f>
        <v>0</v>
      </c>
      <c r="D222" s="71" t="n">
        <f aca="false">D216/D198</f>
        <v>0</v>
      </c>
      <c r="E222" s="71" t="n">
        <f aca="false">E216/E198</f>
        <v>0</v>
      </c>
      <c r="F222" s="71" t="n">
        <f aca="false">F216/F198</f>
        <v>0</v>
      </c>
      <c r="G222" s="71" t="n">
        <f aca="false">G216/G198</f>
        <v>0.315</v>
      </c>
      <c r="H222" s="71" t="n">
        <f aca="false">H216/H198</f>
        <v>0.315</v>
      </c>
      <c r="I222" s="71" t="n">
        <f aca="false">I216/I198</f>
        <v>0.315</v>
      </c>
      <c r="J222" s="71" t="n">
        <f aca="false">J216/J198</f>
        <v>0.315</v>
      </c>
      <c r="K222" s="71" t="n">
        <f aca="false">K216/K198</f>
        <v>0.315</v>
      </c>
      <c r="L222" s="71" t="n">
        <f aca="false">L216/L198</f>
        <v>0.315</v>
      </c>
      <c r="M222" s="71" t="n">
        <f aca="false">M216/M198</f>
        <v>0.315</v>
      </c>
    </row>
    <row r="223" customFormat="false" ht="15" hidden="false" customHeight="false" outlineLevel="0" collapsed="false">
      <c r="B223" s="0" t="s">
        <v>26</v>
      </c>
      <c r="C223" s="71" t="n">
        <f aca="false">C217/C199</f>
        <v>0</v>
      </c>
      <c r="D223" s="71" t="n">
        <f aca="false">D217/D199</f>
        <v>0</v>
      </c>
      <c r="E223" s="71" t="n">
        <f aca="false">E217/E199</f>
        <v>0</v>
      </c>
      <c r="F223" s="71" t="n">
        <f aca="false">F217/F199</f>
        <v>0</v>
      </c>
      <c r="G223" s="71" t="n">
        <f aca="false">G217/G199</f>
        <v>0.285</v>
      </c>
      <c r="H223" s="71" t="n">
        <f aca="false">H217/H199</f>
        <v>0.285</v>
      </c>
      <c r="I223" s="71" t="n">
        <f aca="false">I217/I199</f>
        <v>0.285</v>
      </c>
      <c r="J223" s="71" t="n">
        <f aca="false">J217/J199</f>
        <v>0.285</v>
      </c>
      <c r="K223" s="71" t="n">
        <f aca="false">K217/K199</f>
        <v>0.285</v>
      </c>
      <c r="L223" s="71" t="n">
        <f aca="false">L217/L199</f>
        <v>0.285</v>
      </c>
      <c r="M223" s="71" t="n">
        <f aca="false">M217/M199</f>
        <v>0.285</v>
      </c>
    </row>
    <row r="224" customFormat="false" ht="15" hidden="false" customHeight="false" outlineLevel="0" collapsed="false">
      <c r="B224" s="0" t="s">
        <v>27</v>
      </c>
      <c r="C224" s="71" t="n">
        <f aca="false">C218/C200</f>
        <v>0</v>
      </c>
      <c r="D224" s="71" t="n">
        <f aca="false">D218/D200</f>
        <v>0</v>
      </c>
      <c r="E224" s="71" t="n">
        <f aca="false">E218/E200</f>
        <v>0</v>
      </c>
      <c r="F224" s="71" t="n">
        <f aca="false">F218/F200</f>
        <v>0</v>
      </c>
      <c r="G224" s="71" t="n">
        <f aca="false">G218/G200</f>
        <v>0.257</v>
      </c>
      <c r="H224" s="71" t="n">
        <f aca="false">H218/H200</f>
        <v>0.257</v>
      </c>
      <c r="I224" s="71" t="n">
        <f aca="false">I218/I200</f>
        <v>0.257</v>
      </c>
      <c r="J224" s="71" t="n">
        <f aca="false">J218/J200</f>
        <v>0.257</v>
      </c>
      <c r="K224" s="71" t="n">
        <f aca="false">K218/K200</f>
        <v>0.257</v>
      </c>
      <c r="L224" s="71" t="n">
        <f aca="false">L218/L200</f>
        <v>0.257</v>
      </c>
      <c r="M224" s="71" t="n">
        <f aca="false">M218/M200</f>
        <v>0.257</v>
      </c>
    </row>
    <row r="227" customFormat="false" ht="15" hidden="false" customHeight="false" outlineLevel="0" collapsed="false">
      <c r="A227" s="101" t="s">
        <v>438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SUM(C215:M215)</f>
        <v>6745142.50304125</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SUM(C216:M216)</f>
        <v>1662151.13735976</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SUM(C217:M217)</f>
        <v>2244505.32839562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SUM(C218:M218)</f>
        <v>2838486.03728588</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PV($C$232,C$234,0,C215)*-1</f>
        <v>0</v>
      </c>
      <c r="D235" s="22" t="n">
        <f aca="false">PV($C$232,D$234,0,D215)*-1</f>
        <v>0</v>
      </c>
      <c r="E235" s="22" t="n">
        <f aca="false">PV($C$232,E$234,0,E215)*-1</f>
        <v>0</v>
      </c>
      <c r="F235" s="22" t="n">
        <f aca="false">PV($C$232,F$234,0,F215)*-1</f>
        <v>0</v>
      </c>
      <c r="G235" s="22" t="n">
        <f aca="false">PV($C$232,G$234,0,G215)*-1</f>
        <v>818220.34140507</v>
      </c>
      <c r="H235" s="22" t="n">
        <f aca="false">PV($C$232,H$234,0,H215)*-1</f>
        <v>807713.588819713</v>
      </c>
      <c r="I235" s="22" t="n">
        <f aca="false">PV($C$232,I$234,0,I215)*-1</f>
        <v>796475.470654381</v>
      </c>
      <c r="J235" s="22" t="n">
        <f aca="false">PV($C$232,J$234,0,J215)*-1</f>
        <v>784537.933130574</v>
      </c>
      <c r="K235" s="22" t="n">
        <f aca="false">PV($C$232,K$234,0,K215)*-1</f>
        <v>772079.061700572</v>
      </c>
      <c r="L235" s="22" t="n">
        <f aca="false">PV($C$232,L$234,0,L215)*-1</f>
        <v>759300.778739304</v>
      </c>
      <c r="M235" s="22" t="n">
        <f aca="false">PV($C$232,M$234,0,M215)*-1</f>
        <v>746466.727443486</v>
      </c>
    </row>
    <row r="236" customFormat="false" ht="15" hidden="false" customHeight="false" outlineLevel="0" collapsed="false">
      <c r="A236" s="101"/>
      <c r="B236" s="101" t="s">
        <v>25</v>
      </c>
      <c r="C236" s="22" t="n">
        <f aca="false">PV($C$232,C$234,0,C216)*-1</f>
        <v>0</v>
      </c>
      <c r="D236" s="22" t="n">
        <f aca="false">PV($C$232,D$234,0,D216)*-1</f>
        <v>0</v>
      </c>
      <c r="E236" s="22" t="n">
        <f aca="false">PV($C$232,E$234,0,E216)*-1</f>
        <v>0</v>
      </c>
      <c r="F236" s="22" t="n">
        <f aca="false">PV($C$232,F$234,0,F216)*-1</f>
        <v>0</v>
      </c>
      <c r="G236" s="22" t="n">
        <f aca="false">PV($C$232,G$234,0,G216)*-1</f>
        <v>201627.448265789</v>
      </c>
      <c r="H236" s="22" t="n">
        <f aca="false">PV($C$232,H$234,0,H216)*-1</f>
        <v>199038.353854243</v>
      </c>
      <c r="I236" s="22" t="n">
        <f aca="false">PV($C$232,I$234,0,I216)*-1</f>
        <v>196269.034913706</v>
      </c>
      <c r="J236" s="22" t="n">
        <f aca="false">PV($C$232,J$234,0,J216)*-1</f>
        <v>193327.363694229</v>
      </c>
      <c r="K236" s="22" t="n">
        <f aca="false">PV($C$232,K$234,0,K216)*-1</f>
        <v>190257.224359402</v>
      </c>
      <c r="L236" s="22" t="n">
        <f aca="false">PV($C$232,L$234,0,L216)*-1</f>
        <v>187108.375013669</v>
      </c>
      <c r="M236" s="22" t="n">
        <f aca="false">PV($C$232,M$234,0,M216)*-1</f>
        <v>183945.783126447</v>
      </c>
    </row>
    <row r="237" customFormat="false" ht="15" hidden="false" customHeight="false" outlineLevel="0" collapsed="false">
      <c r="A237" s="101"/>
      <c r="B237" s="101" t="s">
        <v>26</v>
      </c>
      <c r="C237" s="22" t="n">
        <f aca="false">PV($C$232,C$234,0,C217)*-1</f>
        <v>0</v>
      </c>
      <c r="D237" s="22" t="n">
        <f aca="false">PV($C$232,D$234,0,D217)*-1</f>
        <v>0</v>
      </c>
      <c r="E237" s="22" t="n">
        <f aca="false">PV($C$232,E$234,0,E217)*-1</f>
        <v>0</v>
      </c>
      <c r="F237" s="22" t="n">
        <f aca="false">PV($C$232,F$234,0,F217)*-1</f>
        <v>0</v>
      </c>
      <c r="G237" s="22" t="n">
        <f aca="false">PV($C$232,G$234,0,G217)*-1</f>
        <v>272269.995075318</v>
      </c>
      <c r="H237" s="22" t="n">
        <f aca="false">PV($C$232,H$234,0,H217)*-1</f>
        <v>268773.780999584</v>
      </c>
      <c r="I237" s="22" t="n">
        <f aca="false">PV($C$232,I$234,0,I217)*-1</f>
        <v>265034.198612428</v>
      </c>
      <c r="J237" s="22" t="n">
        <f aca="false">PV($C$232,J$234,0,J217)*-1</f>
        <v>261061.878299251</v>
      </c>
      <c r="K237" s="22" t="n">
        <f aca="false">PV($C$232,K$234,0,K217)*-1</f>
        <v>256916.079556255</v>
      </c>
      <c r="L237" s="22" t="n">
        <f aca="false">PV($C$232,L$234,0,L217)*-1</f>
        <v>252663.993824726</v>
      </c>
      <c r="M237" s="22" t="n">
        <f aca="false">PV($C$232,M$234,0,M217)*-1</f>
        <v>248393.350690741</v>
      </c>
    </row>
    <row r="238" customFormat="false" ht="15" hidden="false" customHeight="false" outlineLevel="0" collapsed="false">
      <c r="A238" s="101"/>
      <c r="B238" s="101" t="s">
        <v>27</v>
      </c>
      <c r="C238" s="22" t="n">
        <f aca="false">PV($C$232,C$234,0,C218)*-1</f>
        <v>0</v>
      </c>
      <c r="D238" s="22" t="n">
        <f aca="false">PV($C$232,D$234,0,D218)*-1</f>
        <v>0</v>
      </c>
      <c r="E238" s="22" t="n">
        <f aca="false">PV($C$232,E$234,0,E218)*-1</f>
        <v>0</v>
      </c>
      <c r="F238" s="22" t="n">
        <f aca="false">PV($C$232,F$234,0,F218)*-1</f>
        <v>0</v>
      </c>
      <c r="G238" s="22" t="n">
        <f aca="false">PV($C$232,G$234,0,G218)*-1</f>
        <v>344322.898063962</v>
      </c>
      <c r="H238" s="22" t="n">
        <f aca="false">PV($C$232,H$234,0,H218)*-1</f>
        <v>339901.453965886</v>
      </c>
      <c r="I238" s="22" t="n">
        <f aca="false">PV($C$232,I$234,0,I218)*-1</f>
        <v>335172.237128247</v>
      </c>
      <c r="J238" s="22" t="n">
        <f aca="false">PV($C$232,J$234,0,J218)*-1</f>
        <v>330148.691137094</v>
      </c>
      <c r="K238" s="22" t="n">
        <f aca="false">PV($C$232,K$234,0,K218)*-1</f>
        <v>324905.757784914</v>
      </c>
      <c r="L238" s="22" t="n">
        <f aca="false">PV($C$232,L$234,0,L218)*-1</f>
        <v>319528.409900909</v>
      </c>
      <c r="M238" s="22" t="n">
        <f aca="false">PV($C$232,M$234,0,M218)*-1</f>
        <v>314127.593626299</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NPV($C$232,D215:M215)+C215</f>
        <v>5484793.9018931</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NPV($C$232,D216:M216)+C216</f>
        <v>1351573.58322748</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NPV($C$232,D217:M217)+C217</f>
        <v>1825113.2770583</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NPV($C$232,D218:M218)+C218</f>
        <v>2308107.04160731</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445</v>
      </c>
      <c r="C245" s="75"/>
      <c r="D245" s="75"/>
      <c r="E245" s="75"/>
      <c r="F245" s="75"/>
      <c r="G245" s="75"/>
      <c r="H245" s="75"/>
      <c r="I245" s="75"/>
      <c r="J245" s="75"/>
      <c r="K245" s="75"/>
      <c r="L245" s="75"/>
      <c r="M245" s="75"/>
    </row>
    <row r="246" customFormat="false" ht="15" hidden="false" customHeight="false" outlineLevel="0" collapsed="false">
      <c r="B246" s="0" t="s">
        <v>238</v>
      </c>
      <c r="C246" s="22" t="n">
        <f aca="false">C54+C151</f>
        <v>0</v>
      </c>
      <c r="D246" s="22" t="n">
        <f aca="false">D54+D151</f>
        <v>0</v>
      </c>
      <c r="E246" s="22" t="n">
        <f aca="false">E54+E151</f>
        <v>0</v>
      </c>
      <c r="F246" s="22" t="n">
        <f aca="false">F54+F151</f>
        <v>0</v>
      </c>
      <c r="G246" s="22" t="n">
        <f aca="false">G54+G151</f>
        <v>389416.960782042</v>
      </c>
      <c r="H246" s="22" t="n">
        <f aca="false">H54+H151</f>
        <v>395948.958580531</v>
      </c>
      <c r="I246" s="22" t="n">
        <f aca="false">I54+I151</f>
        <v>402153.122877892</v>
      </c>
      <c r="J246" s="22" t="n">
        <f aca="false">J54+J151</f>
        <v>408009.440582485</v>
      </c>
      <c r="K246" s="22" t="n">
        <f aca="false">K54+K151</f>
        <v>413575.939071126</v>
      </c>
      <c r="L246" s="22" t="n">
        <f aca="false">L54+L151</f>
        <v>418932.98837849</v>
      </c>
      <c r="M246" s="22" t="n">
        <f aca="false">M54+M151</f>
        <v>424207.549863703</v>
      </c>
    </row>
    <row r="247" customFormat="false" ht="15" hidden="false" customHeight="false" outlineLevel="0" collapsed="false">
      <c r="B247" s="0" t="s">
        <v>25</v>
      </c>
      <c r="C247" s="22" t="n">
        <f aca="false">C55+C152</f>
        <v>0</v>
      </c>
      <c r="D247" s="22" t="n">
        <f aca="false">D55+D152</f>
        <v>0</v>
      </c>
      <c r="E247" s="22" t="n">
        <f aca="false">E55+E152</f>
        <v>0</v>
      </c>
      <c r="F247" s="22" t="n">
        <f aca="false">F55+F152</f>
        <v>0</v>
      </c>
      <c r="G247" s="22" t="n">
        <f aca="false">G55+G152</f>
        <v>85730.4217585867</v>
      </c>
      <c r="H247" s="22" t="n">
        <f aca="false">H55+H152</f>
        <v>87168.4457343942</v>
      </c>
      <c r="I247" s="22" t="n">
        <f aca="false">I55+I152</f>
        <v>88534.2969310245</v>
      </c>
      <c r="J247" s="22" t="n">
        <f aca="false">J55+J152</f>
        <v>89823.5694520745</v>
      </c>
      <c r="K247" s="22" t="n">
        <f aca="false">K55+K152</f>
        <v>91049.0380659513</v>
      </c>
      <c r="L247" s="22" t="n">
        <f aca="false">L55+L152</f>
        <v>92228.3962931317</v>
      </c>
      <c r="M247" s="22" t="n">
        <f aca="false">M55+M152</f>
        <v>93389.5947674119</v>
      </c>
    </row>
    <row r="248" customFormat="false" ht="15" hidden="false" customHeight="false" outlineLevel="0" collapsed="false">
      <c r="B248" s="0" t="s">
        <v>26</v>
      </c>
      <c r="C248" s="22" t="n">
        <f aca="false">C56+C153</f>
        <v>0</v>
      </c>
      <c r="D248" s="22" t="n">
        <f aca="false">D56+D153</f>
        <v>0</v>
      </c>
      <c r="E248" s="22" t="n">
        <f aca="false">E56+E153</f>
        <v>0</v>
      </c>
      <c r="F248" s="22" t="n">
        <f aca="false">F56+F153</f>
        <v>0</v>
      </c>
      <c r="G248" s="22" t="n">
        <f aca="false">G56+G153</f>
        <v>155909.229237226</v>
      </c>
      <c r="H248" s="22" t="n">
        <f aca="false">H56+H153</f>
        <v>158524.417697679</v>
      </c>
      <c r="I248" s="22" t="n">
        <f aca="false">I56+I153</f>
        <v>161008.352839384</v>
      </c>
      <c r="J248" s="22" t="n">
        <f aca="false">J56+J153</f>
        <v>163353.022105093</v>
      </c>
      <c r="K248" s="22" t="n">
        <f aca="false">K56+K153</f>
        <v>165581.65767138</v>
      </c>
      <c r="L248" s="22" t="n">
        <f aca="false">L56+L153</f>
        <v>167726.43695069</v>
      </c>
      <c r="M248" s="22" t="n">
        <f aca="false">M56+M153</f>
        <v>169838.190927898</v>
      </c>
    </row>
    <row r="249" customFormat="false" ht="15" hidden="false" customHeight="false" outlineLevel="0" collapsed="false">
      <c r="B249" s="0" t="s">
        <v>27</v>
      </c>
      <c r="C249" s="22" t="n">
        <f aca="false">C57+C154</f>
        <v>0</v>
      </c>
      <c r="D249" s="22" t="n">
        <f aca="false">D57+D154</f>
        <v>0</v>
      </c>
      <c r="E249" s="22" t="n">
        <f aca="false">E57+E154</f>
        <v>0</v>
      </c>
      <c r="F249" s="22" t="n">
        <f aca="false">F57+F154</f>
        <v>0</v>
      </c>
      <c r="G249" s="22" t="n">
        <f aca="false">G57+G154</f>
        <v>147777.309786229</v>
      </c>
      <c r="H249" s="22" t="n">
        <f aca="false">H57+H154</f>
        <v>150256.095148458</v>
      </c>
      <c r="I249" s="22" t="n">
        <f aca="false">I57+I154</f>
        <v>152610.473107483</v>
      </c>
      <c r="J249" s="22" t="n">
        <f aca="false">J57+J154</f>
        <v>154832.849025317</v>
      </c>
      <c r="K249" s="22" t="n">
        <f aca="false">K57+K154</f>
        <v>156945.243333794</v>
      </c>
      <c r="L249" s="22" t="n">
        <f aca="false">L57+L154</f>
        <v>158978.155134669</v>
      </c>
      <c r="M249" s="22" t="n">
        <f aca="false">M57+M154</f>
        <v>160979.764168393</v>
      </c>
    </row>
    <row r="250" customFormat="false" ht="15" hidden="false" customHeight="false" outlineLevel="0" collapsed="false">
      <c r="C250" s="22"/>
      <c r="D250" s="22"/>
      <c r="E250" s="22"/>
      <c r="F250" s="22"/>
      <c r="G250" s="22"/>
      <c r="H250" s="22"/>
      <c r="I250" s="22"/>
      <c r="J250" s="22"/>
      <c r="K250" s="22"/>
      <c r="L250" s="22"/>
      <c r="M250" s="22"/>
    </row>
    <row r="251" customFormat="false" ht="15" hidden="false" customHeight="false" outlineLevel="0" collapsed="false">
      <c r="B251" s="0" t="s">
        <v>444</v>
      </c>
      <c r="C251" s="22"/>
      <c r="D251" s="22"/>
      <c r="E251" s="22"/>
      <c r="F251" s="22"/>
      <c r="G251" s="22"/>
      <c r="H251" s="22"/>
      <c r="I251" s="22"/>
      <c r="J251" s="22"/>
      <c r="K251" s="22"/>
      <c r="L251" s="22"/>
      <c r="M251" s="22"/>
    </row>
    <row r="252" customFormat="false" ht="15" hidden="false" customHeight="false" outlineLevel="0" collapsed="false">
      <c r="B252" s="0" t="s">
        <v>238</v>
      </c>
      <c r="C252" s="71" t="n">
        <f aca="false">C246/C197</f>
        <v>0</v>
      </c>
      <c r="D252" s="71" t="n">
        <f aca="false">D246/D197</f>
        <v>0</v>
      </c>
      <c r="E252" s="71" t="n">
        <f aca="false">E246/E197</f>
        <v>0</v>
      </c>
      <c r="F252" s="71" t="n">
        <f aca="false">F246/F197</f>
        <v>0</v>
      </c>
      <c r="G252" s="71" t="n">
        <f aca="false">G246/G197</f>
        <v>0.117876850023099</v>
      </c>
      <c r="H252" s="71" t="n">
        <f aca="false">H246/H197</f>
        <v>0.117876850023099</v>
      </c>
      <c r="I252" s="71" t="n">
        <f aca="false">I246/I197</f>
        <v>0.117876850023099</v>
      </c>
      <c r="J252" s="71" t="n">
        <f aca="false">J246/J197</f>
        <v>0.117876850023099</v>
      </c>
      <c r="K252" s="71" t="n">
        <f aca="false">K246/K197</f>
        <v>0.117876850023099</v>
      </c>
      <c r="L252" s="71" t="n">
        <f aca="false">L246/L197</f>
        <v>0.117876850023099</v>
      </c>
      <c r="M252" s="71" t="n">
        <f aca="false">M246/M197</f>
        <v>0.117876850023099</v>
      </c>
    </row>
    <row r="253" customFormat="false" ht="15" hidden="false" customHeight="false" outlineLevel="0" collapsed="false">
      <c r="B253" s="0" t="s">
        <v>25</v>
      </c>
      <c r="C253" s="71" t="n">
        <f aca="false">C247/C198</f>
        <v>0</v>
      </c>
      <c r="D253" s="71" t="n">
        <f aca="false">D247/D198</f>
        <v>0</v>
      </c>
      <c r="E253" s="71" t="n">
        <f aca="false">E247/E198</f>
        <v>0</v>
      </c>
      <c r="F253" s="71" t="n">
        <f aca="false">F247/F198</f>
        <v>0</v>
      </c>
      <c r="G253" s="71" t="n">
        <f aca="false">G247/G198</f>
        <v>0.119</v>
      </c>
      <c r="H253" s="71" t="n">
        <f aca="false">H247/H198</f>
        <v>0.119</v>
      </c>
      <c r="I253" s="71" t="n">
        <f aca="false">I247/I198</f>
        <v>0.119</v>
      </c>
      <c r="J253" s="71" t="n">
        <f aca="false">J247/J198</f>
        <v>0.119</v>
      </c>
      <c r="K253" s="71" t="n">
        <f aca="false">K247/K198</f>
        <v>0.119</v>
      </c>
      <c r="L253" s="71" t="n">
        <f aca="false">L247/L198</f>
        <v>0.119</v>
      </c>
      <c r="M253" s="71" t="n">
        <f aca="false">M247/M198</f>
        <v>0.119</v>
      </c>
    </row>
    <row r="254" customFormat="false" ht="15" hidden="false" customHeight="false" outlineLevel="0" collapsed="false">
      <c r="B254" s="0" t="s">
        <v>26</v>
      </c>
      <c r="C254" s="71" t="n">
        <f aca="false">C248/C199</f>
        <v>0</v>
      </c>
      <c r="D254" s="71" t="n">
        <f aca="false">D248/D199</f>
        <v>0</v>
      </c>
      <c r="E254" s="71" t="n">
        <f aca="false">E248/E199</f>
        <v>0</v>
      </c>
      <c r="F254" s="71" t="n">
        <f aca="false">F248/F199</f>
        <v>0</v>
      </c>
      <c r="G254" s="71" t="n">
        <f aca="false">G248/G199</f>
        <v>0.145</v>
      </c>
      <c r="H254" s="71" t="n">
        <f aca="false">H248/H199</f>
        <v>0.145</v>
      </c>
      <c r="I254" s="71" t="n">
        <f aca="false">I248/I199</f>
        <v>0.145</v>
      </c>
      <c r="J254" s="71" t="n">
        <f aca="false">J248/J199</f>
        <v>0.145</v>
      </c>
      <c r="K254" s="71" t="n">
        <f aca="false">K248/K199</f>
        <v>0.145</v>
      </c>
      <c r="L254" s="71" t="n">
        <f aca="false">L248/L199</f>
        <v>0.145</v>
      </c>
      <c r="M254" s="71" t="n">
        <f aca="false">M248/M199</f>
        <v>0.145</v>
      </c>
    </row>
    <row r="255" customFormat="false" ht="15" hidden="false" customHeight="false" outlineLevel="0" collapsed="false">
      <c r="B255" s="0" t="s">
        <v>27</v>
      </c>
      <c r="C255" s="71" t="n">
        <f aca="false">C249/C200</f>
        <v>0</v>
      </c>
      <c r="D255" s="71" t="n">
        <f aca="false">D249/D200</f>
        <v>0</v>
      </c>
      <c r="E255" s="71" t="n">
        <f aca="false">E249/E200</f>
        <v>0</v>
      </c>
      <c r="F255" s="71" t="n">
        <f aca="false">F249/F200</f>
        <v>0</v>
      </c>
      <c r="G255" s="71" t="n">
        <f aca="false">G249/G200</f>
        <v>0.098</v>
      </c>
      <c r="H255" s="71" t="n">
        <f aca="false">H249/H200</f>
        <v>0.098</v>
      </c>
      <c r="I255" s="71" t="n">
        <f aca="false">I249/I200</f>
        <v>0.098</v>
      </c>
      <c r="J255" s="71" t="n">
        <f aca="false">J249/J200</f>
        <v>0.098</v>
      </c>
      <c r="K255" s="71" t="n">
        <f aca="false">K249/K200</f>
        <v>0.098</v>
      </c>
      <c r="L255" s="71" t="n">
        <f aca="false">L249/L200</f>
        <v>0.098</v>
      </c>
      <c r="M255" s="71" t="n">
        <f aca="false">M249/M200</f>
        <v>0.098</v>
      </c>
    </row>
    <row r="258" customFormat="false" ht="15" hidden="false" customHeight="false" outlineLevel="0" collapsed="false">
      <c r="A258" s="101" t="s">
        <v>446</v>
      </c>
      <c r="B258" s="102" t="s">
        <v>439</v>
      </c>
      <c r="C258" s="22"/>
      <c r="D258" s="22"/>
      <c r="E258" s="22"/>
      <c r="F258" s="22"/>
      <c r="G258" s="22"/>
      <c r="H258" s="22"/>
      <c r="I258" s="22"/>
      <c r="J258" s="22"/>
      <c r="K258" s="22"/>
      <c r="L258" s="22"/>
      <c r="M258" s="22"/>
    </row>
    <row r="259" customFormat="false" ht="15" hidden="false" customHeight="false" outlineLevel="0" collapsed="false">
      <c r="A259" s="101"/>
      <c r="B259" s="101" t="s">
        <v>238</v>
      </c>
      <c r="C259" s="48" t="n">
        <f aca="false">SUM(C246:M246)</f>
        <v>2852244.96013627</v>
      </c>
      <c r="D259" s="22"/>
      <c r="E259" s="22"/>
      <c r="F259" s="22"/>
      <c r="G259" s="22"/>
      <c r="H259" s="22"/>
      <c r="I259" s="22"/>
      <c r="J259" s="22"/>
      <c r="K259" s="22"/>
      <c r="L259" s="22"/>
      <c r="M259" s="22"/>
    </row>
    <row r="260" customFormat="false" ht="15" hidden="false" customHeight="false" outlineLevel="0" collapsed="false">
      <c r="A260" s="101"/>
      <c r="B260" s="101" t="s">
        <v>25</v>
      </c>
      <c r="C260" s="48" t="n">
        <f aca="false">SUM(C247:M247)</f>
        <v>627923.763002575</v>
      </c>
      <c r="D260" s="22"/>
      <c r="E260" s="22"/>
      <c r="F260" s="22"/>
      <c r="G260" s="22"/>
      <c r="H260" s="22"/>
      <c r="I260" s="22"/>
      <c r="J260" s="22"/>
      <c r="K260" s="22"/>
      <c r="L260" s="22"/>
      <c r="M260" s="22"/>
    </row>
    <row r="261" customFormat="false" ht="15" hidden="false" customHeight="false" outlineLevel="0" collapsed="false">
      <c r="A261" s="101"/>
      <c r="B261" s="101" t="s">
        <v>26</v>
      </c>
      <c r="C261" s="48" t="n">
        <f aca="false">SUM(C248:M248)</f>
        <v>1141941.30742935</v>
      </c>
      <c r="D261" s="22"/>
      <c r="E261" s="22"/>
      <c r="F261" s="22"/>
      <c r="G261" s="22"/>
      <c r="H261" s="22"/>
      <c r="I261" s="22"/>
      <c r="J261" s="22"/>
      <c r="K261" s="22"/>
      <c r="L261" s="22"/>
      <c r="M261" s="22"/>
    </row>
    <row r="262" customFormat="false" ht="15" hidden="false" customHeight="false" outlineLevel="0" collapsed="false">
      <c r="A262" s="101"/>
      <c r="B262" s="101" t="s">
        <v>27</v>
      </c>
      <c r="C262" s="48" t="n">
        <f aca="false">SUM(C249:M249)</f>
        <v>1082379.88970434</v>
      </c>
      <c r="D262" s="22"/>
      <c r="E262" s="22"/>
      <c r="F262" s="22"/>
      <c r="G262" s="22"/>
      <c r="H262" s="22"/>
      <c r="I262" s="22"/>
      <c r="J262" s="22"/>
      <c r="K262" s="22"/>
      <c r="L262" s="22"/>
      <c r="M262" s="22"/>
    </row>
    <row r="263" customFormat="false" ht="15" hidden="false" customHeight="false" outlineLevel="0" collapsed="false">
      <c r="A263" s="101"/>
      <c r="B263" s="102" t="s">
        <v>440</v>
      </c>
      <c r="C263" s="24" t="n">
        <f aca="false">'National Data'!$B$3</f>
        <v>0.03</v>
      </c>
      <c r="D263" s="22"/>
      <c r="E263" s="22"/>
      <c r="F263" s="22"/>
      <c r="G263" s="22"/>
      <c r="H263" s="22"/>
      <c r="I263" s="22"/>
      <c r="J263" s="22"/>
      <c r="K263" s="22"/>
      <c r="L263" s="22"/>
      <c r="M263" s="22"/>
    </row>
    <row r="264" customFormat="false" ht="15" hidden="false" customHeight="false" outlineLevel="0" collapsed="false">
      <c r="A264" s="101"/>
      <c r="B264" s="102" t="s">
        <v>441</v>
      </c>
      <c r="C264" s="22"/>
      <c r="D264" s="22"/>
      <c r="E264" s="22"/>
      <c r="F264" s="22"/>
      <c r="G264" s="22"/>
      <c r="H264" s="22"/>
      <c r="I264" s="22"/>
      <c r="J264" s="22"/>
      <c r="K264" s="22"/>
      <c r="L264" s="22"/>
      <c r="M264" s="22"/>
    </row>
    <row r="265" customFormat="false" ht="15" hidden="false" customHeight="false" outlineLevel="0" collapsed="false">
      <c r="A265" s="101"/>
      <c r="B265" s="101" t="s">
        <v>442</v>
      </c>
      <c r="C265" s="22" t="n">
        <v>0</v>
      </c>
      <c r="D265" s="22" t="n">
        <f aca="false">C265+1</f>
        <v>1</v>
      </c>
      <c r="E265" s="22" t="n">
        <f aca="false">D265+1</f>
        <v>2</v>
      </c>
      <c r="F265" s="22" t="n">
        <f aca="false">E265+1</f>
        <v>3</v>
      </c>
      <c r="G265" s="22" t="n">
        <f aca="false">F265+1</f>
        <v>4</v>
      </c>
      <c r="H265" s="22" t="n">
        <f aca="false">G265+1</f>
        <v>5</v>
      </c>
      <c r="I265" s="22" t="n">
        <f aca="false">H265+1</f>
        <v>6</v>
      </c>
      <c r="J265" s="22" t="n">
        <f aca="false">I265+1</f>
        <v>7</v>
      </c>
      <c r="K265" s="22" t="n">
        <f aca="false">J265+1</f>
        <v>8</v>
      </c>
      <c r="L265" s="22" t="n">
        <f aca="false">K265+1</f>
        <v>9</v>
      </c>
      <c r="M265" s="22" t="n">
        <f aca="false">L265+1</f>
        <v>10</v>
      </c>
    </row>
    <row r="266" customFormat="false" ht="15" hidden="false" customHeight="false" outlineLevel="0" collapsed="false">
      <c r="A266" s="101"/>
      <c r="B266" s="101" t="s">
        <v>238</v>
      </c>
      <c r="C266" s="22" t="n">
        <f aca="false">PV($C$263,C$265,0,C246)*-1</f>
        <v>0</v>
      </c>
      <c r="D266" s="22" t="n">
        <f aca="false">PV($C$263,D$265,0,D246)*-1</f>
        <v>0</v>
      </c>
      <c r="E266" s="22" t="n">
        <f aca="false">PV($C$263,E$265,0,E246)*-1</f>
        <v>0</v>
      </c>
      <c r="F266" s="22" t="n">
        <f aca="false">PV($C$263,F$265,0,F246)*-1</f>
        <v>0</v>
      </c>
      <c r="G266" s="22" t="n">
        <f aca="false">PV($C$263,G$265,0,G246)*-1</f>
        <v>345991.925893536</v>
      </c>
      <c r="H266" s="22" t="n">
        <f aca="false">PV($C$263,H$265,0,H246)*-1</f>
        <v>341549.049839327</v>
      </c>
      <c r="I266" s="22" t="n">
        <f aca="false">PV($C$263,I$265,0,I246)*-1</f>
        <v>336796.909186401</v>
      </c>
      <c r="J266" s="22" t="n">
        <f aca="false">PV($C$263,J$265,0,J246)*-1</f>
        <v>331749.012685569</v>
      </c>
      <c r="K266" s="22" t="n">
        <f aca="false">PV($C$263,K$265,0,K246)*-1</f>
        <v>326480.665392804</v>
      </c>
      <c r="L266" s="22" t="n">
        <f aca="false">PV($C$263,L$265,0,L246)*-1</f>
        <v>321077.252023993</v>
      </c>
      <c r="M266" s="22" t="n">
        <f aca="false">PV($C$263,M$265,0,M246)*-1</f>
        <v>315650.256506831</v>
      </c>
    </row>
    <row r="267" customFormat="false" ht="15" hidden="false" customHeight="false" outlineLevel="0" collapsed="false">
      <c r="A267" s="101"/>
      <c r="B267" s="101" t="s">
        <v>25</v>
      </c>
      <c r="C267" s="22" t="n">
        <f aca="false">PV($C$263,C$265,0,C247)*-1</f>
        <v>0</v>
      </c>
      <c r="D267" s="22" t="n">
        <f aca="false">PV($C$263,D$265,0,D247)*-1</f>
        <v>0</v>
      </c>
      <c r="E267" s="22" t="n">
        <f aca="false">PV($C$263,E$265,0,E247)*-1</f>
        <v>0</v>
      </c>
      <c r="F267" s="22" t="n">
        <f aca="false">PV($C$263,F$265,0,F247)*-1</f>
        <v>0</v>
      </c>
      <c r="G267" s="22" t="n">
        <f aca="false">PV($C$263,G$265,0,G247)*-1</f>
        <v>76170.3693448537</v>
      </c>
      <c r="H267" s="22" t="n">
        <f aca="false">PV($C$263,H$265,0,H247)*-1</f>
        <v>75192.2670116027</v>
      </c>
      <c r="I267" s="22" t="n">
        <f aca="false">PV($C$263,I$265,0,I247)*-1</f>
        <v>74146.079856289</v>
      </c>
      <c r="J267" s="22" t="n">
        <f aca="false">PV($C$263,J$265,0,J247)*-1</f>
        <v>73034.7818400419</v>
      </c>
      <c r="K267" s="22" t="n">
        <f aca="false">PV($C$263,K$265,0,K247)*-1</f>
        <v>71874.951424663</v>
      </c>
      <c r="L267" s="22" t="n">
        <f aca="false">PV($C$263,L$265,0,L247)*-1</f>
        <v>70685.3861162751</v>
      </c>
      <c r="M267" s="22" t="n">
        <f aca="false">PV($C$263,M$265,0,M247)*-1</f>
        <v>69490.6291811022</v>
      </c>
    </row>
    <row r="268" customFormat="false" ht="15" hidden="false" customHeight="false" outlineLevel="0" collapsed="false">
      <c r="A268" s="101"/>
      <c r="B268" s="101" t="s">
        <v>26</v>
      </c>
      <c r="C268" s="22" t="n">
        <f aca="false">PV($C$263,C$265,0,C248)*-1</f>
        <v>0</v>
      </c>
      <c r="D268" s="22" t="n">
        <f aca="false">PV($C$263,D$265,0,D248)*-1</f>
        <v>0</v>
      </c>
      <c r="E268" s="22" t="n">
        <f aca="false">PV($C$263,E$265,0,E248)*-1</f>
        <v>0</v>
      </c>
      <c r="F268" s="22" t="n">
        <f aca="false">PV($C$263,F$265,0,F248)*-1</f>
        <v>0</v>
      </c>
      <c r="G268" s="22" t="n">
        <f aca="false">PV($C$263,G$265,0,G248)*-1</f>
        <v>138523.330827794</v>
      </c>
      <c r="H268" s="22" t="n">
        <f aca="false">PV($C$263,H$265,0,H248)*-1</f>
        <v>136744.555245402</v>
      </c>
      <c r="I268" s="22" t="n">
        <f aca="false">PV($C$263,I$265,0,I248)*-1</f>
        <v>134841.960697551</v>
      </c>
      <c r="J268" s="22" t="n">
        <f aca="false">PV($C$263,J$265,0,J248)*-1</f>
        <v>132820.955625935</v>
      </c>
      <c r="K268" s="22" t="n">
        <f aca="false">PV($C$263,K$265,0,K248)*-1</f>
        <v>130711.689598796</v>
      </c>
      <c r="L268" s="22" t="n">
        <f aca="false">PV($C$263,L$265,0,L248)*-1</f>
        <v>128548.347735387</v>
      </c>
      <c r="M268" s="22" t="n">
        <f aca="false">PV($C$263,M$265,0,M248)*-1</f>
        <v>126375.564386517</v>
      </c>
    </row>
    <row r="269" customFormat="false" ht="15" hidden="false" customHeight="false" outlineLevel="0" collapsed="false">
      <c r="A269" s="101"/>
      <c r="B269" s="101" t="s">
        <v>27</v>
      </c>
      <c r="C269" s="22" t="n">
        <f aca="false">PV($C$263,C$265,0,C249)*-1</f>
        <v>0</v>
      </c>
      <c r="D269" s="22" t="n">
        <f aca="false">PV($C$263,D$265,0,D249)*-1</f>
        <v>0</v>
      </c>
      <c r="E269" s="22" t="n">
        <f aca="false">PV($C$263,E$265,0,E249)*-1</f>
        <v>0</v>
      </c>
      <c r="F269" s="22" t="n">
        <f aca="false">PV($C$263,F$265,0,F249)*-1</f>
        <v>0</v>
      </c>
      <c r="G269" s="22" t="n">
        <f aca="false">PV($C$263,G$265,0,G249)*-1</f>
        <v>131298.225720888</v>
      </c>
      <c r="H269" s="22" t="n">
        <f aca="false">PV($C$263,H$265,0,H249)*-1</f>
        <v>129612.227582322</v>
      </c>
      <c r="I269" s="22" t="n">
        <f aca="false">PV($C$263,I$265,0,I249)*-1</f>
        <v>127808.868632561</v>
      </c>
      <c r="J269" s="22" t="n">
        <f aca="false">PV($C$263,J$265,0,J249)*-1</f>
        <v>125893.275219592</v>
      </c>
      <c r="K269" s="22" t="n">
        <f aca="false">PV($C$263,K$265,0,K249)*-1</f>
        <v>123894.024369345</v>
      </c>
      <c r="L269" s="22" t="n">
        <f aca="false">PV($C$263,L$265,0,L249)*-1</f>
        <v>121843.518172331</v>
      </c>
      <c r="M269" s="22" t="n">
        <f aca="false">PV($C$263,M$265,0,M249)*-1</f>
        <v>119784.062939211</v>
      </c>
    </row>
    <row r="270" customFormat="false" ht="15" hidden="false" customHeight="false" outlineLevel="0" collapsed="false">
      <c r="A270" s="101"/>
      <c r="B270" s="102" t="s">
        <v>443</v>
      </c>
      <c r="C270" s="22"/>
      <c r="D270" s="22"/>
      <c r="E270" s="22"/>
      <c r="F270" s="22"/>
      <c r="G270" s="22"/>
      <c r="H270" s="22"/>
      <c r="I270" s="22"/>
      <c r="J270" s="22"/>
      <c r="K270" s="22"/>
      <c r="L270" s="22"/>
      <c r="M270" s="22"/>
    </row>
    <row r="271" customFormat="false" ht="15" hidden="false" customHeight="false" outlineLevel="0" collapsed="false">
      <c r="A271" s="101"/>
      <c r="B271" s="101" t="s">
        <v>238</v>
      </c>
      <c r="C271" s="22" t="n">
        <f aca="false">NPV($C$263,D246:M246)+C246</f>
        <v>2319295.07152846</v>
      </c>
      <c r="D271" s="22"/>
      <c r="E271" s="22"/>
      <c r="F271" s="22"/>
      <c r="G271" s="22"/>
      <c r="H271" s="22"/>
      <c r="I271" s="22"/>
      <c r="J271" s="22"/>
      <c r="K271" s="22"/>
      <c r="L271" s="22"/>
      <c r="M271" s="22"/>
    </row>
    <row r="272" customFormat="false" ht="15" hidden="false" customHeight="false" outlineLevel="0" collapsed="false">
      <c r="A272" s="101"/>
      <c r="B272" s="101" t="s">
        <v>25</v>
      </c>
      <c r="C272" s="22" t="n">
        <f aca="false">NPV($C$263,D247:M247)+C247</f>
        <v>510594.464774828</v>
      </c>
      <c r="D272" s="22"/>
      <c r="E272" s="22"/>
      <c r="F272" s="22"/>
      <c r="G272" s="22"/>
      <c r="H272" s="22"/>
      <c r="I272" s="22"/>
      <c r="J272" s="22"/>
      <c r="K272" s="22"/>
      <c r="L272" s="22"/>
      <c r="M272" s="22"/>
    </row>
    <row r="273" customFormat="false" ht="15" hidden="false" customHeight="false" outlineLevel="0" collapsed="false">
      <c r="A273" s="101"/>
      <c r="B273" s="101" t="s">
        <v>26</v>
      </c>
      <c r="C273" s="22" t="n">
        <f aca="false">NPV($C$263,D248:M248)+C248</f>
        <v>928566.404117382</v>
      </c>
      <c r="D273" s="22"/>
      <c r="E273" s="22"/>
      <c r="F273" s="22"/>
      <c r="G273" s="22"/>
      <c r="H273" s="22"/>
      <c r="I273" s="22"/>
      <c r="J273" s="22"/>
      <c r="K273" s="22"/>
      <c r="L273" s="22"/>
      <c r="M273" s="22"/>
    </row>
    <row r="274" customFormat="false" ht="15" hidden="false" customHeight="false" outlineLevel="0" collapsed="false">
      <c r="A274" s="101"/>
      <c r="B274" s="101" t="s">
        <v>27</v>
      </c>
      <c r="C274" s="22" t="n">
        <f aca="false">NPV($C$263,D249:M249)+C249</f>
        <v>880134.202636251</v>
      </c>
      <c r="D274" s="22"/>
      <c r="E274" s="22"/>
      <c r="F274" s="22"/>
      <c r="G274" s="22"/>
      <c r="H274" s="22"/>
      <c r="I274" s="22"/>
      <c r="J274" s="22"/>
      <c r="K274" s="22"/>
      <c r="L274" s="22"/>
      <c r="M274" s="22"/>
    </row>
    <row r="275" customFormat="false" ht="15" hidden="false" customHeight="false" outlineLevel="0" collapsed="false">
      <c r="A275" s="20"/>
      <c r="B275" s="20"/>
      <c r="C275" s="22"/>
      <c r="D275" s="22"/>
      <c r="E275" s="22"/>
      <c r="F275" s="22"/>
      <c r="G275" s="22"/>
      <c r="H275" s="22"/>
      <c r="I275" s="22"/>
      <c r="J275" s="22"/>
      <c r="K275" s="22"/>
      <c r="L275" s="22"/>
      <c r="M275" s="22"/>
    </row>
    <row r="276" customFormat="false" ht="15" hidden="false" customHeight="false" outlineLevel="0" collapsed="false">
      <c r="B276" s="0" t="s">
        <v>448</v>
      </c>
    </row>
    <row r="277" customFormat="false" ht="15" hidden="false" customHeight="false" outlineLevel="0" collapsed="false">
      <c r="B277" s="0" t="s">
        <v>238</v>
      </c>
      <c r="C277" s="0" t="n">
        <f aca="false">SUM(C278:C280)</f>
        <v>1962362.32190438</v>
      </c>
      <c r="D277" s="0" t="n">
        <f aca="false">SUM(D278:D280)</f>
        <v>2005996.01020935</v>
      </c>
      <c r="E277" s="0" t="n">
        <f aca="false">SUM(E278:E280)</f>
        <v>2047450.6425997</v>
      </c>
      <c r="F277" s="0" t="n">
        <f aca="false">SUM(F278:F280)</f>
        <v>2087121.36071002</v>
      </c>
      <c r="G277" s="0" t="n">
        <f aca="false">SUM(G278:G280)</f>
        <v>1735449.7782967</v>
      </c>
      <c r="H277" s="0" t="n">
        <f aca="false">SUM(H278:H280)</f>
        <v>1764559.8460977</v>
      </c>
      <c r="I277" s="0" t="n">
        <f aca="false">SUM(I278:I280)</f>
        <v>1792208.91287883</v>
      </c>
      <c r="J277" s="0" t="n">
        <f aca="false">SUM(J278:J280)</f>
        <v>1818307.78962437</v>
      </c>
      <c r="K277" s="0" t="n">
        <f aca="false">SUM(K278:K280)</f>
        <v>1843115.07729001</v>
      </c>
      <c r="L277" s="0" t="n">
        <f aca="false">SUM(L278:L280)</f>
        <v>1866988.94763741</v>
      </c>
      <c r="M277" s="0" t="n">
        <f aca="false">SUM(M278:M280)</f>
        <v>1890495.20823208</v>
      </c>
    </row>
    <row r="278" customFormat="false" ht="15" hidden="false" customHeight="false" outlineLevel="0" collapsed="false">
      <c r="B278" s="0" t="s">
        <v>25</v>
      </c>
      <c r="C278" s="0" t="n">
        <f aca="false">C84+C181</f>
        <v>373311.082731694</v>
      </c>
      <c r="D278" s="0" t="n">
        <f aca="false">D84+D181</f>
        <v>381611.761583342</v>
      </c>
      <c r="E278" s="0" t="n">
        <f aca="false">E84+E181</f>
        <v>389497.906526683</v>
      </c>
      <c r="F278" s="0" t="n">
        <f aca="false">F84+F181</f>
        <v>397044.68754933</v>
      </c>
      <c r="G278" s="0" t="n">
        <f aca="false">G84+G181</f>
        <v>317706.857105351</v>
      </c>
      <c r="H278" s="0" t="n">
        <f aca="false">H84+H181</f>
        <v>323036.004780402</v>
      </c>
      <c r="I278" s="0" t="n">
        <f aca="false">I84+I181</f>
        <v>328097.688626738</v>
      </c>
      <c r="J278" s="0" t="n">
        <f aca="false">J84+J181</f>
        <v>332875.580910629</v>
      </c>
      <c r="K278" s="0" t="n">
        <f aca="false">K84+K181</f>
        <v>337417.023420878</v>
      </c>
      <c r="L278" s="0" t="n">
        <f aca="false">L84+L181</f>
        <v>341787.586262782</v>
      </c>
      <c r="M278" s="0" t="n">
        <f aca="false">M84+M181</f>
        <v>346090.851196879</v>
      </c>
    </row>
    <row r="279" customFormat="false" ht="15" hidden="false" customHeight="false" outlineLevel="0" collapsed="false">
      <c r="B279" s="0" t="s">
        <v>26</v>
      </c>
      <c r="C279" s="0" t="n">
        <f aca="false">C85+C182</f>
        <v>910737.420169237</v>
      </c>
      <c r="D279" s="0" t="n">
        <f aca="false">D85+D182</f>
        <v>930987.927568282</v>
      </c>
      <c r="E279" s="0" t="n">
        <f aca="false">E85+E182</f>
        <v>950227.129491309</v>
      </c>
      <c r="F279" s="0" t="n">
        <f aca="false">F85+F182</f>
        <v>968638.412191125</v>
      </c>
      <c r="G279" s="0" t="n">
        <f aca="false">G85+G182</f>
        <v>831157.477243972</v>
      </c>
      <c r="H279" s="0" t="n">
        <f aca="false">H85+H182</f>
        <v>845099.137105558</v>
      </c>
      <c r="I279" s="0" t="n">
        <f aca="false">I85+I182</f>
        <v>858341.080998925</v>
      </c>
      <c r="J279" s="0" t="n">
        <f aca="false">J85+J182</f>
        <v>870840.593705084</v>
      </c>
      <c r="K279" s="0" t="n">
        <f aca="false">K85+K182</f>
        <v>882721.526758461</v>
      </c>
      <c r="L279" s="0" t="n">
        <f aca="false">L85+L182</f>
        <v>894155.419054366</v>
      </c>
      <c r="M279" s="0" t="n">
        <f aca="false">M85+M182</f>
        <v>905413.252325968</v>
      </c>
    </row>
    <row r="280" customFormat="false" ht="15" hidden="false" customHeight="false" outlineLevel="0" collapsed="false">
      <c r="B280" s="0" t="s">
        <v>27</v>
      </c>
      <c r="C280" s="0" t="n">
        <f aca="false">C86+C183</f>
        <v>678313.819003453</v>
      </c>
      <c r="D280" s="0" t="n">
        <f aca="false">D86+D183</f>
        <v>693396.321057724</v>
      </c>
      <c r="E280" s="0" t="n">
        <f aca="false">E86+E183</f>
        <v>707725.606581714</v>
      </c>
      <c r="F280" s="0" t="n">
        <f aca="false">F86+F183</f>
        <v>721438.260969566</v>
      </c>
      <c r="G280" s="0" t="n">
        <f aca="false">G86+G183</f>
        <v>586585.443947377</v>
      </c>
      <c r="H280" s="0" t="n">
        <f aca="false">H86+H183</f>
        <v>596424.704211736</v>
      </c>
      <c r="I280" s="0" t="n">
        <f aca="false">I86+I183</f>
        <v>605770.143253171</v>
      </c>
      <c r="J280" s="0" t="n">
        <f aca="false">J86+J183</f>
        <v>614591.615008657</v>
      </c>
      <c r="K280" s="0" t="n">
        <f aca="false">K86+K183</f>
        <v>622976.527110673</v>
      </c>
      <c r="L280" s="0" t="n">
        <f aca="false">L86+L183</f>
        <v>631045.942320266</v>
      </c>
      <c r="M280" s="0" t="n">
        <f aca="false">M86+M183</f>
        <v>638991.104709234</v>
      </c>
    </row>
    <row r="282" customFormat="false" ht="15" hidden="false" customHeight="false" outlineLevel="0" collapsed="false">
      <c r="B282" s="0" t="s">
        <v>447</v>
      </c>
    </row>
    <row r="283" customFormat="false" ht="15" hidden="false" customHeight="false" outlineLevel="0" collapsed="false">
      <c r="B283" s="0" t="s">
        <v>238</v>
      </c>
      <c r="C283" s="0" t="n">
        <f aca="false">C277/C197</f>
        <v>0.643091593278819</v>
      </c>
      <c r="D283" s="0" t="n">
        <f aca="false">D277/D197</f>
        <v>0.643091593278819</v>
      </c>
      <c r="E283" s="0" t="n">
        <f aca="false">E277/E197</f>
        <v>0.643091593278819</v>
      </c>
      <c r="F283" s="0" t="n">
        <f aca="false">F277/F197</f>
        <v>0.643091593278819</v>
      </c>
      <c r="G283" s="0" t="n">
        <f aca="false">G277/G197</f>
        <v>0.52532214526064</v>
      </c>
      <c r="H283" s="0" t="n">
        <f aca="false">H277/H197</f>
        <v>0.52532214526064</v>
      </c>
      <c r="I283" s="0" t="n">
        <f aca="false">I277/I197</f>
        <v>0.52532214526064</v>
      </c>
      <c r="J283" s="0" t="n">
        <f aca="false">J277/J197</f>
        <v>0.52532214526064</v>
      </c>
      <c r="K283" s="0" t="n">
        <f aca="false">K277/K197</f>
        <v>0.52532214526064</v>
      </c>
      <c r="L283" s="0" t="n">
        <f aca="false">L277/L197</f>
        <v>0.52532214526064</v>
      </c>
      <c r="M283" s="0" t="n">
        <f aca="false">M277/M197</f>
        <v>0.52532214526064</v>
      </c>
    </row>
    <row r="284" customFormat="false" ht="15" hidden="false" customHeight="false" outlineLevel="0" collapsed="false">
      <c r="B284" s="0" t="s">
        <v>25</v>
      </c>
      <c r="C284" s="0" t="n">
        <f aca="false">C278/C198</f>
        <v>0.561</v>
      </c>
      <c r="D284" s="0" t="n">
        <f aca="false">D278/D198</f>
        <v>0.561</v>
      </c>
      <c r="E284" s="0" t="n">
        <f aca="false">E278/E198</f>
        <v>0.561</v>
      </c>
      <c r="F284" s="0" t="n">
        <f aca="false">F278/F198</f>
        <v>0.561</v>
      </c>
      <c r="G284" s="0" t="n">
        <f aca="false">G278/G198</f>
        <v>0.441</v>
      </c>
      <c r="H284" s="0" t="n">
        <f aca="false">H278/H198</f>
        <v>0.441</v>
      </c>
      <c r="I284" s="0" t="n">
        <f aca="false">I278/I198</f>
        <v>0.441</v>
      </c>
      <c r="J284" s="0" t="n">
        <f aca="false">J278/J198</f>
        <v>0.441</v>
      </c>
      <c r="K284" s="0" t="n">
        <f aca="false">K278/K198</f>
        <v>0.441</v>
      </c>
      <c r="L284" s="0" t="n">
        <f aca="false">L278/L198</f>
        <v>0.441</v>
      </c>
      <c r="M284" s="0" t="n">
        <f aca="false">M278/M198</f>
        <v>0.441</v>
      </c>
    </row>
    <row r="285" customFormat="false" ht="15" hidden="false" customHeight="false" outlineLevel="0" collapsed="false">
      <c r="B285" s="0" t="s">
        <v>26</v>
      </c>
      <c r="C285" s="0" t="n">
        <f aca="false">C279/C199</f>
        <v>0.917</v>
      </c>
      <c r="D285" s="0" t="n">
        <f aca="false">D279/D199</f>
        <v>0.917</v>
      </c>
      <c r="E285" s="0" t="n">
        <f aca="false">E279/E199</f>
        <v>0.917</v>
      </c>
      <c r="F285" s="0" t="n">
        <f aca="false">F279/F199</f>
        <v>0.917</v>
      </c>
      <c r="G285" s="0" t="n">
        <f aca="false">G279/G199</f>
        <v>0.773</v>
      </c>
      <c r="H285" s="0" t="n">
        <f aca="false">H279/H199</f>
        <v>0.773</v>
      </c>
      <c r="I285" s="0" t="n">
        <f aca="false">I279/I199</f>
        <v>0.773</v>
      </c>
      <c r="J285" s="0" t="n">
        <f aca="false">J279/J199</f>
        <v>0.773</v>
      </c>
      <c r="K285" s="0" t="n">
        <f aca="false">K279/K199</f>
        <v>0.773</v>
      </c>
      <c r="L285" s="0" t="n">
        <f aca="false">L279/L199</f>
        <v>0.773</v>
      </c>
      <c r="M285" s="0" t="n">
        <f aca="false">M279/M199</f>
        <v>0.773</v>
      </c>
    </row>
    <row r="286" customFormat="false" ht="15" hidden="false" customHeight="false" outlineLevel="0" collapsed="false">
      <c r="B286" s="0" t="s">
        <v>27</v>
      </c>
      <c r="C286" s="0" t="n">
        <f aca="false">C280/C200</f>
        <v>0.487</v>
      </c>
      <c r="D286" s="0" t="n">
        <f aca="false">D280/D200</f>
        <v>0.487</v>
      </c>
      <c r="E286" s="0" t="n">
        <f aca="false">E280/E200</f>
        <v>0.487</v>
      </c>
      <c r="F286" s="0" t="n">
        <f aca="false">F280/F200</f>
        <v>0.487</v>
      </c>
      <c r="G286" s="0" t="n">
        <f aca="false">G280/G200</f>
        <v>0.389</v>
      </c>
      <c r="H286" s="0" t="n">
        <f aca="false">H280/H200</f>
        <v>0.389</v>
      </c>
      <c r="I286" s="0" t="n">
        <f aca="false">I280/I200</f>
        <v>0.389</v>
      </c>
      <c r="J286" s="0" t="n">
        <f aca="false">J280/J200</f>
        <v>0.389</v>
      </c>
      <c r="K286" s="0" t="n">
        <f aca="false">K280/K200</f>
        <v>0.389</v>
      </c>
      <c r="L286" s="0" t="n">
        <f aca="false">L280/L200</f>
        <v>0.389</v>
      </c>
      <c r="M286" s="0" t="n">
        <f aca="false">M280/M200</f>
        <v>0.389</v>
      </c>
    </row>
    <row r="288" customFormat="false" ht="15" hidden="false" customHeight="false" outlineLevel="0" collapsed="false">
      <c r="B288" s="0" t="s">
        <v>450</v>
      </c>
    </row>
    <row r="289" customFormat="false" ht="15" hidden="false" customHeight="false" outlineLevel="0" collapsed="false">
      <c r="B289" s="0" t="s">
        <v>238</v>
      </c>
      <c r="C289" s="0" t="n">
        <f aca="false">C94+C191</f>
        <v>0</v>
      </c>
      <c r="D289" s="22" t="n">
        <f aca="false">D94+D191</f>
        <v>0</v>
      </c>
      <c r="E289" s="22" t="n">
        <f aca="false">E94+E191</f>
        <v>0</v>
      </c>
      <c r="F289" s="22" t="n">
        <f aca="false">F94+F191</f>
        <v>0</v>
      </c>
      <c r="G289" s="22" t="n">
        <f aca="false">G94+G191</f>
        <v>0</v>
      </c>
      <c r="H289" s="22" t="n">
        <f aca="false">H94+H191</f>
        <v>0</v>
      </c>
      <c r="I289" s="22" t="n">
        <f aca="false">I94+I191</f>
        <v>0</v>
      </c>
      <c r="J289" s="22" t="n">
        <f aca="false">J94+J191</f>
        <v>0</v>
      </c>
      <c r="K289" s="22" t="n">
        <f aca="false">K94+K191</f>
        <v>0</v>
      </c>
      <c r="L289" s="22" t="n">
        <f aca="false">L94+L191</f>
        <v>0</v>
      </c>
      <c r="M289" s="22" t="n">
        <f aca="false">M94+M191</f>
        <v>0</v>
      </c>
    </row>
    <row r="290" customFormat="false" ht="15" hidden="false" customHeight="false" outlineLevel="0" collapsed="false">
      <c r="B290" s="0" t="s">
        <v>25</v>
      </c>
      <c r="C290" s="0" t="n">
        <f aca="false">C95+C192</f>
        <v>0</v>
      </c>
      <c r="D290" s="22" t="n">
        <f aca="false">D95+D192</f>
        <v>0</v>
      </c>
      <c r="E290" s="22" t="n">
        <f aca="false">E95+E192</f>
        <v>0</v>
      </c>
      <c r="F290" s="22" t="n">
        <f aca="false">F95+F192</f>
        <v>0</v>
      </c>
      <c r="G290" s="22" t="n">
        <f aca="false">G95+G192</f>
        <v>0</v>
      </c>
      <c r="H290" s="22" t="n">
        <f aca="false">H95+H192</f>
        <v>0</v>
      </c>
      <c r="I290" s="22" t="n">
        <f aca="false">I95+I192</f>
        <v>0</v>
      </c>
      <c r="J290" s="22" t="n">
        <f aca="false">J95+J192</f>
        <v>0</v>
      </c>
      <c r="K290" s="22" t="n">
        <f aca="false">K95+K192</f>
        <v>0</v>
      </c>
      <c r="L290" s="22" t="n">
        <f aca="false">L95+L192</f>
        <v>0</v>
      </c>
      <c r="M290" s="22" t="n">
        <f aca="false">M95+M192</f>
        <v>0</v>
      </c>
    </row>
    <row r="291" customFormat="false" ht="15" hidden="false" customHeight="false" outlineLevel="0" collapsed="false">
      <c r="B291" s="0" t="s">
        <v>26</v>
      </c>
      <c r="C291" s="0" t="n">
        <f aca="false">C96+C193</f>
        <v>0</v>
      </c>
      <c r="D291" s="22" t="n">
        <f aca="false">D96+D193</f>
        <v>0</v>
      </c>
      <c r="E291" s="22" t="n">
        <f aca="false">E96+E193</f>
        <v>0</v>
      </c>
      <c r="F291" s="22" t="n">
        <f aca="false">F96+F193</f>
        <v>0</v>
      </c>
      <c r="G291" s="22" t="n">
        <f aca="false">G96+G193</f>
        <v>0</v>
      </c>
      <c r="H291" s="22" t="n">
        <f aca="false">H96+H193</f>
        <v>0</v>
      </c>
      <c r="I291" s="22" t="n">
        <f aca="false">I96+I193</f>
        <v>0</v>
      </c>
      <c r="J291" s="22" t="n">
        <f aca="false">J96+J193</f>
        <v>0</v>
      </c>
      <c r="K291" s="22" t="n">
        <f aca="false">K96+K193</f>
        <v>0</v>
      </c>
      <c r="L291" s="22" t="n">
        <f aca="false">L96+L193</f>
        <v>0</v>
      </c>
      <c r="M291" s="22" t="n">
        <f aca="false">M96+M193</f>
        <v>0</v>
      </c>
    </row>
    <row r="292" customFormat="false" ht="15" hidden="false" customHeight="false" outlineLevel="0" collapsed="false">
      <c r="B292" s="0" t="s">
        <v>27</v>
      </c>
      <c r="C292" s="0" t="n">
        <f aca="false">C97+C194</f>
        <v>0</v>
      </c>
      <c r="D292" s="22" t="n">
        <f aca="false">D97+D194</f>
        <v>0</v>
      </c>
      <c r="E292" s="22" t="n">
        <f aca="false">E97+E194</f>
        <v>0</v>
      </c>
      <c r="F292" s="22" t="n">
        <f aca="false">F97+F194</f>
        <v>0</v>
      </c>
      <c r="G292" s="22" t="n">
        <f aca="false">G97+G194</f>
        <v>0</v>
      </c>
      <c r="H292" s="22" t="n">
        <f aca="false">H97+H194</f>
        <v>0</v>
      </c>
      <c r="I292" s="22" t="n">
        <f aca="false">I97+I194</f>
        <v>0</v>
      </c>
      <c r="J292" s="22" t="n">
        <f aca="false">J97+J194</f>
        <v>0</v>
      </c>
      <c r="K292" s="22" t="n">
        <f aca="false">K97+K194</f>
        <v>0</v>
      </c>
      <c r="L292" s="22" t="n">
        <f aca="false">L97+L194</f>
        <v>0</v>
      </c>
      <c r="M292" s="22" t="n">
        <f aca="false">M97+M194</f>
        <v>0</v>
      </c>
    </row>
    <row r="294" customFormat="false" ht="15" hidden="false" customHeight="false" outlineLevel="0" collapsed="false">
      <c r="B294" s="0" t="s">
        <v>449</v>
      </c>
    </row>
    <row r="295" customFormat="false" ht="15" hidden="false" customHeight="false" outlineLevel="0" collapsed="false">
      <c r="B295" s="0" t="s">
        <v>238</v>
      </c>
      <c r="C295" s="0" t="n">
        <f aca="false">C289/C197</f>
        <v>0</v>
      </c>
      <c r="D295" s="0" t="n">
        <f aca="false">D289/D197</f>
        <v>0</v>
      </c>
      <c r="E295" s="0" t="n">
        <f aca="false">E289/E197</f>
        <v>0</v>
      </c>
      <c r="F295" s="0" t="n">
        <f aca="false">F289/F197</f>
        <v>0</v>
      </c>
      <c r="G295" s="0" t="n">
        <f aca="false">G289/G197</f>
        <v>0</v>
      </c>
      <c r="H295" s="0" t="n">
        <f aca="false">H289/H197</f>
        <v>0</v>
      </c>
      <c r="I295" s="0" t="n">
        <f aca="false">I289/I197</f>
        <v>0</v>
      </c>
      <c r="J295" s="0" t="n">
        <f aca="false">J289/J197</f>
        <v>0</v>
      </c>
      <c r="K295" s="0" t="n">
        <f aca="false">K289/K197</f>
        <v>0</v>
      </c>
      <c r="L295" s="0" t="n">
        <f aca="false">L289/L197</f>
        <v>0</v>
      </c>
      <c r="M295" s="0" t="n">
        <f aca="false">M289/M197</f>
        <v>0</v>
      </c>
    </row>
    <row r="296" customFormat="false" ht="15" hidden="false" customHeight="false" outlineLevel="0" collapsed="false">
      <c r="B296" s="0" t="s">
        <v>25</v>
      </c>
      <c r="C296" s="0" t="n">
        <f aca="false">C290/C198</f>
        <v>0</v>
      </c>
      <c r="D296" s="0" t="n">
        <f aca="false">D290/D198</f>
        <v>0</v>
      </c>
      <c r="E296" s="0" t="n">
        <f aca="false">E290/E198</f>
        <v>0</v>
      </c>
      <c r="F296" s="0" t="n">
        <f aca="false">F290/F198</f>
        <v>0</v>
      </c>
      <c r="G296" s="0" t="n">
        <f aca="false">G290/G198</f>
        <v>0</v>
      </c>
      <c r="H296" s="0" t="n">
        <f aca="false">H290/H198</f>
        <v>0</v>
      </c>
      <c r="I296" s="0" t="n">
        <f aca="false">I290/I198</f>
        <v>0</v>
      </c>
      <c r="J296" s="0" t="n">
        <f aca="false">J290/J198</f>
        <v>0</v>
      </c>
      <c r="K296" s="0" t="n">
        <f aca="false">K290/K198</f>
        <v>0</v>
      </c>
      <c r="L296" s="0" t="n">
        <f aca="false">L290/L198</f>
        <v>0</v>
      </c>
      <c r="M296" s="0" t="n">
        <f aca="false">M290/M198</f>
        <v>0</v>
      </c>
    </row>
    <row r="297" customFormat="false" ht="15" hidden="false" customHeight="false" outlineLevel="0" collapsed="false">
      <c r="B297" s="0" t="s">
        <v>26</v>
      </c>
      <c r="C297" s="0" t="n">
        <f aca="false">C291/C199</f>
        <v>0</v>
      </c>
      <c r="D297" s="0" t="n">
        <f aca="false">D291/D199</f>
        <v>0</v>
      </c>
      <c r="E297" s="0" t="n">
        <f aca="false">E291/E199</f>
        <v>0</v>
      </c>
      <c r="F297" s="0" t="n">
        <f aca="false">F291/F199</f>
        <v>0</v>
      </c>
      <c r="G297" s="0" t="n">
        <f aca="false">G291/G199</f>
        <v>0</v>
      </c>
      <c r="H297" s="0" t="n">
        <f aca="false">H291/H199</f>
        <v>0</v>
      </c>
      <c r="I297" s="0" t="n">
        <f aca="false">I291/I199</f>
        <v>0</v>
      </c>
      <c r="J297" s="0" t="n">
        <f aca="false">J291/J199</f>
        <v>0</v>
      </c>
      <c r="K297" s="0" t="n">
        <f aca="false">K291/K199</f>
        <v>0</v>
      </c>
      <c r="L297" s="0" t="n">
        <f aca="false">L291/L199</f>
        <v>0</v>
      </c>
      <c r="M297" s="0" t="n">
        <f aca="false">M291/M199</f>
        <v>0</v>
      </c>
    </row>
    <row r="298" customFormat="false" ht="15" hidden="false" customHeight="false" outlineLevel="0" collapsed="false">
      <c r="B298" s="0" t="s">
        <v>27</v>
      </c>
      <c r="C298" s="0" t="n">
        <f aca="false">C292/C200</f>
        <v>0</v>
      </c>
      <c r="D298" s="0" t="n">
        <f aca="false">D292/D200</f>
        <v>0</v>
      </c>
      <c r="E298" s="0" t="n">
        <f aca="false">E292/E200</f>
        <v>0</v>
      </c>
      <c r="F298" s="0" t="n">
        <f aca="false">F292/F200</f>
        <v>0</v>
      </c>
      <c r="G298" s="0" t="n">
        <f aca="false">G292/G200</f>
        <v>0</v>
      </c>
      <c r="H298" s="0" t="n">
        <f aca="false">H292/H200</f>
        <v>0</v>
      </c>
      <c r="I298" s="0" t="n">
        <f aca="false">I292/I200</f>
        <v>0</v>
      </c>
      <c r="J298" s="0" t="n">
        <f aca="false">J292/J200</f>
        <v>0</v>
      </c>
      <c r="K298" s="0" t="n">
        <f aca="false">K292/K200</f>
        <v>0</v>
      </c>
      <c r="L298" s="0" t="n">
        <f aca="false">L292/L200</f>
        <v>0</v>
      </c>
      <c r="M298" s="0" t="n">
        <f aca="false">M292/M200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12"/>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J4" activeCellId="0" sqref="J4"/>
    </sheetView>
  </sheetViews>
  <sheetFormatPr defaultColWidth="8.83984375" defaultRowHeight="15" zeroHeight="false" outlineLevelRow="0" outlineLevelCol="0"/>
  <cols>
    <col collapsed="false" customWidth="true" hidden="false" outlineLevel="0" max="1" min="1" style="0" width="39.17"/>
    <col collapsed="false" customWidth="true" hidden="false" outlineLevel="0" max="5" min="5" style="0" width="7.17"/>
  </cols>
  <sheetData>
    <row r="1" customFormat="false" ht="15" hidden="false" customHeight="false" outlineLevel="0" collapsed="false">
      <c r="B1" s="0" t="s">
        <v>455</v>
      </c>
      <c r="E1" s="0" t="s">
        <v>456</v>
      </c>
      <c r="H1" s="0" t="s">
        <v>457</v>
      </c>
    </row>
    <row r="2" customFormat="false" ht="16" hidden="false" customHeight="false" outlineLevel="0" collapsed="false">
      <c r="A2" s="103" t="s">
        <v>458</v>
      </c>
      <c r="B2" s="103" t="s">
        <v>459</v>
      </c>
      <c r="C2" s="103" t="s">
        <v>26</v>
      </c>
      <c r="D2" s="103" t="s">
        <v>27</v>
      </c>
      <c r="E2" s="103" t="s">
        <v>459</v>
      </c>
      <c r="F2" s="103" t="s">
        <v>26</v>
      </c>
      <c r="G2" s="103" t="s">
        <v>27</v>
      </c>
      <c r="H2" s="103" t="s">
        <v>459</v>
      </c>
      <c r="I2" s="103" t="s">
        <v>26</v>
      </c>
      <c r="J2" s="103" t="s">
        <v>27</v>
      </c>
    </row>
    <row r="3" customFormat="false" ht="15" hidden="false" customHeight="false" outlineLevel="0" collapsed="false">
      <c r="A3" s="104" t="s">
        <v>460</v>
      </c>
      <c r="B3" s="105"/>
      <c r="C3" s="106"/>
      <c r="D3" s="107"/>
      <c r="E3" s="105"/>
      <c r="F3" s="106"/>
      <c r="G3" s="107"/>
      <c r="H3" s="93" t="n">
        <v>11.9</v>
      </c>
      <c r="I3" s="93" t="n">
        <v>14.4</v>
      </c>
      <c r="J3" s="93" t="n">
        <v>12.9</v>
      </c>
    </row>
    <row r="4" customFormat="false" ht="15" hidden="false" customHeight="false" outlineLevel="0" collapsed="false">
      <c r="A4" s="108" t="s">
        <v>461</v>
      </c>
      <c r="B4" s="109" t="n">
        <v>0.5624</v>
      </c>
      <c r="C4" s="110" t="n">
        <v>0.4755</v>
      </c>
      <c r="D4" s="111" t="n">
        <v>0.4914</v>
      </c>
      <c r="E4" s="109" t="n">
        <f aca="false">'Regional Data WRA'!F16</f>
        <v>0.562204252030139</v>
      </c>
      <c r="F4" s="110" t="n">
        <f aca="false">'Regional Data WRA'!F17</f>
        <v>0.475481937319231</v>
      </c>
      <c r="G4" s="111" t="n">
        <f aca="false">'Regional Data WRA'!F18</f>
        <v>0.491381172536139</v>
      </c>
    </row>
    <row r="5" customFormat="false" ht="15" hidden="false" customHeight="false" outlineLevel="0" collapsed="false">
      <c r="A5" s="108" t="s">
        <v>462</v>
      </c>
      <c r="B5" s="112" t="n">
        <v>0.3922</v>
      </c>
      <c r="C5" s="113" t="n">
        <v>0.4232</v>
      </c>
      <c r="D5" s="114" t="n">
        <v>0.2222</v>
      </c>
      <c r="E5" s="112" t="n">
        <f aca="false">'Regional Data WRA'!N3</f>
        <v>0.448396793587174</v>
      </c>
      <c r="F5" s="113" t="n">
        <f aca="false">'Regional Data WRA'!N3</f>
        <v>0.448396793587174</v>
      </c>
      <c r="G5" s="114" t="n">
        <f aca="false">'Regional Data WRA'!N3</f>
        <v>0.448396793587174</v>
      </c>
    </row>
    <row r="6" customFormat="false" ht="15" hidden="false" customHeight="false" outlineLevel="0" collapsed="false">
      <c r="A6" s="108" t="s">
        <v>463</v>
      </c>
      <c r="B6" s="109" t="n">
        <v>0.2206</v>
      </c>
      <c r="C6" s="110" t="n">
        <v>0.2012</v>
      </c>
      <c r="D6" s="111" t="n">
        <v>0.1092</v>
      </c>
      <c r="E6" s="109" t="n">
        <f aca="false">E5*E4</f>
        <v>0.25209058395139</v>
      </c>
      <c r="F6" s="110" t="n">
        <f aca="false">F5*F4</f>
        <v>0.213204576102561</v>
      </c>
      <c r="G6" s="111" t="n">
        <f aca="false">G5*G4</f>
        <v>0.220333742194311</v>
      </c>
    </row>
    <row r="7" customFormat="false" ht="15" hidden="false" customHeight="false" outlineLevel="0" collapsed="false">
      <c r="A7" s="108"/>
      <c r="B7" s="115"/>
      <c r="C7" s="108"/>
      <c r="D7" s="116"/>
      <c r="E7" s="115"/>
      <c r="F7" s="108"/>
      <c r="G7" s="116"/>
    </row>
    <row r="8" customFormat="false" ht="15" hidden="false" customHeight="false" outlineLevel="0" collapsed="false">
      <c r="A8" s="104" t="s">
        <v>464</v>
      </c>
      <c r="B8" s="115"/>
      <c r="C8" s="108"/>
      <c r="D8" s="116"/>
      <c r="E8" s="115"/>
      <c r="F8" s="108"/>
      <c r="G8" s="116"/>
    </row>
    <row r="9" customFormat="false" ht="15" hidden="false" customHeight="false" outlineLevel="0" collapsed="false">
      <c r="A9" s="108" t="s">
        <v>465</v>
      </c>
      <c r="B9" s="109" t="n">
        <v>0.4474</v>
      </c>
      <c r="C9" s="110" t="n">
        <v>0.3783</v>
      </c>
      <c r="D9" s="111" t="n">
        <v>0.3909</v>
      </c>
      <c r="E9" s="109" t="n">
        <f aca="false">'Regional Data WRA'!G16</f>
        <v>0.447284745603137</v>
      </c>
      <c r="F9" s="110" t="n">
        <f aca="false">'Regional Data WRA'!G17</f>
        <v>0.378289236704879</v>
      </c>
      <c r="G9" s="111" t="n">
        <f aca="false">'Regional Data WRA'!G18</f>
        <v>0.390938528049794</v>
      </c>
    </row>
    <row r="10" customFormat="false" ht="15" hidden="false" customHeight="false" outlineLevel="0" collapsed="false">
      <c r="A10" s="108" t="s">
        <v>466</v>
      </c>
      <c r="B10" s="112" t="n">
        <v>0.3922</v>
      </c>
      <c r="C10" s="113" t="n">
        <v>0.4232</v>
      </c>
      <c r="D10" s="114" t="n">
        <v>0.2222</v>
      </c>
      <c r="E10" s="112" t="n">
        <f aca="false">'Regional Data WRA'!O3</f>
        <v>0.473551637279597</v>
      </c>
      <c r="F10" s="113" t="n">
        <f aca="false">'Regional Data WRA'!O3</f>
        <v>0.473551637279597</v>
      </c>
      <c r="G10" s="114" t="n">
        <f aca="false">'Regional Data WRA'!O3</f>
        <v>0.473551637279597</v>
      </c>
    </row>
    <row r="11" customFormat="false" ht="16" hidden="false" customHeight="false" outlineLevel="0" collapsed="false">
      <c r="A11" s="108" t="s">
        <v>467</v>
      </c>
      <c r="B11" s="117" t="n">
        <v>0.1755</v>
      </c>
      <c r="C11" s="118" t="n">
        <v>0.1601</v>
      </c>
      <c r="D11" s="119" t="n">
        <v>0.0869</v>
      </c>
      <c r="E11" s="117" t="n">
        <f aca="false">E10*E9</f>
        <v>0.211812423610553</v>
      </c>
      <c r="F11" s="118" t="n">
        <f aca="false">F10*F9</f>
        <v>0.179139487406844</v>
      </c>
      <c r="G11" s="119" t="n">
        <f aca="false">G10*G9</f>
        <v>0.185129580033656</v>
      </c>
    </row>
    <row r="12" customFormat="false" ht="15" hidden="false" customHeight="false" outlineLevel="0" collapsed="false">
      <c r="B12" s="120"/>
      <c r="C12" s="120"/>
      <c r="D12" s="120"/>
      <c r="E12" s="7"/>
      <c r="F12" s="7"/>
      <c r="G12" s="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tabColor rgb="FF7030A0"/>
    <pageSetUpPr fitToPage="false"/>
  </sheetPr>
  <dimension ref="A1:F41"/>
  <sheetViews>
    <sheetView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C14" activeCellId="0" sqref="C14"/>
    </sheetView>
  </sheetViews>
  <sheetFormatPr defaultColWidth="8.83984375" defaultRowHeight="15" zeroHeight="false" outlineLevelRow="0" outlineLevelCol="0"/>
  <cols>
    <col collapsed="false" customWidth="true" hidden="false" outlineLevel="0" max="1" min="1" style="0" width="45.5"/>
    <col collapsed="false" customWidth="true" hidden="false" outlineLevel="0" max="2" min="2" style="0" width="12.66"/>
    <col collapsed="false" customWidth="true" hidden="false" outlineLevel="0" max="3" min="3" style="0" width="23.83"/>
    <col collapsed="false" customWidth="true" hidden="false" outlineLevel="0" max="4" min="4" style="0" width="18.5"/>
    <col collapsed="false" customWidth="true" hidden="false" outlineLevel="0" max="5" min="5" style="0" width="23"/>
    <col collapsed="false" customWidth="true" hidden="false" outlineLevel="0" max="6" min="6" style="0" width="31.33"/>
  </cols>
  <sheetData>
    <row r="1" customFormat="false" ht="32" hidden="false" customHeight="false" outlineLevel="0" collapsed="false">
      <c r="A1" s="121" t="s">
        <v>468</v>
      </c>
      <c r="B1" s="121" t="s">
        <v>469</v>
      </c>
      <c r="C1" s="122" t="s">
        <v>470</v>
      </c>
      <c r="D1" s="122" t="s">
        <v>471</v>
      </c>
      <c r="E1" s="123" t="s">
        <v>472</v>
      </c>
      <c r="F1" s="123" t="s">
        <v>473</v>
      </c>
    </row>
    <row r="2" customFormat="false" ht="15" hidden="false" customHeight="false" outlineLevel="0" collapsed="false">
      <c r="A2" s="124" t="s">
        <v>474</v>
      </c>
      <c r="B2" s="97" t="s">
        <v>475</v>
      </c>
      <c r="C2" s="125" t="n">
        <f aca="false">'VA Total Costs - CHD'!B132</f>
        <v>14058757.7629413</v>
      </c>
      <c r="D2" s="126"/>
      <c r="E2" s="127" t="n">
        <f aca="false">C2/'VAS, children'!C240</f>
        <v>0.9055736772517</v>
      </c>
      <c r="F2" s="127" t="n">
        <f aca="false">C2/'VAS, children'!C271</f>
        <v>2.54464278478178</v>
      </c>
    </row>
    <row r="3" customFormat="false" ht="15" hidden="false" customHeight="false" outlineLevel="0" collapsed="false">
      <c r="A3" s="124"/>
      <c r="B3" s="97" t="s">
        <v>25</v>
      </c>
      <c r="C3" s="125" t="n">
        <f aca="false">'VA Total Costs - CHD'!B133</f>
        <v>1485215.60050491</v>
      </c>
      <c r="D3" s="126"/>
      <c r="E3" s="127" t="n">
        <f aca="false">C3/'VAS, children'!C241</f>
        <v>0.776179029042242</v>
      </c>
      <c r="F3" s="127" t="n">
        <f aca="false">C3/'VAS, children'!C272</f>
        <v>3.12514188009113</v>
      </c>
    </row>
    <row r="4" customFormat="false" ht="15" hidden="false" customHeight="false" outlineLevel="0" collapsed="false">
      <c r="A4" s="124"/>
      <c r="B4" s="97" t="s">
        <v>26</v>
      </c>
      <c r="C4" s="125" t="n">
        <f aca="false">'VA Total Costs - CHD'!B134</f>
        <v>6593205.18065119</v>
      </c>
      <c r="D4" s="126"/>
      <c r="E4" s="127" t="n">
        <f aca="false">C4/'VAS, children'!C242</f>
        <v>0.921041571551739</v>
      </c>
      <c r="F4" s="127" t="n">
        <f aca="false">C4/'VAS, children'!C273</f>
        <v>1.77497207381956</v>
      </c>
    </row>
    <row r="5" customFormat="false" ht="15" hidden="false" customHeight="false" outlineLevel="0" collapsed="false">
      <c r="A5" s="124"/>
      <c r="B5" s="97" t="s">
        <v>27</v>
      </c>
      <c r="C5" s="125" t="n">
        <f aca="false">'VA Total Costs - CHD'!B135</f>
        <v>5980336.98178523</v>
      </c>
      <c r="D5" s="126"/>
      <c r="E5" s="127" t="n">
        <f aca="false">C5/'VAS, children'!C243</f>
        <v>0.926784761582389</v>
      </c>
      <c r="F5" s="127" t="n">
        <f aca="false">C5/'VAS, children'!C274</f>
        <v>4.47945968098155</v>
      </c>
    </row>
    <row r="6" customFormat="false" ht="15" hidden="false" customHeight="false" outlineLevel="0" collapsed="false">
      <c r="A6" s="128" t="s">
        <v>113</v>
      </c>
      <c r="B6" s="20" t="s">
        <v>475</v>
      </c>
      <c r="C6" s="129" t="n">
        <f aca="false">'MNP Total Costs - CHD'!B132</f>
        <v>86665188.2771071</v>
      </c>
      <c r="D6" s="130"/>
      <c r="E6" s="131" t="n">
        <f aca="false">C6/'MNP, children'!C240</f>
        <v>5.58240739055106</v>
      </c>
      <c r="F6" s="131" t="n">
        <f aca="false">C6/'MNP, children'!C271</f>
        <v>23.3003535069697</v>
      </c>
    </row>
    <row r="7" customFormat="false" ht="15" hidden="false" customHeight="false" outlineLevel="0" collapsed="false">
      <c r="A7" s="128"/>
      <c r="B7" s="20" t="s">
        <v>25</v>
      </c>
      <c r="C7" s="129" t="n">
        <f aca="false">'MNP Total Costs - CHD'!B133</f>
        <v>8946004.527151</v>
      </c>
      <c r="D7" s="130"/>
      <c r="E7" s="131" t="n">
        <f aca="false">C7/'MNP, children'!C241</f>
        <v>4.67521422837938</v>
      </c>
      <c r="F7" s="131" t="n">
        <f aca="false">C7/'MNP, children'!C272</f>
        <v>24.2477212522727</v>
      </c>
    </row>
    <row r="8" customFormat="false" ht="15" hidden="false" customHeight="false" outlineLevel="0" collapsed="false">
      <c r="A8" s="128"/>
      <c r="B8" s="20" t="s">
        <v>26</v>
      </c>
      <c r="C8" s="129" t="n">
        <f aca="false">'MNP Total Costs - CHD'!B134</f>
        <v>45296797.2233593</v>
      </c>
      <c r="D8" s="130"/>
      <c r="E8" s="131" t="n">
        <f aca="false">C8/'MNP, children'!C242</f>
        <v>6.32776201524837</v>
      </c>
      <c r="F8" s="131" t="n">
        <f aca="false">C8/'MNP, children'!C273</f>
        <v>19.8909568266209</v>
      </c>
    </row>
    <row r="9" customFormat="false" ht="15" hidden="false" customHeight="false" outlineLevel="0" collapsed="false">
      <c r="A9" s="128"/>
      <c r="B9" s="20" t="s">
        <v>27</v>
      </c>
      <c r="C9" s="129" t="n">
        <f aca="false">'MNP Total Costs - CHD'!B135</f>
        <v>32142386.5265967</v>
      </c>
      <c r="D9" s="130"/>
      <c r="E9" s="131" t="n">
        <f aca="false">C9/'MNP, children'!C243</f>
        <v>4.98116981107784</v>
      </c>
      <c r="F9" s="131" t="n">
        <f aca="false">C9/'MNP, children'!C274</f>
        <v>29.9477648397728</v>
      </c>
    </row>
    <row r="10" customFormat="false" ht="15" hidden="false" customHeight="false" outlineLevel="0" collapsed="false">
      <c r="A10" s="124" t="s">
        <v>476</v>
      </c>
      <c r="B10" s="97" t="s">
        <v>475</v>
      </c>
      <c r="C10" s="132" t="n">
        <f aca="false">'Cost Wheat, VA'!B98</f>
        <v>31089379.0391817</v>
      </c>
      <c r="D10" s="132" t="n">
        <f aca="false">C10/Demographics!$P$3</f>
        <v>0.128020482233436</v>
      </c>
      <c r="E10" s="132" t="n">
        <f aca="false">C10/'Wheat, VA, children'!C240</f>
        <v>1.68535855441347</v>
      </c>
      <c r="F10" s="132" t="n">
        <f aca="false">C10/'Wheat, VA, children'!C271</f>
        <v>7.75366887952176</v>
      </c>
    </row>
    <row r="11" customFormat="false" ht="15" hidden="false" customHeight="false" outlineLevel="0" collapsed="false">
      <c r="A11" s="124"/>
      <c r="B11" s="97" t="s">
        <v>25</v>
      </c>
      <c r="C11" s="132" t="n">
        <f aca="false">'Cost Wheat, VA'!B99</f>
        <v>14557482.4861839</v>
      </c>
      <c r="D11" s="132" t="n">
        <f aca="false">C11/Demographics!$P$4</f>
        <v>0.274885625185759</v>
      </c>
      <c r="E11" s="132" t="n">
        <f aca="false">C11/'Wheat, VA, children'!C241</f>
        <v>2.41241928612458</v>
      </c>
      <c r="F11" s="132" t="n">
        <f aca="false">C11/'Wheat, VA, children'!C272</f>
        <v>7.53393078029197</v>
      </c>
    </row>
    <row r="12" customFormat="false" ht="15" hidden="false" customHeight="false" outlineLevel="0" collapsed="false">
      <c r="A12" s="124"/>
      <c r="B12" s="97" t="s">
        <v>26</v>
      </c>
      <c r="C12" s="132" t="n">
        <f aca="false">'Cost Wheat, VA'!B100</f>
        <v>8673921.59349383</v>
      </c>
      <c r="D12" s="132" t="n">
        <f aca="false">C12/Demographics!$P$5</f>
        <v>0.109740117766263</v>
      </c>
      <c r="E12" s="132" t="n">
        <f aca="false">C12/'Wheat, VA, children'!C242</f>
        <v>1.68061550609251</v>
      </c>
      <c r="F12" s="132" t="n">
        <f aca="false">C12/'Wheat, VA, children'!C273</f>
        <v>8.01189978335483</v>
      </c>
    </row>
    <row r="13" customFormat="false" ht="15" hidden="false" customHeight="false" outlineLevel="0" collapsed="false">
      <c r="A13" s="124"/>
      <c r="B13" s="97" t="s">
        <v>27</v>
      </c>
      <c r="C13" s="132" t="n">
        <f aca="false">'Cost Wheat, VA'!B101</f>
        <v>7857974.95950397</v>
      </c>
      <c r="D13" s="132" t="n">
        <f aca="false">C13/Demographics!$P$6</f>
        <v>0.0708896304205661</v>
      </c>
      <c r="E13" s="132" t="n">
        <f aca="false">C13/'Wheat, VA, children'!C243</f>
        <v>1.083679912162</v>
      </c>
      <c r="F13" s="132" t="n">
        <f aca="false">C13/'Wheat, VA, children'!C274</f>
        <v>7.89945620181248</v>
      </c>
    </row>
    <row r="14" customFormat="false" ht="15" hidden="false" customHeight="false" outlineLevel="0" collapsed="false">
      <c r="A14" s="53" t="s">
        <v>100</v>
      </c>
      <c r="B14" s="20" t="s">
        <v>475</v>
      </c>
      <c r="C14" s="133" t="n">
        <f aca="false">'Cost Cube, VA'!B98</f>
        <v>10837932.4518352</v>
      </c>
      <c r="D14" s="133" t="n">
        <f aca="false">C14/Demographics!$P$3</f>
        <v>0.0446286603906986</v>
      </c>
      <c r="E14" s="133" t="n">
        <f aca="false">C14/'Cube, VA, children'!C240</f>
        <v>0.42358288430847</v>
      </c>
      <c r="F14" s="133" t="n">
        <f aca="false">C14/'Cube, VA, children'!C271</f>
        <v>4.42619405430621</v>
      </c>
    </row>
    <row r="15" customFormat="false" ht="15" hidden="false" customHeight="false" outlineLevel="0" collapsed="false">
      <c r="B15" s="20" t="s">
        <v>25</v>
      </c>
      <c r="C15" s="133" t="n">
        <f aca="false">'Cost Cube, VA'!B99</f>
        <v>2215904.27868729</v>
      </c>
      <c r="D15" s="133" t="n">
        <f aca="false">C15/Demographics!$P$4</f>
        <v>0.0418424156496052</v>
      </c>
      <c r="E15" s="133" t="n">
        <f aca="false">C15/'Cube, VA, children'!C241</f>
        <v>0.3814425270396</v>
      </c>
      <c r="F15" s="133" t="n">
        <f aca="false">C15/'Cube, VA, children'!C272</f>
        <v>2.76843834077959</v>
      </c>
    </row>
    <row r="16" customFormat="false" ht="15" hidden="false" customHeight="false" outlineLevel="0" collapsed="false">
      <c r="B16" s="20" t="s">
        <v>26</v>
      </c>
      <c r="C16" s="133" t="n">
        <f aca="false">'Cost Cube, VA'!B100</f>
        <v>2215904.27868729</v>
      </c>
      <c r="D16" s="133" t="n">
        <f aca="false">C16/Demographics!$P$5</f>
        <v>0.0280350235912105</v>
      </c>
      <c r="E16" s="133" t="n">
        <f aca="false">C16/'Cube, VA, children'!C242</f>
        <v>0.28989792026848</v>
      </c>
      <c r="F16" s="133" t="n">
        <f aca="false">C16/'Cube, VA, children'!C273</f>
        <v>3.76867296349024</v>
      </c>
    </row>
    <row r="17" customFormat="false" ht="15" hidden="false" customHeight="false" outlineLevel="0" collapsed="false">
      <c r="B17" s="20" t="s">
        <v>27</v>
      </c>
      <c r="C17" s="133" t="n">
        <f aca="false">'Cost Cube, VA'!B101</f>
        <v>2215904.27868729</v>
      </c>
      <c r="D17" s="133" t="n">
        <f aca="false">C17/Demographics!$P$6</f>
        <v>0.0199904728855752</v>
      </c>
      <c r="E17" s="133" t="n">
        <f aca="false">C17/'Cube, VA, children'!C243</f>
        <v>0.182629701454258</v>
      </c>
      <c r="F17" s="133" t="n">
        <f aca="false">C17/'Cube, VA, children'!C274</f>
        <v>2.09009547219873</v>
      </c>
    </row>
    <row r="18" customFormat="false" ht="15" hidden="false" customHeight="false" outlineLevel="0" collapsed="false">
      <c r="A18" s="124" t="s">
        <v>477</v>
      </c>
      <c r="B18" s="97" t="s">
        <v>475</v>
      </c>
      <c r="C18" s="132" t="n">
        <f aca="false">'Cost Oil 44, VA'!B102</f>
        <v>3282483.28141261</v>
      </c>
      <c r="D18" s="132" t="n">
        <f aca="false">C18/Demographics!$P$3</f>
        <v>0.0135166769358766</v>
      </c>
      <c r="E18" s="132" t="n">
        <f aca="false">C18/'Oil 44, VA, children'!C240</f>
        <v>0.161645306697401</v>
      </c>
      <c r="F18" s="132" t="n">
        <f aca="false">C18/'Oil 44, VA, children'!C271</f>
        <v>1.56374498975719</v>
      </c>
    </row>
    <row r="19" customFormat="false" ht="15" hidden="false" customHeight="false" outlineLevel="0" collapsed="false">
      <c r="A19" s="124"/>
      <c r="B19" s="97" t="s">
        <v>25</v>
      </c>
      <c r="C19" s="132" t="n">
        <f aca="false">'Cost Oil 44, VA'!B103</f>
        <v>1297492.02006847</v>
      </c>
      <c r="D19" s="132" t="n">
        <f aca="false">C19/Demographics!$P$4</f>
        <v>0.024500246210054</v>
      </c>
      <c r="E19" s="132" t="n">
        <f aca="false">C19/'Oil 44, VA, children'!C241</f>
        <v>0.225533311658471</v>
      </c>
      <c r="F19" s="132" t="n">
        <f aca="false">C19/'Oil 44, VA, children'!C272</f>
        <v>1.72908872271495</v>
      </c>
    </row>
    <row r="20" customFormat="false" ht="15" hidden="false" customHeight="false" outlineLevel="0" collapsed="false">
      <c r="A20" s="124"/>
      <c r="B20" s="97" t="s">
        <v>26</v>
      </c>
      <c r="C20" s="132" t="n">
        <f aca="false">'Cost Oil 44, VA'!B104</f>
        <v>933753.510392929</v>
      </c>
      <c r="D20" s="132" t="n">
        <f aca="false">C20/Demographics!$P$5</f>
        <v>0.0118135977009572</v>
      </c>
      <c r="E20" s="132" t="n">
        <f aca="false">C20/'Oil 44, VA, children'!C242</f>
        <v>0.131642663490979</v>
      </c>
      <c r="F20" s="132" t="n">
        <f aca="false">C20/'Oil 44, VA, children'!C273</f>
        <v>1.2506053031643</v>
      </c>
    </row>
    <row r="21" customFormat="false" ht="15" hidden="false" customHeight="false" outlineLevel="0" collapsed="false">
      <c r="A21" s="124"/>
      <c r="B21" s="97" t="s">
        <v>27</v>
      </c>
      <c r="C21" s="132" t="n">
        <f aca="false">'Cost Oil 44, VA'!B105</f>
        <v>1051237.75095122</v>
      </c>
      <c r="D21" s="132" t="n">
        <f aca="false">C21/Demographics!$P$6</f>
        <v>0.00948359545978789</v>
      </c>
      <c r="E21" s="132" t="n">
        <f aca="false">C21/'Oil 44, VA, children'!C243</f>
        <v>0.140904946700673</v>
      </c>
      <c r="F21" s="132" t="n">
        <f aca="false">C21/'Oil 44, VA, children'!C274</f>
        <v>1.74599607868225</v>
      </c>
    </row>
    <row r="22" customFormat="false" ht="15" hidden="false" customHeight="false" outlineLevel="0" collapsed="false">
      <c r="A22" s="53" t="s">
        <v>478</v>
      </c>
      <c r="B22" s="20" t="s">
        <v>475</v>
      </c>
      <c r="C22" s="133" t="n">
        <f aca="false">'Cost Oil 100, VA'!B102</f>
        <v>4117698.98929426</v>
      </c>
      <c r="D22" s="133" t="n">
        <f aca="false">C22/Demographics!$P$3</f>
        <v>0.0169559452968559</v>
      </c>
      <c r="E22" s="133" t="n">
        <f aca="false">C22/'Oil 100, VA, children'!C240</f>
        <v>0.202775356018144</v>
      </c>
      <c r="F22" s="133" t="n">
        <f aca="false">C22/'Oil 100, VA, children'!C271</f>
        <v>1.0903408739014</v>
      </c>
    </row>
    <row r="23" customFormat="false" ht="15" hidden="false" customHeight="false" outlineLevel="0" collapsed="false">
      <c r="B23" s="20" t="s">
        <v>25</v>
      </c>
      <c r="C23" s="133" t="n">
        <f aca="false">'Cost Oil 100, VA'!B103</f>
        <v>1627634.05678462</v>
      </c>
      <c r="D23" s="133" t="n">
        <f aca="false">C23/Demographics!$P$4</f>
        <v>0.030734243073794</v>
      </c>
      <c r="E23" s="133" t="n">
        <f aca="false">C23/'Oil 100, VA, children'!C241</f>
        <v>0.282919427107827</v>
      </c>
      <c r="F23" s="133" t="n">
        <f aca="false">C23/'Oil 100, VA, children'!C272</f>
        <v>1.29025495545077</v>
      </c>
    </row>
    <row r="24" customFormat="false" ht="15" hidden="false" customHeight="false" outlineLevel="0" collapsed="false">
      <c r="B24" s="20" t="s">
        <v>26</v>
      </c>
      <c r="C24" s="133" t="n">
        <f aca="false">'Cost Oil 100, VA'!B104</f>
        <v>1171343.63113657</v>
      </c>
      <c r="D24" s="133" t="n">
        <f aca="false">C24/Demographics!$P$5</f>
        <v>0.0148195238612842</v>
      </c>
      <c r="E24" s="133" t="n">
        <f aca="false">C24/'Oil 100, VA, children'!C242</f>
        <v>0.165138651421106</v>
      </c>
      <c r="F24" s="133" t="n">
        <f aca="false">C24/'Oil 100, VA, children'!C273</f>
        <v>0.778573120066078</v>
      </c>
    </row>
    <row r="25" customFormat="false" ht="15" hidden="false" customHeight="false" outlineLevel="0" collapsed="false">
      <c r="B25" s="20" t="s">
        <v>27</v>
      </c>
      <c r="C25" s="133" t="n">
        <f aca="false">'Cost Oil 100, VA'!B105</f>
        <v>1318721.30137307</v>
      </c>
      <c r="D25" s="133" t="n">
        <f aca="false">C25/Demographics!$P$6</f>
        <v>0.0118966611835533</v>
      </c>
      <c r="E25" s="133" t="n">
        <f aca="false">C25/'Oil 100, VA, children'!C243</f>
        <v>0.176757688272591</v>
      </c>
      <c r="F25" s="133" t="n">
        <f aca="false">C25/'Oil 100, VA, children'!C274</f>
        <v>1.30493186321012</v>
      </c>
    </row>
    <row r="26" customFormat="false" ht="15" hidden="false" customHeight="false" outlineLevel="0" collapsed="false">
      <c r="A26" s="124" t="s">
        <v>479</v>
      </c>
      <c r="B26" s="97" t="s">
        <v>475</v>
      </c>
      <c r="C26" s="132" t="n">
        <f aca="false">'Cost Maize 50, VA '!B41</f>
        <v>4124480.17721256</v>
      </c>
      <c r="D26" s="132" t="n">
        <f aca="false">C26/Demographics!$P$3</f>
        <v>0.016983869011457</v>
      </c>
      <c r="E26" s="132" t="n">
        <f aca="false">C26/'Maize 50, VA, children'!C240</f>
        <v>0.347039402997802</v>
      </c>
      <c r="F26" s="132" t="n">
        <f aca="false">C26/'Maize 50, VA, children'!C271</f>
        <v>3.73216150982025</v>
      </c>
    </row>
    <row r="27" customFormat="false" ht="15" hidden="false" customHeight="false" outlineLevel="0" collapsed="false">
      <c r="A27" s="97"/>
      <c r="B27" s="97" t="s">
        <v>25</v>
      </c>
      <c r="C27" s="132" t="n">
        <f aca="false">'Cost Maize 50, VA '!B42</f>
        <v>375552.277579255</v>
      </c>
      <c r="D27" s="132" t="n">
        <f aca="false">C27/Demographics!$P$4</f>
        <v>0.00709146809623752</v>
      </c>
      <c r="E27" s="132" t="n">
        <f aca="false">C27/'Maize 50, VA, children'!C241</f>
        <v>0.159139712682799</v>
      </c>
      <c r="F27" s="132" t="n">
        <f aca="false">C27/'Maize 50, VA, children'!C272</f>
        <v>2.30333794672472</v>
      </c>
    </row>
    <row r="28" customFormat="false" ht="15" hidden="false" customHeight="false" outlineLevel="0" collapsed="false">
      <c r="A28" s="97"/>
      <c r="B28" s="97" t="s">
        <v>26</v>
      </c>
      <c r="C28" s="132" t="n">
        <f aca="false">'Cost Maize 50, VA '!B43</f>
        <v>1849192.00703961</v>
      </c>
      <c r="D28" s="132" t="n">
        <f aca="false">C28/Demographics!$P$5</f>
        <v>0.023395478785187</v>
      </c>
      <c r="E28" s="132" t="n">
        <f aca="false">C28/'Maize 50, VA, children'!C242</f>
        <v>0.491925053905096</v>
      </c>
      <c r="F28" s="132" t="n">
        <f aca="false">C28/'Maize 50, VA, children'!C273</f>
        <v>3.43761912669394</v>
      </c>
    </row>
    <row r="29" customFormat="false" ht="15" hidden="false" customHeight="false" outlineLevel="0" collapsed="false">
      <c r="A29" s="97"/>
      <c r="B29" s="97" t="s">
        <v>27</v>
      </c>
      <c r="C29" s="132" t="n">
        <f aca="false">'Cost Maize 50, VA '!B44</f>
        <v>1899735.8925937</v>
      </c>
      <c r="D29" s="132" t="n">
        <f aca="false">C29/Demographics!$P$6</f>
        <v>0.0171382036741884</v>
      </c>
      <c r="E29" s="132" t="n">
        <f aca="false">C29/'Maize 50, VA, children'!C243</f>
        <v>0.329484794839918</v>
      </c>
      <c r="F29" s="132" t="n">
        <f aca="false">C29/'Maize 50, VA, children'!C274</f>
        <v>4.70064973971616</v>
      </c>
    </row>
    <row r="30" customFormat="false" ht="15" hidden="false" customHeight="false" outlineLevel="0" collapsed="false">
      <c r="A30" s="128" t="s">
        <v>480</v>
      </c>
      <c r="B30" s="20" t="s">
        <v>475</v>
      </c>
      <c r="C30" s="133" t="n">
        <f aca="false">'Cost Maize 100, VA'!B41</f>
        <v>4507341.31270203</v>
      </c>
      <c r="D30" s="133" t="n">
        <f aca="false">C30/Demographics!$P$3</f>
        <v>0.0185604224425188</v>
      </c>
      <c r="E30" s="133" t="n">
        <f aca="false">C30/'Maize 100, VA, children'!C240</f>
        <v>0.3792538625618</v>
      </c>
      <c r="F30" s="133" t="n">
        <f aca="false">C30/'Maize 100, VA, children'!C271</f>
        <v>2.04755267046075</v>
      </c>
    </row>
    <row r="31" customFormat="false" ht="15" hidden="false" customHeight="false" outlineLevel="0" collapsed="false">
      <c r="A31" s="20"/>
      <c r="B31" s="20" t="s">
        <v>25</v>
      </c>
      <c r="C31" s="133" t="n">
        <f aca="false">'Cost Maize 100, VA'!B42</f>
        <v>410413.488023191</v>
      </c>
      <c r="D31" s="133" t="n">
        <f aca="false">C31/Demographics!$P$4</f>
        <v>0.00774974439069355</v>
      </c>
      <c r="E31" s="133" t="n">
        <f aca="false">C31/'Maize 100, VA, children'!C241</f>
        <v>0.173912098166872</v>
      </c>
      <c r="F31" s="133" t="n">
        <f aca="false">C31/'Maize 100, VA, children'!C272</f>
        <v>1.60489352335201</v>
      </c>
    </row>
    <row r="32" customFormat="false" ht="15" hidden="false" customHeight="false" outlineLevel="0" collapsed="false">
      <c r="A32" s="20"/>
      <c r="B32" s="20" t="s">
        <v>26</v>
      </c>
      <c r="C32" s="133" t="n">
        <f aca="false">'Cost Maize 100, VA'!B43</f>
        <v>2020846.06309855</v>
      </c>
      <c r="D32" s="133" t="n">
        <f aca="false">C32/Demographics!$P$5</f>
        <v>0.0255671996295504</v>
      </c>
      <c r="E32" s="133" t="n">
        <f aca="false">C32/'Maize 100, VA, children'!C242</f>
        <v>0.537588744024006</v>
      </c>
      <c r="F32" s="133" t="n">
        <f aca="false">C32/'Maize 100, VA, children'!C273</f>
        <v>1.76293068571001</v>
      </c>
    </row>
    <row r="33" customFormat="false" ht="15" hidden="false" customHeight="false" outlineLevel="0" collapsed="false">
      <c r="A33" s="20"/>
      <c r="B33" s="20" t="s">
        <v>27</v>
      </c>
      <c r="C33" s="133" t="n">
        <f aca="false">'Cost Maize 100, VA'!B44</f>
        <v>2076081.76158029</v>
      </c>
      <c r="D33" s="133" t="n">
        <f aca="false">C33/Demographics!$P$6</f>
        <v>0.0187290834546761</v>
      </c>
      <c r="E33" s="133" t="n">
        <f aca="false">C33/'Maize 100, VA, children'!C243</f>
        <v>0.360069721244917</v>
      </c>
      <c r="F33" s="133" t="n">
        <f aca="false">C33/'Maize 100, VA, children'!C274</f>
        <v>2.5973568656094</v>
      </c>
    </row>
    <row r="34" customFormat="false" ht="15" hidden="false" customHeight="false" outlineLevel="0" collapsed="false">
      <c r="A34" s="124" t="s">
        <v>481</v>
      </c>
      <c r="B34" s="97" t="s">
        <v>475</v>
      </c>
      <c r="C34" s="132" t="n">
        <f aca="false">'Cost Sweet Potato 50, VA '!B41</f>
        <v>4455316.83427428</v>
      </c>
      <c r="D34" s="132" t="n">
        <f aca="false">C34/Demographics!$P$3</f>
        <v>0.0183461949789252</v>
      </c>
      <c r="E34" s="132" t="n">
        <f aca="false">C34/'Sweet Potato 50, VA, children'!C240</f>
        <v>0.812303418135093</v>
      </c>
      <c r="F34" s="134" t="n">
        <f aca="false">C34/'Sweet Potato 50, VA, children'!C271</f>
        <v>2.82542270234012</v>
      </c>
    </row>
    <row r="35" customFormat="false" ht="15" hidden="false" customHeight="false" outlineLevel="0" collapsed="false">
      <c r="A35" s="97"/>
      <c r="B35" s="97" t="s">
        <v>25</v>
      </c>
      <c r="C35" s="132" t="n">
        <f aca="false">'Cost Sweet Potato 50, VA '!B42</f>
        <v>1044317.55995331</v>
      </c>
      <c r="D35" s="132" t="n">
        <f aca="false">C35/Demographics!$P$4</f>
        <v>0.0197196105599083</v>
      </c>
      <c r="E35" s="132" t="n">
        <f aca="false">C35/'Sweet Potato 50, VA, children'!C241</f>
        <v>0.772667927897447</v>
      </c>
      <c r="F35" s="134" t="n">
        <f aca="false">C35/'Sweet Potato 50, VA, children'!C272</f>
        <v>2.56200418197575</v>
      </c>
    </row>
    <row r="36" customFormat="false" ht="15" hidden="false" customHeight="false" outlineLevel="0" collapsed="false">
      <c r="A36" s="97"/>
      <c r="B36" s="97" t="s">
        <v>26</v>
      </c>
      <c r="C36" s="132" t="n">
        <f aca="false">'Cost Sweet Potato 50, VA '!B43</f>
        <v>1261726.98004074</v>
      </c>
      <c r="D36" s="132" t="n">
        <f aca="false">C36/Demographics!$P$5</f>
        <v>0.0159630296269223</v>
      </c>
      <c r="E36" s="132" t="n">
        <f aca="false">C36/'Sweet Potato 50, VA, children'!C242</f>
        <v>0.691314339718345</v>
      </c>
      <c r="F36" s="134" t="n">
        <f aca="false">C36/'Sweet Potato 50, VA, children'!C273</f>
        <v>2.59242877394379</v>
      </c>
    </row>
    <row r="37" customFormat="false" ht="15" hidden="false" customHeight="false" outlineLevel="0" collapsed="false">
      <c r="A37" s="97"/>
      <c r="B37" s="97" t="s">
        <v>27</v>
      </c>
      <c r="C37" s="132" t="n">
        <f aca="false">'Cost Sweet Potato 50, VA '!B44</f>
        <v>2149272.29428023</v>
      </c>
      <c r="D37" s="132" t="n">
        <f aca="false">C37/Demographics!$P$6</f>
        <v>0.0193893616866788</v>
      </c>
      <c r="E37" s="132" t="n">
        <f aca="false">C37/'Sweet Potato 50, VA, children'!C243</f>
        <v>0.931183976971676</v>
      </c>
      <c r="F37" s="134" t="n">
        <f aca="false">C37/'Sweet Potato 50, VA, children'!C274</f>
        <v>3.14887213265422</v>
      </c>
    </row>
    <row r="38" customFormat="false" ht="15" hidden="false" customHeight="false" outlineLevel="0" collapsed="false">
      <c r="A38" s="128" t="s">
        <v>482</v>
      </c>
      <c r="B38" s="20" t="s">
        <v>475</v>
      </c>
      <c r="C38" s="133" t="n">
        <f aca="false">'Cost Sweet Potato 100, VA'!B41</f>
        <v>4838177.96976375</v>
      </c>
      <c r="D38" s="133" t="n">
        <f aca="false">C38/Demographics!$P$3</f>
        <v>0.019922748409987</v>
      </c>
      <c r="E38" s="133" t="n">
        <f aca="false">C38/'Sweet Potato 100, VA, children'!C240</f>
        <v>0.882107524239668</v>
      </c>
      <c r="F38" s="133" t="n">
        <f aca="false">C38/'Sweet Potato 100, VA, children'!C271</f>
        <v>2.08605538344687</v>
      </c>
    </row>
    <row r="39" customFormat="false" ht="15" hidden="false" customHeight="false" outlineLevel="0" collapsed="false">
      <c r="A39" s="20"/>
      <c r="B39" s="20" t="s">
        <v>25</v>
      </c>
      <c r="C39" s="133" t="n">
        <f aca="false">'Cost Sweet Potato 100, VA'!B42</f>
        <v>1134059.46197461</v>
      </c>
      <c r="D39" s="133" t="n">
        <f aca="false">C39/Demographics!$P$4</f>
        <v>0.0214141864500664</v>
      </c>
      <c r="E39" s="133" t="n">
        <f aca="false">C39/'Sweet Potato 100, VA, children'!C241</f>
        <v>0.839066016122142</v>
      </c>
      <c r="F39" s="133" t="n">
        <f aca="false">C39/'Sweet Potato 100, VA, children'!C272</f>
        <v>2.22105710149979</v>
      </c>
    </row>
    <row r="40" customFormat="false" ht="15" hidden="false" customHeight="false" outlineLevel="0" collapsed="false">
      <c r="A40" s="20"/>
      <c r="B40" s="20" t="s">
        <v>26</v>
      </c>
      <c r="C40" s="133" t="n">
        <f aca="false">'Cost Sweet Potato 100, VA'!B43</f>
        <v>1370151.64257875</v>
      </c>
      <c r="D40" s="133" t="n">
        <f aca="false">C40/Demographics!$P$5</f>
        <v>0.0173347892292472</v>
      </c>
      <c r="E40" s="133" t="n">
        <f aca="false">C40/'Sweet Potato 100, VA, children'!C242</f>
        <v>0.750721426336423</v>
      </c>
      <c r="F40" s="133" t="n">
        <f aca="false">C40/'Sweet Potato 100, VA, children'!C273</f>
        <v>1.47555590693711</v>
      </c>
    </row>
    <row r="41" customFormat="false" ht="15" hidden="false" customHeight="false" outlineLevel="0" collapsed="false">
      <c r="A41" s="20"/>
      <c r="B41" s="20" t="s">
        <v>27</v>
      </c>
      <c r="C41" s="133" t="n">
        <f aca="false">'Cost Sweet Potato 100, VA'!B44</f>
        <v>2333966.86521038</v>
      </c>
      <c r="D41" s="133" t="n">
        <f aca="false">C41/Demographics!$P$6</f>
        <v>0.0210555581229614</v>
      </c>
      <c r="E41" s="133" t="n">
        <f aca="false">C41/'Sweet Potato 100, VA, children'!C243</f>
        <v>1.0112039100167</v>
      </c>
      <c r="F41" s="133" t="n">
        <f aca="false">C41/'Sweet Potato 100, VA, children'!C274</f>
        <v>2.65183066198256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tabColor rgb="FF7030A0"/>
    <pageSetUpPr fitToPage="false"/>
  </sheetPr>
  <dimension ref="A1:P63"/>
  <sheetViews>
    <sheetView showFormulas="false" showGridLines="true" showRowColHeaders="true" showZeros="true" rightToLeft="false" tabSelected="false" showOutlineSymbols="true" defaultGridColor="true" view="normal" topLeftCell="A1" colorId="64" zoomScale="96" zoomScaleNormal="96" zoomScalePageLayoutView="100" workbookViewId="0">
      <pane xSplit="0" ySplit="1" topLeftCell="A2" activePane="bottomLeft" state="frozen"/>
      <selection pane="topLeft" activeCell="A1" activeCellId="0" sqref="A1"/>
      <selection pane="bottomLeft" activeCell="A13" activeCellId="0" sqref="A13"/>
    </sheetView>
  </sheetViews>
  <sheetFormatPr defaultColWidth="8.83984375" defaultRowHeight="15" zeroHeight="false" outlineLevelRow="0" outlineLevelCol="0"/>
  <cols>
    <col collapsed="false" customWidth="true" hidden="false" outlineLevel="0" max="1" min="1" style="0" width="45.5"/>
    <col collapsed="false" customWidth="true" hidden="false" outlineLevel="0" max="2" min="2" style="0" width="12.66"/>
    <col collapsed="false" customWidth="true" hidden="false" outlineLevel="0" max="3" min="3" style="0" width="16.16"/>
    <col collapsed="false" customWidth="true" hidden="false" outlineLevel="0" max="4" min="4" style="0" width="16.5"/>
    <col collapsed="false" customWidth="true" hidden="false" outlineLevel="0" max="5" min="5" style="0" width="16.33"/>
    <col collapsed="false" customWidth="true" hidden="false" outlineLevel="0" max="6" min="6" style="0" width="18.83"/>
    <col collapsed="false" customWidth="true" hidden="false" outlineLevel="0" max="7" min="7" style="0" width="18.66"/>
    <col collapsed="false" customWidth="true" hidden="false" outlineLevel="0" max="8" min="8" style="0" width="19.5"/>
    <col collapsed="false" customWidth="true" hidden="false" outlineLevel="0" max="11" min="11" style="0" width="41"/>
    <col collapsed="false" customWidth="true" hidden="false" outlineLevel="0" max="12" min="12" style="0" width="19.66"/>
    <col collapsed="false" customWidth="true" hidden="false" outlineLevel="0" max="14" min="13" style="0" width="24.5"/>
    <col collapsed="false" customWidth="true" hidden="false" outlineLevel="0" max="15" min="15" style="0" width="19.16"/>
  </cols>
  <sheetData>
    <row r="1" customFormat="false" ht="33.75" hidden="false" customHeight="true" outlineLevel="0" collapsed="false">
      <c r="A1" s="121" t="s">
        <v>483</v>
      </c>
      <c r="B1" s="121" t="s">
        <v>469</v>
      </c>
      <c r="C1" s="122" t="s">
        <v>470</v>
      </c>
      <c r="D1" s="122" t="s">
        <v>471</v>
      </c>
      <c r="E1" s="123" t="s">
        <v>484</v>
      </c>
      <c r="F1" s="123" t="s">
        <v>485</v>
      </c>
      <c r="G1" s="123" t="s">
        <v>486</v>
      </c>
      <c r="H1" s="123" t="s">
        <v>487</v>
      </c>
      <c r="K1" s="135" t="s">
        <v>488</v>
      </c>
      <c r="L1" s="135"/>
      <c r="M1" s="135"/>
      <c r="N1" s="135"/>
      <c r="O1" s="135"/>
      <c r="P1" s="135"/>
    </row>
    <row r="2" customFormat="false" ht="16" hidden="false" customHeight="false" outlineLevel="0" collapsed="false">
      <c r="A2" s="124" t="s">
        <v>489</v>
      </c>
      <c r="B2" s="97" t="s">
        <v>475</v>
      </c>
      <c r="C2" s="132" t="n">
        <f aca="false">'Cost Wheat, Fe'!B98</f>
        <v>14244322.2434011</v>
      </c>
      <c r="D2" s="132" t="n">
        <f aca="false">C2/Demographics!$P$3</f>
        <v>0.058655562093744</v>
      </c>
      <c r="E2" s="136" t="n">
        <f aca="false">C2/'Wheat, Fe, WRA'!C365</f>
        <v>0.479513722845181</v>
      </c>
      <c r="F2" s="136" t="n">
        <f aca="false">C2/'Wheat, Fe, WRA'!C389</f>
        <v>8.00112271264345</v>
      </c>
      <c r="G2" s="136" t="n">
        <f aca="false">C2/'Wheat, Fe, WRA'!C413</f>
        <v>31.9488977992077</v>
      </c>
      <c r="H2" s="136" t="n">
        <f aca="false">C2/'Wheat, Fe, WRA'!C437</f>
        <v>67.5820604691296</v>
      </c>
      <c r="K2" s="0" t="s">
        <v>490</v>
      </c>
      <c r="L2" s="26" t="s">
        <v>491</v>
      </c>
      <c r="M2" s="0" t="s">
        <v>492</v>
      </c>
      <c r="N2" s="0" t="s">
        <v>485</v>
      </c>
      <c r="O2" s="0" t="s">
        <v>235</v>
      </c>
      <c r="P2" s="0" t="s">
        <v>493</v>
      </c>
    </row>
    <row r="3" customFormat="false" ht="15" hidden="false" customHeight="false" outlineLevel="0" collapsed="false">
      <c r="A3" s="124"/>
      <c r="B3" s="97" t="s">
        <v>25</v>
      </c>
      <c r="C3" s="132" t="n">
        <f aca="false">'Cost Wheat, Fe'!B99</f>
        <v>6669849.253809</v>
      </c>
      <c r="D3" s="132" t="n">
        <f aca="false">C3/Demographics!$P$3</f>
        <v>0.0274652419664225</v>
      </c>
      <c r="E3" s="136" t="n">
        <f aca="false">C3/'Wheat, Fe, WRA'!C366</f>
        <v>0.641099954586118</v>
      </c>
      <c r="F3" s="136" t="n">
        <f aca="false">C3/'Wheat, Fe, WRA'!C390</f>
        <v>9.66010804226882</v>
      </c>
      <c r="G3" s="136" t="n">
        <f aca="false">C3/'Wheat, Fe, WRA'!C414</f>
        <v>35.2748257554932</v>
      </c>
      <c r="H3" s="136" t="n">
        <f aca="false">C3/'Wheat, Fe, WRA'!C438</f>
        <v>74.5428532762258</v>
      </c>
      <c r="K3" s="0" t="s">
        <v>494</v>
      </c>
      <c r="L3" s="0" t="s">
        <v>495</v>
      </c>
      <c r="N3" s="133" t="n">
        <v>16.59</v>
      </c>
      <c r="O3" s="0" t="s">
        <v>496</v>
      </c>
      <c r="P3" s="0" t="s">
        <v>497</v>
      </c>
    </row>
    <row r="4" customFormat="false" ht="15" hidden="false" customHeight="false" outlineLevel="0" collapsed="false">
      <c r="A4" s="124"/>
      <c r="B4" s="97" t="s">
        <v>26</v>
      </c>
      <c r="C4" s="132" t="n">
        <f aca="false">'Cost Wheat, Fe'!B100</f>
        <v>3974158.96071797</v>
      </c>
      <c r="D4" s="132" t="n">
        <f aca="false">C4/Demographics!$P$3</f>
        <v>0.016364873225105</v>
      </c>
      <c r="E4" s="136" t="n">
        <f aca="false">C4/'Wheat, Fe, WRA'!C367</f>
        <v>0.502382321300963</v>
      </c>
      <c r="F4" s="136" t="n">
        <f aca="false">C4/'Wheat, Fe, WRA'!C391</f>
        <v>4.79946632119588</v>
      </c>
      <c r="G4" s="136" t="n">
        <f aca="false">C4/'Wheat, Fe, WRA'!C415</f>
        <v>20.5003803362102</v>
      </c>
      <c r="H4" s="136" t="n">
        <f aca="false">C4/'Wheat, Fe, WRA'!C439</f>
        <v>43.4107384034378</v>
      </c>
      <c r="K4" s="0" t="s">
        <v>498</v>
      </c>
      <c r="L4" s="0" t="s">
        <v>499</v>
      </c>
      <c r="N4" s="137" t="s">
        <v>500</v>
      </c>
      <c r="O4" s="0" t="s">
        <v>501</v>
      </c>
    </row>
    <row r="5" customFormat="false" ht="15" hidden="false" customHeight="false" outlineLevel="0" collapsed="false">
      <c r="A5" s="124"/>
      <c r="B5" s="97" t="s">
        <v>27</v>
      </c>
      <c r="C5" s="132" t="n">
        <f aca="false">'Cost Wheat, Fe'!B101</f>
        <v>3600314.02887414</v>
      </c>
      <c r="D5" s="132" t="n">
        <f aca="false">C5/Demographics!$P$3</f>
        <v>0.0148254469022165</v>
      </c>
      <c r="E5" s="136" t="n">
        <f aca="false">C5/'Wheat, Fe, WRA'!C368</f>
        <v>0.316055996378397</v>
      </c>
      <c r="F5" s="136" t="n">
        <f aca="false">C5/'Wheat, Fe, WRA'!C392</f>
        <v>13.7523789684212</v>
      </c>
      <c r="G5" s="136" t="n">
        <f aca="false">C5/'Wheat, Fe, WRA'!C416</f>
        <v>57.2324809346607</v>
      </c>
      <c r="H5" s="136" t="n">
        <f aca="false">C5/'Wheat, Fe, WRA'!C440</f>
        <v>121.034342792541</v>
      </c>
      <c r="K5" s="0" t="s">
        <v>502</v>
      </c>
      <c r="L5" s="0" t="s">
        <v>503</v>
      </c>
      <c r="N5" s="133" t="n">
        <v>2</v>
      </c>
      <c r="O5" s="0" t="s">
        <v>504</v>
      </c>
      <c r="P5" s="0" t="s">
        <v>505</v>
      </c>
    </row>
    <row r="6" customFormat="false" ht="15" hidden="false" customHeight="false" outlineLevel="0" collapsed="false">
      <c r="A6" s="53" t="s">
        <v>506</v>
      </c>
      <c r="B6" s="0" t="s">
        <v>475</v>
      </c>
      <c r="C6" s="133" t="n">
        <f aca="false">'Cost Cube, Fe'!B98</f>
        <v>4259933.05924359</v>
      </c>
      <c r="D6" s="132" t="n">
        <f aca="false">C6/Demographics!$P$3</f>
        <v>0.017541639665405</v>
      </c>
      <c r="E6" s="137" t="n">
        <f aca="false">C6/'Cube, Fe, WRA'!C365</f>
        <v>0.100427159505897</v>
      </c>
      <c r="F6" s="137" t="n">
        <f aca="false">C6/'Cube, Fe, WRA'!C389</f>
        <v>2.54212816351952</v>
      </c>
      <c r="G6" s="137" t="n">
        <f aca="false">C6/'Cube, Fe, WRA'!C413</f>
        <v>10.1508092888101</v>
      </c>
      <c r="H6" s="137" t="n">
        <f aca="false">C6/'Cube, Fe, WRA'!C437</f>
        <v>21.4869357893551</v>
      </c>
      <c r="K6" s="0" t="s">
        <v>507</v>
      </c>
      <c r="L6" s="0" t="s">
        <v>499</v>
      </c>
      <c r="N6" s="0" t="s">
        <v>508</v>
      </c>
      <c r="O6" s="0" t="s">
        <v>501</v>
      </c>
    </row>
    <row r="7" customFormat="false" ht="15" hidden="false" customHeight="false" outlineLevel="0" collapsed="false">
      <c r="A7" s="53"/>
      <c r="B7" s="0" t="s">
        <v>25</v>
      </c>
      <c r="C7" s="133" t="n">
        <f aca="false">'Cost Cube, Fe'!B99</f>
        <v>870978.29174059</v>
      </c>
      <c r="D7" s="132" t="n">
        <f aca="false">C7/Demographics!$P$3</f>
        <v>0.0035865322618042</v>
      </c>
      <c r="E7" s="137" t="n">
        <f aca="false">C7/'Cube, Fe, WRA'!C366</f>
        <v>0.0919252689840185</v>
      </c>
      <c r="F7" s="137" t="n">
        <f aca="false">C7/'Cube, Fe, WRA'!C390</f>
        <v>1.72416674762854</v>
      </c>
      <c r="G7" s="137" t="n">
        <f aca="false">C7/'Cube, Fe, WRA'!C414</f>
        <v>6.27281751683774</v>
      </c>
      <c r="H7" s="137" t="n">
        <f aca="false">C7/'Cube, Fe, WRA'!C438</f>
        <v>13.2651034960465</v>
      </c>
      <c r="K7" s="0" t="s">
        <v>509</v>
      </c>
      <c r="L7" s="0" t="s">
        <v>499</v>
      </c>
      <c r="N7" s="137" t="n">
        <v>0.21</v>
      </c>
      <c r="O7" s="0" t="s">
        <v>501</v>
      </c>
    </row>
    <row r="8" customFormat="false" ht="15" hidden="false" customHeight="false" outlineLevel="0" collapsed="false">
      <c r="A8" s="53"/>
      <c r="B8" s="0" t="s">
        <v>26</v>
      </c>
      <c r="C8" s="133" t="n">
        <f aca="false">'Cost Cube, Fe'!B100</f>
        <v>1073233.57605328</v>
      </c>
      <c r="D8" s="132" t="n">
        <f aca="false">C8/Demographics!$P$3</f>
        <v>0.00441938321708826</v>
      </c>
      <c r="E8" s="137" t="n">
        <f aca="false">C8/'Cube, Fe, WRA'!C367</f>
        <v>0.0851227429758939</v>
      </c>
      <c r="F8" s="137" t="n">
        <f aca="false">C8/'Cube, Fe, WRA'!C391</f>
        <v>3.27326980701955</v>
      </c>
      <c r="G8" s="137" t="n">
        <f aca="false">C8/'Cube, Fe, WRA'!C415</f>
        <v>13.9017601189887</v>
      </c>
      <c r="H8" s="137" t="n">
        <f aca="false">C8/'Cube, Fe, WRA'!C439</f>
        <v>29.4697526987895</v>
      </c>
      <c r="K8" s="0" t="s">
        <v>510</v>
      </c>
      <c r="L8" s="0" t="s">
        <v>511</v>
      </c>
      <c r="N8" s="137" t="n">
        <v>0.76</v>
      </c>
      <c r="O8" s="0" t="s">
        <v>512</v>
      </c>
      <c r="P8" s="0" t="s">
        <v>513</v>
      </c>
    </row>
    <row r="9" customFormat="false" ht="15" hidden="false" customHeight="false" outlineLevel="0" collapsed="false">
      <c r="A9" s="53"/>
      <c r="B9" s="0" t="s">
        <v>27</v>
      </c>
      <c r="C9" s="133" t="n">
        <f aca="false">'Cost Cube, Fe'!B101</f>
        <v>2315721.19144973</v>
      </c>
      <c r="D9" s="132" t="n">
        <f aca="false">C9/Demographics!$P$3</f>
        <v>0.00953572418651253</v>
      </c>
      <c r="E9" s="137" t="n">
        <f aca="false">C9/'Cube, Fe, WRA'!C368</f>
        <v>0.113877389629788</v>
      </c>
      <c r="F9" s="137" t="n">
        <f aca="false">C9/'Cube, Fe, WRA'!C392</f>
        <v>2.74798508466097</v>
      </c>
      <c r="G9" s="137" t="n">
        <f aca="false">C9/'Cube, Fe, WRA'!C416</f>
        <v>11.3731226152856</v>
      </c>
      <c r="H9" s="137" t="n">
        <f aca="false">C9/'Cube, Fe, WRA'!C440</f>
        <v>24.0771058241626</v>
      </c>
      <c r="L9" s="0" t="s">
        <v>499</v>
      </c>
      <c r="M9" s="0" t="s">
        <v>514</v>
      </c>
      <c r="O9" s="0" t="s">
        <v>501</v>
      </c>
      <c r="P9" s="0" t="s">
        <v>515</v>
      </c>
    </row>
    <row r="10" customFormat="false" ht="15" hidden="false" customHeight="false" outlineLevel="0" collapsed="false">
      <c r="A10" s="124" t="s">
        <v>516</v>
      </c>
      <c r="B10" s="97" t="s">
        <v>475</v>
      </c>
      <c r="C10" s="132" t="n">
        <f aca="false">'Fe Total Costs - Clinic'!B164</f>
        <v>115526014.827058</v>
      </c>
      <c r="D10" s="132"/>
      <c r="E10" s="132" t="n">
        <f aca="false">C10/'Fe Supp, clinic, WRA'!C365</f>
        <v>2.80090897105235</v>
      </c>
      <c r="F10" s="136" t="n">
        <f aca="false">C10/'Fe Supp, clinic, WRA'!C389</f>
        <v>2.80090897105235</v>
      </c>
      <c r="G10" s="136" t="n">
        <f aca="false">C10/'Fe Supp, clinic, WRA'!C413</f>
        <v>11.017997108666</v>
      </c>
      <c r="H10" s="136" t="n">
        <f aca="false">C10/'Fe Supp, clinic, WRA'!C437</f>
        <v>23.4216490851713</v>
      </c>
      <c r="K10" s="0" t="s">
        <v>88</v>
      </c>
    </row>
    <row r="11" customFormat="false" ht="15" hidden="false" customHeight="false" outlineLevel="0" collapsed="false">
      <c r="A11" s="124" t="s">
        <v>517</v>
      </c>
      <c r="B11" s="97" t="s">
        <v>25</v>
      </c>
      <c r="C11" s="132" t="n">
        <f aca="false">'Fe Total Costs - Clinic'!B165</f>
        <v>26504390.6207621</v>
      </c>
      <c r="D11" s="132"/>
      <c r="E11" s="132" t="n">
        <f aca="false">C11/'Fe Supp, clinic, WRA'!C366</f>
        <v>2.50000162980101</v>
      </c>
      <c r="F11" s="136" t="n">
        <f aca="false">C11/'Fe Supp, clinic, WRA'!C390</f>
        <v>2.50000162980101</v>
      </c>
      <c r="G11" s="136" t="n">
        <f aca="false">C11/'Fe Supp, clinic, WRA'!C414</f>
        <v>8.91478318099428</v>
      </c>
      <c r="H11" s="136" t="n">
        <f aca="false">C11/'Fe Supp, clinic, WRA'!C438</f>
        <v>18.9240600668119</v>
      </c>
    </row>
    <row r="12" customFormat="false" ht="15" hidden="false" customHeight="false" outlineLevel="0" collapsed="false">
      <c r="A12" s="124"/>
      <c r="B12" s="97" t="s">
        <v>26</v>
      </c>
      <c r="C12" s="132" t="n">
        <f aca="false">'Fe Total Costs - Clinic'!B166</f>
        <v>33114298.5631798</v>
      </c>
      <c r="D12" s="132"/>
      <c r="E12" s="132" t="n">
        <f aca="false">C12/'Fe Supp, clinic, WRA'!C367</f>
        <v>3.4023355644225</v>
      </c>
      <c r="F12" s="136" t="n">
        <f aca="false">C12/'Fe Supp, clinic, WRA'!C391</f>
        <v>3.4023355644225</v>
      </c>
      <c r="G12" s="136" t="n">
        <f aca="false">C12/'Fe Supp, clinic, WRA'!C415</f>
        <v>14.0429696024977</v>
      </c>
      <c r="H12" s="136" t="n">
        <f aca="false">C12/'Fe Supp, clinic, WRA'!C439</f>
        <v>29.928890123047</v>
      </c>
    </row>
    <row r="13" customFormat="false" ht="15" hidden="false" customHeight="false" outlineLevel="0" collapsed="false">
      <c r="A13" s="124"/>
      <c r="B13" s="97" t="s">
        <v>27</v>
      </c>
      <c r="C13" s="132" t="n">
        <f aca="false">'Fe Total Costs - Clinic'!B167</f>
        <v>55627325.6431157</v>
      </c>
      <c r="D13" s="132"/>
      <c r="E13" s="132" t="n">
        <f aca="false">C13/'Fe Supp, clinic, WRA'!C368</f>
        <v>2.6601514148998</v>
      </c>
      <c r="F13" s="136" t="n">
        <f aca="false">C13/'Fe Supp, clinic, WRA'!C392</f>
        <v>2.6601514148998</v>
      </c>
      <c r="G13" s="136" t="n">
        <f aca="false">C13/'Fe Supp, clinic, WRA'!C416</f>
        <v>10.7929189501902</v>
      </c>
      <c r="H13" s="136" t="n">
        <f aca="false">C13/'Fe Supp, clinic, WRA'!C440</f>
        <v>22.9348712082296</v>
      </c>
    </row>
    <row r="14" customFormat="false" ht="15" hidden="false" customHeight="false" outlineLevel="0" collapsed="false">
      <c r="A14" s="128" t="s">
        <v>518</v>
      </c>
      <c r="B14" s="20" t="s">
        <v>475</v>
      </c>
      <c r="C14" s="138" t="n">
        <f aca="false">'Fe Total Costs - Comm'!B164</f>
        <v>87544863.9086702</v>
      </c>
      <c r="D14" s="138"/>
      <c r="E14" s="138" t="n">
        <f aca="false">C14/'Fe Supp, comm, WRA'!C365</f>
        <v>2.12251063155276</v>
      </c>
      <c r="F14" s="139" t="n">
        <f aca="false">C14/'Fe Supp, comm, WRA'!C389</f>
        <v>2.12251063155276</v>
      </c>
      <c r="G14" s="139" t="n">
        <f aca="false">C14/'Fe Supp, comm, WRA'!C413</f>
        <v>8.34936666748393</v>
      </c>
      <c r="H14" s="139" t="n">
        <f aca="false">C14/'Fe Supp, comm, WRA'!C437</f>
        <v>17.7487735965572</v>
      </c>
      <c r="K14" s="20"/>
      <c r="L14" s="20"/>
      <c r="M14" s="20"/>
      <c r="N14" s="20"/>
      <c r="O14" s="20"/>
      <c r="P14" s="20"/>
    </row>
    <row r="15" customFormat="false" ht="15" hidden="false" customHeight="false" outlineLevel="0" collapsed="false">
      <c r="A15" s="128" t="s">
        <v>517</v>
      </c>
      <c r="B15" s="20" t="s">
        <v>25</v>
      </c>
      <c r="C15" s="138" t="n">
        <f aca="false">'Fe Total Costs - Comm'!B165</f>
        <v>26551057.2874288</v>
      </c>
      <c r="D15" s="138"/>
      <c r="E15" s="138" t="n">
        <f aca="false">C15/'Fe Supp, comm, WRA'!C366</f>
        <v>2.50440341908918</v>
      </c>
      <c r="F15" s="139" t="n">
        <f aca="false">C15/'Fe Supp, comm, WRA'!C390</f>
        <v>2.50440341908918</v>
      </c>
      <c r="G15" s="139" t="n">
        <f aca="false">C15/'Fe Supp, comm, WRA'!C414</f>
        <v>8.93047956960648</v>
      </c>
      <c r="H15" s="139" t="n">
        <f aca="false">C15/'Fe Supp, comm, WRA'!C438</f>
        <v>18.9573799350464</v>
      </c>
      <c r="K15" s="20"/>
      <c r="L15" s="20"/>
      <c r="M15" s="20"/>
      <c r="N15" s="20"/>
      <c r="O15" s="20"/>
      <c r="P15" s="20"/>
    </row>
    <row r="16" customFormat="false" ht="15" hidden="false" customHeight="false" outlineLevel="0" collapsed="false">
      <c r="A16" s="20"/>
      <c r="B16" s="20" t="s">
        <v>26</v>
      </c>
      <c r="C16" s="138" t="n">
        <f aca="false">'Fe Total Costs - Comm'!B166</f>
        <v>23376602.7443275</v>
      </c>
      <c r="D16" s="138"/>
      <c r="E16" s="138" t="n">
        <f aca="false">C16/'Fe Supp, comm, WRA'!C367</f>
        <v>2.40183396126161</v>
      </c>
      <c r="F16" s="139" t="n">
        <f aca="false">C16/'Fe Supp, comm, WRA'!C391</f>
        <v>2.40183396126161</v>
      </c>
      <c r="G16" s="139" t="n">
        <f aca="false">C16/'Fe Supp, comm, WRA'!C415</f>
        <v>9.91344935547785</v>
      </c>
      <c r="H16" s="139" t="n">
        <f aca="false">C16/'Fe Supp, comm, WRA'!C439</f>
        <v>21.1279056281455</v>
      </c>
      <c r="K16" s="20"/>
      <c r="L16" s="20"/>
      <c r="M16" s="20"/>
      <c r="N16" s="20"/>
      <c r="O16" s="20"/>
      <c r="P16" s="20"/>
    </row>
    <row r="17" customFormat="false" ht="15" hidden="false" customHeight="false" outlineLevel="0" collapsed="false">
      <c r="A17" s="20"/>
      <c r="B17" s="20" t="s">
        <v>27</v>
      </c>
      <c r="C17" s="138" t="n">
        <f aca="false">'Fe Total Costs - Comm'!B167</f>
        <v>37197203.876914</v>
      </c>
      <c r="D17" s="138"/>
      <c r="E17" s="138" t="n">
        <f aca="false">C17/'Fe Supp, comm, WRA'!C368</f>
        <v>1.7788055309061</v>
      </c>
      <c r="F17" s="139" t="n">
        <f aca="false">C17/'Fe Supp, comm, WRA'!C392</f>
        <v>1.7788055309061</v>
      </c>
      <c r="G17" s="139" t="n">
        <f aca="false">C17/'Fe Supp, comm, WRA'!C416</f>
        <v>7.2170718612808</v>
      </c>
      <c r="H17" s="139" t="n">
        <f aca="false">C17/'Fe Supp, comm, WRA'!C440</f>
        <v>15.3362231665879</v>
      </c>
    </row>
    <row r="18" s="20" customFormat="true" ht="15" hidden="false" customHeight="false" outlineLevel="0" collapsed="false">
      <c r="A18" s="124" t="s">
        <v>519</v>
      </c>
      <c r="B18" s="97" t="s">
        <v>475</v>
      </c>
      <c r="C18" s="132" t="n">
        <f aca="false">'Cost Wheat, Fe'!B98+'Cost Cube, Fe'!B98</f>
        <v>18504255.3026447</v>
      </c>
      <c r="D18" s="132" t="n">
        <f aca="false">C18/Demographics!$P$3</f>
        <v>0.076197201759149</v>
      </c>
      <c r="E18" s="136" t="n">
        <f aca="false">C18/'Wheat+Cube, Fe, WRA'!C365</f>
        <v>0.401819871892611</v>
      </c>
      <c r="F18" s="136" t="n">
        <f aca="false">C18/'Wheat+Cube, Fe, WRA'!C389</f>
        <v>3.81676237501619</v>
      </c>
      <c r="G18" s="136" t="n">
        <f aca="false">C18/'Wheat+Cube, Fe, WRA'!C413</f>
        <v>15.0897668480302</v>
      </c>
      <c r="H18" s="136" t="n">
        <f aca="false">C18/'Wheat+Cube, Fe, WRA'!C437</f>
        <v>31.9350041731977</v>
      </c>
    </row>
    <row r="19" s="20" customFormat="true" ht="15" hidden="false" customHeight="false" outlineLevel="0" collapsed="false">
      <c r="A19" s="124"/>
      <c r="B19" s="97" t="s">
        <v>25</v>
      </c>
      <c r="C19" s="132" t="n">
        <f aca="false">'Cost Wheat, Fe'!B99+'Cost Cube, Fe'!B99</f>
        <v>7540827.54554959</v>
      </c>
      <c r="D19" s="132" t="n">
        <f aca="false">C19/Demographics!$P$3</f>
        <v>0.0310517742282267</v>
      </c>
      <c r="E19" s="136" t="n">
        <f aca="false">C19/'Wheat+Cube, Fe, WRA'!C366</f>
        <v>0.694890599169313</v>
      </c>
      <c r="F19" s="136" t="n">
        <f aca="false">C19/'Wheat+Cube, Fe, WRA'!C390</f>
        <v>3.86947530777064</v>
      </c>
      <c r="G19" s="136" t="n">
        <f aca="false">C19/'Wheat+Cube, Fe, WRA'!C414</f>
        <v>14.0986938275961</v>
      </c>
      <c r="H19" s="136" t="n">
        <f aca="false">C19/'Wheat+Cube, Fe, WRA'!C438</f>
        <v>29.8059895081064</v>
      </c>
    </row>
    <row r="20" s="20" customFormat="true" ht="15" hidden="false" customHeight="false" outlineLevel="0" collapsed="false">
      <c r="A20" s="124"/>
      <c r="B20" s="97" t="s">
        <v>26</v>
      </c>
      <c r="C20" s="132" t="n">
        <f aca="false">'Cost Wheat, Fe'!B100+'Cost Cube, Fe'!B100</f>
        <v>5047392.53677125</v>
      </c>
      <c r="D20" s="132" t="n">
        <f aca="false">C20/Demographics!$P$3</f>
        <v>0.0207842564421932</v>
      </c>
      <c r="E20" s="136" t="n">
        <f aca="false">C20/'Wheat+Cube, Fe, WRA'!C367</f>
        <v>0.366653206340442</v>
      </c>
      <c r="F20" s="136" t="n">
        <f aca="false">C20/'Wheat+Cube, Fe, WRA'!C391</f>
        <v>3.61053398512179</v>
      </c>
      <c r="G20" s="136" t="n">
        <f aca="false">C20/'Wheat+Cube, Fe, WRA'!C415</f>
        <v>15.312473048313</v>
      </c>
      <c r="H20" s="136" t="n">
        <f aca="false">C20/'Wheat+Cube, Fe, WRA'!C439</f>
        <v>32.4689611037954</v>
      </c>
    </row>
    <row r="21" s="20" customFormat="true" ht="15" hidden="false" customHeight="false" outlineLevel="0" collapsed="false">
      <c r="A21" s="124"/>
      <c r="B21" s="97" t="s">
        <v>27</v>
      </c>
      <c r="C21" s="132" t="n">
        <f aca="false">'Cost Wheat, Fe'!B101+'Cost Cube, Fe'!B101</f>
        <v>5916035.22032387</v>
      </c>
      <c r="D21" s="132" t="n">
        <f aca="false">C21/Demographics!$P$3</f>
        <v>0.024361171088729</v>
      </c>
      <c r="E21" s="136" t="n">
        <f aca="false">C21/'Wheat+Cube, Fe, WRA'!C368</f>
        <v>0.276022289837058</v>
      </c>
      <c r="F21" s="136" t="n">
        <f aca="false">C21/'Wheat+Cube, Fe, WRA'!C392</f>
        <v>3.94036271443118</v>
      </c>
      <c r="G21" s="136" t="n">
        <f aca="false">C21/'Wheat+Cube, Fe, WRA'!C416</f>
        <v>16.3520260850988</v>
      </c>
      <c r="H21" s="136" t="n">
        <f aca="false">C21/'Wheat+Cube, Fe, WRA'!C440</f>
        <v>34.5997372043544</v>
      </c>
    </row>
    <row r="22" s="20" customFormat="true" ht="32" hidden="false" customHeight="false" outlineLevel="0" collapsed="false">
      <c r="A22" s="130" t="s">
        <v>520</v>
      </c>
      <c r="B22" s="20" t="s">
        <v>475</v>
      </c>
      <c r="C22" s="138" t="n">
        <f aca="false">'Fe Total Costs - Clinic'!B164+'Cost Wheat, Fe'!B98</f>
        <v>129770337.070459</v>
      </c>
      <c r="D22" s="138"/>
      <c r="E22" s="138" t="n">
        <f aca="false">C22/'Fe Supp, clinic, WRA + wheat'!C365</f>
        <v>2.83808948038889</v>
      </c>
      <c r="F22" s="139" t="n">
        <f aca="false">C22/'Fe Supp, clinic, WRA + wheat'!C389</f>
        <v>3.11776046113142</v>
      </c>
      <c r="G22" s="139" t="n">
        <f aca="false">C22/'Fe Supp, clinic, WRA + wheat'!C413</f>
        <v>12.2720788386836</v>
      </c>
      <c r="H22" s="139" t="n">
        <f aca="false">C22/'Fe Supp, clinic, WRA + wheat'!C437</f>
        <v>26.0866301539454</v>
      </c>
    </row>
    <row r="23" s="20" customFormat="true" ht="15" hidden="false" customHeight="false" outlineLevel="0" collapsed="false">
      <c r="A23" s="128" t="s">
        <v>517</v>
      </c>
      <c r="B23" s="20" t="s">
        <v>25</v>
      </c>
      <c r="C23" s="138" t="n">
        <f aca="false">'Fe Total Costs - Clinic'!B165+'Cost Wheat, Fe'!B99</f>
        <v>33174239.8745711</v>
      </c>
      <c r="D23" s="138"/>
      <c r="E23" s="138" t="n">
        <f aca="false">C23/'Fe Supp, clinic, WRA + wheat'!C366</f>
        <v>3.0399822271186</v>
      </c>
      <c r="F23" s="139" t="n">
        <f aca="false">C23/'Fe Supp, clinic, WRA + wheat'!C390</f>
        <v>3.12305092065899</v>
      </c>
      <c r="G23" s="139" t="n">
        <f aca="false">C23/'Fe Supp, clinic, WRA + wheat'!C414</f>
        <v>11.1370290804928</v>
      </c>
      <c r="H23" s="139" t="n">
        <f aca="false">C23/'Fe Supp, clinic, WRA + wheat'!C438</f>
        <v>23.6411803270383</v>
      </c>
    </row>
    <row r="24" s="20" customFormat="true" ht="15" hidden="false" customHeight="false" outlineLevel="0" collapsed="false">
      <c r="A24" s="128"/>
      <c r="B24" s="20" t="s">
        <v>26</v>
      </c>
      <c r="C24" s="138" t="n">
        <f aca="false">'Fe Total Costs - Clinic'!B166+'Cost Wheat, Fe'!B100</f>
        <v>37088457.5238978</v>
      </c>
      <c r="D24" s="138"/>
      <c r="E24" s="138" t="n">
        <f aca="false">C24/'Fe Supp, clinic, WRA + wheat'!C367</f>
        <v>2.869951535734</v>
      </c>
      <c r="F24" s="139" t="n">
        <f aca="false">C24/'Fe Supp, clinic, WRA + wheat'!C391</f>
        <v>3.68425408074665</v>
      </c>
      <c r="G24" s="139" t="n">
        <f aca="false">C24/'Fe Supp, clinic, WRA + wheat'!C415</f>
        <v>15.2235915892822</v>
      </c>
      <c r="H24" s="139" t="n">
        <f aca="false">C24/'Fe Supp, clinic, WRA + wheat'!C439</f>
        <v>32.4383506156476</v>
      </c>
    </row>
    <row r="25" s="20" customFormat="true" ht="15" hidden="false" customHeight="false" outlineLevel="0" collapsed="false">
      <c r="A25" s="128"/>
      <c r="B25" s="20" t="s">
        <v>27</v>
      </c>
      <c r="C25" s="138" t="n">
        <f aca="false">'Fe Total Costs - Clinic'!B167+'Cost Wheat, Fe'!B101</f>
        <v>59227639.6719899</v>
      </c>
      <c r="D25" s="138"/>
      <c r="E25" s="138" t="n">
        <f aca="false">C25/'Fe Supp, clinic, WRA + wheat'!C368</f>
        <v>2.70583334694432</v>
      </c>
      <c r="F25" s="139" t="n">
        <f aca="false">C25/'Fe Supp, clinic, WRA + wheat'!C392</f>
        <v>2.82928227057936</v>
      </c>
      <c r="G25" s="139" t="n">
        <f aca="false">C25/'Fe Supp, clinic, WRA + wheat'!C416</f>
        <v>11.4794353652391</v>
      </c>
      <c r="H25" s="139" t="n">
        <f aca="false">C25/'Fe Supp, clinic, WRA + wheat'!C440</f>
        <v>24.393590201701</v>
      </c>
    </row>
    <row r="26" s="20" customFormat="true" ht="32" hidden="false" customHeight="false" outlineLevel="0" collapsed="false">
      <c r="A26" s="126" t="s">
        <v>521</v>
      </c>
      <c r="B26" s="97" t="s">
        <v>475</v>
      </c>
      <c r="C26" s="132" t="n">
        <f aca="false">'Fe Total Costs - Clinic'!B164+'Cost Cube, Fe'!B98</f>
        <v>119785947.886301</v>
      </c>
      <c r="D26" s="132"/>
      <c r="E26" s="132" t="n">
        <f aca="false">C26/'Fe Supp, clinic, WRA + cube'!C365</f>
        <v>2.47703109963717</v>
      </c>
      <c r="F26" s="136" t="n">
        <f aca="false">C26/'Fe Supp, clinic, WRA + cube'!C389</f>
        <v>2.88880721165901</v>
      </c>
      <c r="G26" s="136" t="n">
        <f aca="false">C26/'Fe Supp, clinic, WRA + cube'!C413</f>
        <v>11.3670843143001</v>
      </c>
      <c r="H26" s="136" t="n">
        <f aca="false">C26/'Fe Supp, clinic, WRA + cube'!C437</f>
        <v>24.1633115518175</v>
      </c>
    </row>
    <row r="27" s="20" customFormat="true" ht="15" hidden="false" customHeight="false" outlineLevel="0" collapsed="false">
      <c r="A27" s="124" t="s">
        <v>517</v>
      </c>
      <c r="B27" s="97" t="s">
        <v>25</v>
      </c>
      <c r="C27" s="132" t="n">
        <f aca="false">'Fe Total Costs - Clinic'!B165+'Cost Cube, Fe'!B99</f>
        <v>27375368.9125027</v>
      </c>
      <c r="D27" s="132"/>
      <c r="E27" s="132" t="n">
        <f aca="false">C27/'Fe Supp, clinic, WRA + cube'!C366</f>
        <v>2.51498940964682</v>
      </c>
      <c r="F27" s="136" t="n">
        <f aca="false">C27/'Fe Supp, clinic, WRA + cube'!C390</f>
        <v>2.57848439687337</v>
      </c>
      <c r="G27" s="136" t="n">
        <f aca="false">C27/'Fe Supp, clinic, WRA + cube'!C414</f>
        <v>9.19490541426063</v>
      </c>
      <c r="H27" s="136" t="n">
        <f aca="false">C27/'Fe Supp, clinic, WRA + cube'!C438</f>
        <v>19.5185920568561</v>
      </c>
    </row>
    <row r="28" s="20" customFormat="true" ht="15" hidden="false" customHeight="false" outlineLevel="0" collapsed="false">
      <c r="A28" s="124"/>
      <c r="B28" s="97" t="s">
        <v>26</v>
      </c>
      <c r="C28" s="132" t="n">
        <f aca="false">'Fe Total Costs - Clinic'!B166+'Cost Cube, Fe'!B100</f>
        <v>34187532.1392331</v>
      </c>
      <c r="D28" s="132"/>
      <c r="E28" s="132" t="n">
        <f aca="false">C28/'Fe Supp, clinic, WRA + cube'!C367</f>
        <v>2.30725275065112</v>
      </c>
      <c r="F28" s="136" t="n">
        <f aca="false">C28/'Fe Supp, clinic, WRA + cube'!C391</f>
        <v>3.46552353925644</v>
      </c>
      <c r="G28" s="136" t="n">
        <f aca="false">C28/'Fe Supp, clinic, WRA + cube'!C415</f>
        <v>14.3091761503623</v>
      </c>
      <c r="H28" s="136" t="n">
        <f aca="false">C28/'Fe Supp, clinic, WRA + cube'!C439</f>
        <v>30.4941062568726</v>
      </c>
    </row>
    <row r="29" s="20" customFormat="true" ht="15" hidden="false" customHeight="false" outlineLevel="0" collapsed="false">
      <c r="A29" s="124"/>
      <c r="B29" s="97" t="s">
        <v>27</v>
      </c>
      <c r="C29" s="132" t="n">
        <f aca="false">'Fe Total Costs - Clinic'!B167+'Cost Cube, Fe'!B101</f>
        <v>57943046.8345655</v>
      </c>
      <c r="D29" s="132"/>
      <c r="E29" s="132" t="n">
        <f aca="false">C29/'Fe Supp, clinic, WRA + cube'!C368</f>
        <v>2.55747227113591</v>
      </c>
      <c r="F29" s="136" t="n">
        <f aca="false">C29/'Fe Supp, clinic, WRA + cube'!C392</f>
        <v>2.76134222311084</v>
      </c>
      <c r="G29" s="136" t="n">
        <f aca="false">C29/'Fe Supp, clinic, WRA + cube'!C416</f>
        <v>11.2042360553175</v>
      </c>
      <c r="H29" s="136" t="n">
        <f aca="false">C29/'Fe Supp, clinic, WRA + cube'!C440</f>
        <v>23.8086139429924</v>
      </c>
    </row>
    <row r="30" s="20" customFormat="true" ht="32" hidden="false" customHeight="false" outlineLevel="0" collapsed="false">
      <c r="A30" s="130" t="s">
        <v>522</v>
      </c>
      <c r="B30" s="20" t="s">
        <v>475</v>
      </c>
      <c r="C30" s="138" t="n">
        <f aca="false">'Fe Total Costs - Clinic'!B164+'Cost Wheat, Fe'!B98+'Cost Cube, Fe'!B98</f>
        <v>134030270.129702</v>
      </c>
      <c r="D30" s="138"/>
      <c r="E30" s="138" t="n">
        <f aca="false">C30/'Fe Supp, clinic, WRA+wheat+cube'!C365</f>
        <v>2.73748676924047</v>
      </c>
      <c r="F30" s="139" t="n">
        <f aca="false">C30/'Fe Supp, clinic, WRA+wheat+cube'!C389</f>
        <v>3.1914438949654</v>
      </c>
      <c r="G30" s="139" t="n">
        <f aca="false">C30/'Fe Supp, clinic, WRA+wheat+cube'!C413</f>
        <v>12.5670986269936</v>
      </c>
      <c r="H30" s="139" t="n">
        <f aca="false">C30/'Fe Supp, clinic, WRA+wheat+cube'!C437</f>
        <v>26.7132511855614</v>
      </c>
    </row>
    <row r="31" s="20" customFormat="true" ht="15" hidden="false" customHeight="false" outlineLevel="0" collapsed="false">
      <c r="A31" s="128" t="s">
        <v>517</v>
      </c>
      <c r="B31" s="20" t="s">
        <v>25</v>
      </c>
      <c r="C31" s="138" t="n">
        <f aca="false">'Fe Total Costs - Clinic'!B165+'Cost Wheat, Fe'!B99+'Cost Cube, Fe'!B99</f>
        <v>34045218.1663117</v>
      </c>
      <c r="D31" s="138"/>
      <c r="E31" s="138" t="n">
        <f aca="false">C31/'Fe Supp, clinic, WRA+wheat+cube'!C366</f>
        <v>3.11597276145422</v>
      </c>
      <c r="F31" s="139" t="n">
        <f aca="false">C31/'Fe Supp, clinic, WRA+wheat+cube'!C390</f>
        <v>3.19373981823271</v>
      </c>
      <c r="G31" s="139" t="n">
        <f aca="false">C31/'Fe Supp, clinic, WRA+wheat+cube'!C414</f>
        <v>11.3899179620285</v>
      </c>
      <c r="H31" s="139" t="n">
        <f aca="false">C31/'Fe Supp, clinic, WRA+wheat+cube'!C438</f>
        <v>24.1776784546418</v>
      </c>
    </row>
    <row r="32" s="20" customFormat="true" ht="15" hidden="false" customHeight="false" outlineLevel="0" collapsed="false">
      <c r="A32" s="128"/>
      <c r="B32" s="20" t="s">
        <v>26</v>
      </c>
      <c r="C32" s="138" t="n">
        <f aca="false">'Fe Total Costs - Clinic'!B166+'Cost Wheat, Fe'!B100+'Cost Cube, Fe'!B100</f>
        <v>38161691.099951</v>
      </c>
      <c r="D32" s="138"/>
      <c r="E32" s="138" t="n">
        <f aca="false">C32/'Fe Supp, clinic, WRA+wheat+cube'!C367</f>
        <v>2.49676732068892</v>
      </c>
      <c r="F32" s="139" t="n">
        <f aca="false">C32/'Fe Supp, clinic, WRA+wheat+cube'!C391</f>
        <v>3.70624671294605</v>
      </c>
      <c r="G32" s="139" t="n">
        <f aca="false">C32/'Fe Supp, clinic, WRA+wheat+cube'!C415</f>
        <v>15.3198168801568</v>
      </c>
      <c r="H32" s="139" t="n">
        <f aca="false">C32/'Fe Supp, clinic, WRA+wheat+cube'!C439</f>
        <v>32.6412727298591</v>
      </c>
    </row>
    <row r="33" s="20" customFormat="true" ht="15" hidden="false" customHeight="false" outlineLevel="0" collapsed="false">
      <c r="A33" s="128"/>
      <c r="B33" s="20" t="s">
        <v>27</v>
      </c>
      <c r="C33" s="138" t="n">
        <f aca="false">'Fe Total Costs - Clinic'!B167+'Cost Wheat, Fe'!B101+'Cost Cube, Fe'!B101</f>
        <v>61543360.8634396</v>
      </c>
      <c r="D33" s="138"/>
      <c r="E33" s="138" t="n">
        <f aca="false">C33/'Fe Supp, clinic, WRA+wheat+cube'!C368</f>
        <v>2.70513209579954</v>
      </c>
      <c r="F33" s="139" t="n">
        <f aca="false">C33/'Fe Supp, clinic, WRA+wheat+cube'!C392</f>
        <v>2.92503994856024</v>
      </c>
      <c r="G33" s="139" t="n">
        <f aca="false">C33/'Fe Supp, clinic, WRA+wheat+cube'!C416</f>
        <v>11.8692620852175</v>
      </c>
      <c r="H33" s="139" t="n">
        <f aca="false">C33/'Fe Supp, clinic, WRA+wheat+cube'!C440</f>
        <v>25.2214454112547</v>
      </c>
    </row>
    <row r="34" s="20" customFormat="true" ht="32" hidden="false" customHeight="false" outlineLevel="0" collapsed="false">
      <c r="A34" s="126" t="s">
        <v>523</v>
      </c>
      <c r="B34" s="97" t="s">
        <v>475</v>
      </c>
      <c r="C34" s="132" t="n">
        <f aca="false">'Fe Total Costs - Comm'!B164+'Cost Wheat, Fe'!B98</f>
        <v>101789186.152071</v>
      </c>
      <c r="D34" s="132"/>
      <c r="E34" s="132" t="n">
        <f aca="false">C34/'Fe Supp, comm, WRA + wheat'!C365</f>
        <v>2.22613907736626</v>
      </c>
      <c r="F34" s="136" t="n">
        <f aca="false">C34/'Fe Supp, comm, WRA + wheat'!C389</f>
        <v>2.44550724857381</v>
      </c>
      <c r="G34" s="136" t="n">
        <f aca="false">C34/'Fe Supp, comm, WRA + wheat'!C413</f>
        <v>9.62596650038313</v>
      </c>
      <c r="H34" s="136" t="n">
        <f aca="false">C34/'Fe Supp, comm, WRA + wheat'!C437</f>
        <v>20.4618167199371</v>
      </c>
    </row>
    <row r="35" s="20" customFormat="true" ht="15" hidden="false" customHeight="false" outlineLevel="0" collapsed="false">
      <c r="A35" s="124" t="s">
        <v>517</v>
      </c>
      <c r="B35" s="97" t="s">
        <v>25</v>
      </c>
      <c r="C35" s="132" t="n">
        <f aca="false">'Fe Total Costs - Comm'!B165+'Cost Wheat, Fe'!B99</f>
        <v>33220906.5412378</v>
      </c>
      <c r="D35" s="132"/>
      <c r="E35" s="132" t="n">
        <f aca="false">C35/'Fe Supp, comm, WRA + wheat'!C366</f>
        <v>3.04425861258521</v>
      </c>
      <c r="F35" s="136" t="n">
        <f aca="false">C35/'Fe Supp, comm, WRA + wheat'!C390</f>
        <v>3.12744416001725</v>
      </c>
      <c r="G35" s="136" t="n">
        <f aca="false">C35/'Fe Supp, comm, WRA + wheat'!C414</f>
        <v>11.1526956948816</v>
      </c>
      <c r="H35" s="136" t="n">
        <f aca="false">C35/'Fe Supp, comm, WRA + wheat'!C438</f>
        <v>23.6744367056652</v>
      </c>
    </row>
    <row r="36" s="20" customFormat="true" ht="15" hidden="false" customHeight="false" outlineLevel="0" collapsed="false">
      <c r="A36" s="97"/>
      <c r="B36" s="97" t="s">
        <v>26</v>
      </c>
      <c r="C36" s="132" t="n">
        <f aca="false">'Fe Total Costs - Comm'!B166+'Cost Wheat, Fe'!B100</f>
        <v>27350761.7050454</v>
      </c>
      <c r="D36" s="132"/>
      <c r="E36" s="132" t="n">
        <f aca="false">C36/'Fe Supp, comm, WRA + wheat'!C367</f>
        <v>2.11643637399349</v>
      </c>
      <c r="F36" s="136" t="n">
        <f aca="false">C36/'Fe Supp, comm, WRA + wheat'!C391</f>
        <v>2.71694112267716</v>
      </c>
      <c r="G36" s="136" t="n">
        <f aca="false">C36/'Fe Supp, comm, WRA + wheat'!C415</f>
        <v>11.2265878295182</v>
      </c>
      <c r="H36" s="136" t="n">
        <f aca="false">C36/'Fe Supp, comm, WRA + wheat'!C439</f>
        <v>23.9215555734994</v>
      </c>
    </row>
    <row r="37" s="20" customFormat="true" ht="15" hidden="false" customHeight="false" outlineLevel="0" collapsed="false">
      <c r="A37" s="97"/>
      <c r="B37" s="97" t="s">
        <v>27</v>
      </c>
      <c r="C37" s="132" t="n">
        <f aca="false">'Fe Total Costs - Comm'!B167+'Cost Wheat, Fe'!B101</f>
        <v>40797517.9057881</v>
      </c>
      <c r="D37" s="132"/>
      <c r="E37" s="132" t="n">
        <f aca="false">C37/'Fe Supp, comm, WRA + wheat'!C368</f>
        <v>1.86384743733501</v>
      </c>
      <c r="F37" s="136" t="n">
        <f aca="false">C37/'Fe Supp, comm, WRA + wheat'!C392</f>
        <v>1.94888222346431</v>
      </c>
      <c r="G37" s="136" t="n">
        <f aca="false">C37/'Fe Supp, comm, WRA + wheat'!C416</f>
        <v>7.90732962608953</v>
      </c>
      <c r="H37" s="136" t="n">
        <f aca="false">C37/'Fe Supp, comm, WRA + wheat'!C440</f>
        <v>16.8029308368844</v>
      </c>
    </row>
    <row r="38" s="20" customFormat="true" ht="32" hidden="false" customHeight="false" outlineLevel="0" collapsed="false">
      <c r="A38" s="130" t="s">
        <v>524</v>
      </c>
      <c r="B38" s="20" t="s">
        <v>475</v>
      </c>
      <c r="C38" s="138" t="n">
        <f aca="false">'Fe Total Costs - Comm'!B164+'Cost Cube, Fe'!B98</f>
        <v>91804796.9679138</v>
      </c>
      <c r="D38" s="138"/>
      <c r="E38" s="138" t="n">
        <f aca="false">C38/'Fe Supp, comm, WRA + cube'!C365</f>
        <v>1.89841413953869</v>
      </c>
      <c r="F38" s="139" t="n">
        <f aca="false">C38/'Fe Supp, comm, WRA + cube'!C389</f>
        <v>2.21400226174718</v>
      </c>
      <c r="G38" s="139" t="n">
        <f aca="false">C38/'Fe Supp, comm, WRA + cube'!C413</f>
        <v>8.71181374781958</v>
      </c>
      <c r="H38" s="139" t="n">
        <f aca="false">C38/'Fe Supp, comm, WRA + cube'!C437</f>
        <v>18.518932731514</v>
      </c>
    </row>
    <row r="39" s="20" customFormat="true" ht="15" hidden="false" customHeight="false" outlineLevel="0" collapsed="false">
      <c r="A39" s="128" t="s">
        <v>517</v>
      </c>
      <c r="B39" s="20" t="s">
        <v>25</v>
      </c>
      <c r="C39" s="138" t="n">
        <f aca="false">'Fe Total Costs - Comm'!B165+'Cost Cube, Fe'!B99</f>
        <v>27422035.5791694</v>
      </c>
      <c r="D39" s="138"/>
      <c r="E39" s="138" t="n">
        <f aca="false">C39/'Fe Supp, comm, WRA + cube'!C366</f>
        <v>2.5192767006355</v>
      </c>
      <c r="F39" s="139" t="n">
        <f aca="false">C39/'Fe Supp, comm, WRA + cube'!C390</f>
        <v>2.58287992747749</v>
      </c>
      <c r="G39" s="139" t="n">
        <f aca="false">C39/'Fe Supp, comm, WRA + cube'!C414</f>
        <v>9.21057992762958</v>
      </c>
      <c r="H39" s="139" t="n">
        <f aca="false">C39/'Fe Supp, comm, WRA + cube'!C438</f>
        <v>19.5518653118114</v>
      </c>
    </row>
    <row r="40" s="20" customFormat="true" ht="15" hidden="false" customHeight="false" outlineLevel="0" collapsed="false">
      <c r="B40" s="20" t="s">
        <v>26</v>
      </c>
      <c r="C40" s="138" t="n">
        <f aca="false">'Fe Total Costs - Comm'!B166+'Cost Cube, Fe'!B100</f>
        <v>24449836.3203807</v>
      </c>
      <c r="D40" s="138"/>
      <c r="E40" s="138" t="n">
        <f aca="false">C40/'Fe Supp, comm, WRA + cube'!C367</f>
        <v>1.65007383023213</v>
      </c>
      <c r="F40" s="139" t="n">
        <f aca="false">C40/'Fe Supp, comm, WRA + cube'!C391</f>
        <v>2.47843228210117</v>
      </c>
      <c r="G40" s="139" t="n">
        <f aca="false">C40/'Fe Supp, comm, WRA + cube'!C415</f>
        <v>10.2334679593431</v>
      </c>
      <c r="H40" s="139" t="n">
        <f aca="false">C40/'Fe Supp, comm, WRA + cube'!C439</f>
        <v>21.8084155264668</v>
      </c>
    </row>
    <row r="41" s="20" customFormat="true" ht="15" hidden="false" customHeight="false" outlineLevel="0" collapsed="false">
      <c r="B41" s="20" t="s">
        <v>27</v>
      </c>
      <c r="C41" s="138" t="n">
        <f aca="false">'Fe Total Costs - Comm'!B167+'Cost Cube, Fe'!B101</f>
        <v>39512925.0683637</v>
      </c>
      <c r="D41" s="138"/>
      <c r="E41" s="138" t="n">
        <f aca="false">C41/'Fe Supp, comm, WRA + cube'!C368</f>
        <v>1.74400925968444</v>
      </c>
      <c r="F41" s="139" t="n">
        <f aca="false">C41/'Fe Supp, comm, WRA + cube'!C392</f>
        <v>1.88303367376256</v>
      </c>
      <c r="G41" s="139" t="n">
        <f aca="false">C41/'Fe Supp, comm, WRA + cube'!C416</f>
        <v>7.6404704945188</v>
      </c>
      <c r="H41" s="139" t="n">
        <f aca="false">C41/'Fe Supp, comm, WRA + cube'!C440</f>
        <v>16.235735435125</v>
      </c>
    </row>
    <row r="42" s="20" customFormat="true" ht="32" hidden="false" customHeight="false" outlineLevel="0" collapsed="false">
      <c r="A42" s="126" t="s">
        <v>525</v>
      </c>
      <c r="B42" s="97" t="s">
        <v>475</v>
      </c>
      <c r="C42" s="132" t="n">
        <f aca="false">'Fe Total Costs - Comm'!B164+'Cost Wheat, Fe'!B98+'Cost Cube, Fe'!B98</f>
        <v>106049119.211315</v>
      </c>
      <c r="D42" s="132"/>
      <c r="E42" s="132" t="n">
        <f aca="false">C42/'Fe Supp, comm, WRA+wheat+cube'!C365</f>
        <v>2.16598877589105</v>
      </c>
      <c r="F42" s="136" t="n">
        <f aca="false">C42/'Fe Supp, comm, WRA+wheat+cube'!C389</f>
        <v>2.52517445309845</v>
      </c>
      <c r="G42" s="136" t="n">
        <f aca="false">C42/'Fe Supp, comm, WRA+wheat+cube'!C413</f>
        <v>9.94349813027085</v>
      </c>
      <c r="H42" s="136" t="n">
        <f aca="false">C42/'Fe Supp, comm, WRA+wheat+cube'!C437</f>
        <v>21.1363952095147</v>
      </c>
    </row>
    <row r="43" s="20" customFormat="true" ht="15" hidden="false" customHeight="false" outlineLevel="0" collapsed="false">
      <c r="A43" s="124" t="s">
        <v>517</v>
      </c>
      <c r="B43" s="97" t="s">
        <v>25</v>
      </c>
      <c r="C43" s="132" t="n">
        <f aca="false">'Fe Total Costs - Comm'!B165+'Cost Wheat, Fe'!B99+'Cost Cube, Fe'!B99</f>
        <v>34091884.8329784</v>
      </c>
      <c r="D43" s="132"/>
      <c r="E43" s="132" t="n">
        <f aca="false">C43/'Fe Supp, comm, WRA+wheat+cube'!C366</f>
        <v>3.12024390642062</v>
      </c>
      <c r="F43" s="136" t="n">
        <f aca="false">C43/'Fe Supp, comm, WRA+wheat+cube'!C390</f>
        <v>3.19811756052795</v>
      </c>
      <c r="G43" s="136" t="n">
        <f aca="false">C43/'Fe Supp, comm, WRA+wheat+cube'!C414</f>
        <v>11.4055304190349</v>
      </c>
      <c r="H43" s="136" t="n">
        <f aca="false">C43/'Fe Supp, comm, WRA+wheat+cube'!C438</f>
        <v>24.2108194277942</v>
      </c>
    </row>
    <row r="44" s="20" customFormat="true" ht="15" hidden="false" customHeight="false" outlineLevel="0" collapsed="false">
      <c r="A44" s="97"/>
      <c r="B44" s="97" t="s">
        <v>26</v>
      </c>
      <c r="C44" s="132" t="n">
        <f aca="false">'Fe Total Costs - Comm'!B166+'Cost Wheat, Fe'!B100+'Cost Cube, Fe'!B100</f>
        <v>28423995.2810987</v>
      </c>
      <c r="D44" s="132"/>
      <c r="E44" s="132" t="n">
        <f aca="false">C44/'Fe Supp, comm, WRA+wheat+cube'!C367</f>
        <v>1.85966870166701</v>
      </c>
      <c r="F44" s="136" t="n">
        <f aca="false">C44/'Fe Supp, comm, WRA+wheat+cube'!C391</f>
        <v>2.76052596315632</v>
      </c>
      <c r="G44" s="136" t="n">
        <f aca="false">C44/'Fe Supp, comm, WRA+wheat+cube'!C415</f>
        <v>11.4106683995834</v>
      </c>
      <c r="H44" s="136" t="n">
        <f aca="false">C44/'Fe Supp, comm, WRA+wheat+cube'!C439</f>
        <v>24.3122187539472</v>
      </c>
    </row>
    <row r="45" s="20" customFormat="true" ht="15" hidden="false" customHeight="false" outlineLevel="0" collapsed="false">
      <c r="A45" s="97"/>
      <c r="B45" s="97" t="s">
        <v>27</v>
      </c>
      <c r="C45" s="132" t="n">
        <f aca="false">'Fe Total Costs - Comm'!B167+'Cost Wheat, Fe'!B101+'Cost Cube, Fe'!B101</f>
        <v>43113239.0972379</v>
      </c>
      <c r="D45" s="132"/>
      <c r="E45" s="132" t="n">
        <f aca="false">C45/'Fe Supp, comm, WRA+wheat+cube'!C368</f>
        <v>1.895037989469</v>
      </c>
      <c r="F45" s="136" t="n">
        <f aca="false">C45/'Fe Supp, comm, WRA+wheat+cube'!C392</f>
        <v>2.04909099701387</v>
      </c>
      <c r="G45" s="136" t="n">
        <f aca="false">C45/'Fe Supp, comm, WRA+wheat+cube'!C416</f>
        <v>8.31482595374076</v>
      </c>
      <c r="H45" s="136" t="n">
        <f aca="false">C45/'Fe Supp, comm, WRA+wheat+cube'!C440</f>
        <v>17.6684891942475</v>
      </c>
    </row>
    <row r="46" s="20" customFormat="true" ht="15" hidden="false" customHeight="false" outlineLevel="0" collapsed="false">
      <c r="A46" s="128" t="s">
        <v>516</v>
      </c>
      <c r="B46" s="20" t="s">
        <v>475</v>
      </c>
      <c r="C46" s="138" t="n">
        <f aca="false">'Fe Total Costs - Clinic'!B126</f>
        <v>22399354.7499323</v>
      </c>
      <c r="D46" s="138"/>
      <c r="E46" s="138" t="n">
        <f aca="false">C46/'Fe Supp, clinic, WRA'!C54</f>
        <v>5.75026206582764</v>
      </c>
      <c r="F46" s="139" t="n">
        <f aca="false">C46/'Fe Supp, clinic, WRA'!C83</f>
        <v>5.75026206582764</v>
      </c>
      <c r="G46" s="139" t="n">
        <f aca="false">C46/'Fe Supp, clinic, WRA'!C107</f>
        <v>17.1561333389892</v>
      </c>
      <c r="H46" s="139" t="n">
        <f aca="false">C46/'Fe Supp, clinic, WRA'!C131</f>
        <v>38.2610526755559</v>
      </c>
    </row>
    <row r="47" s="20" customFormat="true" ht="15" hidden="false" customHeight="false" outlineLevel="0" collapsed="false">
      <c r="A47" s="128" t="s">
        <v>460</v>
      </c>
      <c r="B47" s="20" t="s">
        <v>25</v>
      </c>
      <c r="C47" s="138" t="n">
        <f aca="false">'Fe Total Costs - Clinic'!B127</f>
        <v>3473028.18415022</v>
      </c>
      <c r="D47" s="138"/>
      <c r="E47" s="138" t="n">
        <f aca="false">C47/'Fe Supp, clinic, WRA'!C55</f>
        <v>4.48177902327164</v>
      </c>
      <c r="F47" s="139" t="n">
        <f aca="false">C47/'Fe Supp, clinic, WRA'!C84</f>
        <v>4.48177902327164</v>
      </c>
      <c r="G47" s="139" t="n">
        <f aca="false">C47/'Fe Supp, clinic, WRA'!C108</f>
        <v>11.898206743614</v>
      </c>
      <c r="H47" s="139" t="n">
        <f aca="false">C47/'Fe Supp, clinic, WRA'!C132</f>
        <v>26.5349951511214</v>
      </c>
    </row>
    <row r="48" s="20" customFormat="true" ht="15" hidden="false" customHeight="false" outlineLevel="0" collapsed="false">
      <c r="A48" s="128"/>
      <c r="B48" s="20" t="s">
        <v>26</v>
      </c>
      <c r="C48" s="138" t="n">
        <f aca="false">'Fe Total Costs - Clinic'!B128</f>
        <v>9112510.04774805</v>
      </c>
      <c r="D48" s="138"/>
      <c r="E48" s="138" t="n">
        <f aca="false">C48/'Fe Supp, clinic, WRA'!C56</f>
        <v>7.13469724921116</v>
      </c>
      <c r="F48" s="139" t="n">
        <f aca="false">C48/'Fe Supp, clinic, WRA'!C85</f>
        <v>7.13469724921116</v>
      </c>
      <c r="G48" s="139" t="n">
        <f aca="false">C48/'Fe Supp, clinic, WRA'!C109</f>
        <v>22.3958073455582</v>
      </c>
      <c r="H48" s="139" t="n">
        <f aca="false">C48/'Fe Supp, clinic, WRA'!C133</f>
        <v>49.9464038678594</v>
      </c>
    </row>
    <row r="49" s="20" customFormat="true" ht="15" hidden="false" customHeight="false" outlineLevel="0" collapsed="false">
      <c r="A49" s="128"/>
      <c r="B49" s="20" t="s">
        <v>27</v>
      </c>
      <c r="C49" s="138" t="n">
        <f aca="false">'Fe Total Costs - Clinic'!B129</f>
        <v>9813816.51803404</v>
      </c>
      <c r="D49" s="138"/>
      <c r="E49" s="138" t="n">
        <f aca="false">C49/'Fe Supp, clinic, WRA'!C57</f>
        <v>5.3242490852229</v>
      </c>
      <c r="F49" s="139" t="n">
        <f aca="false">C49/'Fe Supp, clinic, WRA'!C86</f>
        <v>5.3242490852229</v>
      </c>
      <c r="G49" s="139" t="n">
        <f aca="false">C49/'Fe Supp, clinic, WRA'!C110</f>
        <v>16.172049052452</v>
      </c>
      <c r="H49" s="139" t="n">
        <f aca="false">C49/'Fe Supp, clinic, WRA'!C134</f>
        <v>36.0663797862505</v>
      </c>
    </row>
    <row r="50" s="20" customFormat="true" ht="15" hidden="false" customHeight="false" outlineLevel="0" collapsed="false">
      <c r="A50" s="124" t="s">
        <v>518</v>
      </c>
      <c r="B50" s="97" t="s">
        <v>475</v>
      </c>
      <c r="C50" s="132" t="n">
        <f aca="false">'Fe Total Costs - Comm'!B126</f>
        <v>16426514.6726558</v>
      </c>
      <c r="D50" s="132"/>
      <c r="E50" s="132" t="n">
        <f aca="false">C50/'Fe Supp, comm, WRA'!C54</f>
        <v>4.21694130257121</v>
      </c>
      <c r="F50" s="136" t="n">
        <f aca="false">C50/'Fe Supp, comm, WRA'!C83</f>
        <v>4.21694130257121</v>
      </c>
      <c r="G50" s="136" t="n">
        <f aca="false">C50/'Fe Supp, comm, WRA'!C107</f>
        <v>12.5814104542363</v>
      </c>
      <c r="H50" s="136" t="n">
        <f aca="false">C50/'Fe Supp, comm, WRA'!C131</f>
        <v>28.0586539292243</v>
      </c>
    </row>
    <row r="51" s="20" customFormat="true" ht="15" hidden="false" customHeight="false" outlineLevel="0" collapsed="false">
      <c r="A51" s="124" t="s">
        <v>526</v>
      </c>
      <c r="B51" s="97" t="s">
        <v>25</v>
      </c>
      <c r="C51" s="132" t="n">
        <f aca="false">'Fe Total Costs - Comm'!B127</f>
        <v>3519694.85081689</v>
      </c>
      <c r="D51" s="132"/>
      <c r="E51" s="132" t="n">
        <f aca="false">C51/'Fe Supp, comm, WRA'!C55</f>
        <v>4.54200015499385</v>
      </c>
      <c r="F51" s="136" t="n">
        <f aca="false">C51/'Fe Supp, comm, WRA'!C84</f>
        <v>4.54200015499385</v>
      </c>
      <c r="G51" s="136" t="n">
        <f aca="false">C51/'Fe Supp, comm, WRA'!C108</f>
        <v>12.0580815325862</v>
      </c>
      <c r="H51" s="136" t="n">
        <f aca="false">C51/'Fe Supp, comm, WRA'!C132</f>
        <v>26.8915427251866</v>
      </c>
    </row>
    <row r="52" s="20" customFormat="true" ht="15" hidden="false" customHeight="false" outlineLevel="0" collapsed="false">
      <c r="A52" s="97"/>
      <c r="B52" s="97" t="s">
        <v>26</v>
      </c>
      <c r="C52" s="132" t="n">
        <f aca="false">'Fe Total Costs - Comm'!B128</f>
        <v>6000349.24132269</v>
      </c>
      <c r="D52" s="132"/>
      <c r="E52" s="132" t="n">
        <f aca="false">C52/'Fe Supp, comm, WRA'!C56</f>
        <v>4.6980113055624</v>
      </c>
      <c r="F52" s="136" t="n">
        <f aca="false">C52/'Fe Supp, comm, WRA'!C85</f>
        <v>4.6980113055624</v>
      </c>
      <c r="G52" s="136" t="n">
        <f aca="false">C52/'Fe Supp, comm, WRA'!C109</f>
        <v>14.7470526683193</v>
      </c>
      <c r="H52" s="136" t="n">
        <f aca="false">C52/'Fe Supp, comm, WRA'!C133</f>
        <v>32.8883990234249</v>
      </c>
    </row>
    <row r="53" s="20" customFormat="true" ht="15" hidden="false" customHeight="false" outlineLevel="0" collapsed="false">
      <c r="A53" s="97"/>
      <c r="B53" s="97" t="s">
        <v>27</v>
      </c>
      <c r="C53" s="132" t="n">
        <f aca="false">'Fe Total Costs - Comm'!B129</f>
        <v>6906470.58051626</v>
      </c>
      <c r="D53" s="132"/>
      <c r="E53" s="132" t="n">
        <f aca="false">C53/'Fe Supp, comm, WRA'!C57</f>
        <v>3.74693877788117</v>
      </c>
      <c r="F53" s="136" t="n">
        <f aca="false">C53/'Fe Supp, comm, WRA'!C86</f>
        <v>3.74693877788117</v>
      </c>
      <c r="G53" s="136" t="n">
        <f aca="false">C53/'Fe Supp, comm, WRA'!C110</f>
        <v>11.3810749163874</v>
      </c>
      <c r="H53" s="136" t="n">
        <f aca="false">C53/'Fe Supp, comm, WRA'!C134</f>
        <v>25.3817045062673</v>
      </c>
    </row>
    <row r="54" s="20" customFormat="true" ht="15" hidden="false" customHeight="false" outlineLevel="0" collapsed="false">
      <c r="A54" s="128" t="s">
        <v>516</v>
      </c>
      <c r="B54" s="20" t="s">
        <v>475</v>
      </c>
      <c r="C54" s="138" t="n">
        <f aca="false">'Fe Total Costs - Clinic'!B145</f>
        <v>93126660.0771253</v>
      </c>
      <c r="D54" s="138"/>
      <c r="E54" s="138" t="n">
        <f aca="false">C54/'Fe Supp, clinic, WRA'!C211</f>
        <v>2.49331503625822</v>
      </c>
      <c r="F54" s="139" t="n">
        <f aca="false">C54/'Fe Supp, clinic, WRA'!C240</f>
        <v>2.49331503625822</v>
      </c>
      <c r="G54" s="139" t="n">
        <f aca="false">C54/'Fe Supp, clinic, WRA'!C264</f>
        <v>10.1449669863635</v>
      </c>
      <c r="H54" s="139" t="n">
        <f aca="false">C54/'Fe Supp, clinic, WRA'!C288</f>
        <v>21.42314837014</v>
      </c>
    </row>
    <row r="55" s="20" customFormat="true" ht="15" hidden="false" customHeight="false" outlineLevel="0" collapsed="false">
      <c r="A55" s="128" t="s">
        <v>464</v>
      </c>
      <c r="B55" s="20" t="s">
        <v>25</v>
      </c>
      <c r="C55" s="138" t="n">
        <f aca="false">'Fe Total Costs - Clinic'!B146</f>
        <v>23124695.7699452</v>
      </c>
      <c r="D55" s="138"/>
      <c r="E55" s="138" t="n">
        <f aca="false">C55/'Fe Supp, clinic, WRA'!C212</f>
        <v>2.35322087818731</v>
      </c>
      <c r="F55" s="139" t="n">
        <f aca="false">C55/'Fe Supp, clinic, WRA'!C241</f>
        <v>2.35322087818731</v>
      </c>
      <c r="G55" s="139" t="n">
        <f aca="false">C55/'Fe Supp, clinic, WRA'!C265</f>
        <v>8.62479479233621</v>
      </c>
      <c r="H55" s="139" t="n">
        <f aca="false">C55/'Fe Supp, clinic, WRA'!C289</f>
        <v>18.2129975136036</v>
      </c>
    </row>
    <row r="56" s="20" customFormat="true" ht="15" hidden="false" customHeight="false" outlineLevel="0" collapsed="false">
      <c r="A56" s="128"/>
      <c r="B56" s="20" t="s">
        <v>26</v>
      </c>
      <c r="C56" s="138" t="n">
        <f aca="false">'Fe Total Costs - Clinic'!B147</f>
        <v>24095121.8487651</v>
      </c>
      <c r="D56" s="138"/>
      <c r="E56" s="138" t="n">
        <f aca="false">C56/'Fe Supp, clinic, WRA'!C213</f>
        <v>2.84960408996902</v>
      </c>
      <c r="F56" s="139" t="n">
        <f aca="false">C56/'Fe Supp, clinic, WRA'!C242</f>
        <v>2.84960408996902</v>
      </c>
      <c r="G56" s="139" t="n">
        <f aca="false">C56/'Fe Supp, clinic, WRA'!C266</f>
        <v>12.3489691522673</v>
      </c>
      <c r="H56" s="139" t="n">
        <f aca="false">C56/'Fe Supp, clinic, WRA'!C290</f>
        <v>26.0773444332454</v>
      </c>
    </row>
    <row r="57" s="20" customFormat="true" ht="15" hidden="false" customHeight="false" outlineLevel="0" collapsed="false">
      <c r="A57" s="128"/>
      <c r="B57" s="20" t="s">
        <v>27</v>
      </c>
      <c r="C57" s="138" t="n">
        <f aca="false">'Fe Total Costs - Clinic'!B148</f>
        <v>45906842.458415</v>
      </c>
      <c r="D57" s="138"/>
      <c r="E57" s="138" t="n">
        <f aca="false">C57/'Fe Supp, clinic, WRA'!C214</f>
        <v>2.40751954026993</v>
      </c>
      <c r="F57" s="139" t="n">
        <f aca="false">C57/'Fe Supp, clinic, WRA'!C243</f>
        <v>2.40751954026993</v>
      </c>
      <c r="G57" s="139" t="n">
        <f aca="false">C57/'Fe Supp, clinic, WRA'!C267</f>
        <v>10.0955855243874</v>
      </c>
      <c r="H57" s="139" t="n">
        <f aca="false">C57/'Fe Supp, clinic, WRA'!C291</f>
        <v>21.318869431818</v>
      </c>
    </row>
    <row r="58" s="20" customFormat="true" ht="15" hidden="false" customHeight="false" outlineLevel="0" collapsed="false">
      <c r="A58" s="124" t="s">
        <v>518</v>
      </c>
      <c r="B58" s="97" t="s">
        <v>475</v>
      </c>
      <c r="C58" s="132" t="n">
        <f aca="false">'Fe Total Costs - Comm'!B145</f>
        <v>71118349.2360144</v>
      </c>
      <c r="D58" s="132"/>
      <c r="E58" s="132" t="n">
        <f aca="false">C58/'Fe Supp, comm, WRA'!C211</f>
        <v>1.90407826670864</v>
      </c>
      <c r="F58" s="136" t="n">
        <f aca="false">C58/'Fe Supp, comm, WRA'!C240</f>
        <v>1.90407826670864</v>
      </c>
      <c r="G58" s="136" t="n">
        <f aca="false">C58/'Fe Supp, comm, WRA'!C264</f>
        <v>7.74744100697388</v>
      </c>
      <c r="H58" s="136" t="n">
        <f aca="false">C58/'Fe Supp, comm, WRA'!C288</f>
        <v>16.3602876583438</v>
      </c>
    </row>
    <row r="59" s="20" customFormat="true" ht="15" hidden="false" customHeight="false" outlineLevel="0" collapsed="false">
      <c r="A59" s="124" t="s">
        <v>527</v>
      </c>
      <c r="B59" s="97" t="s">
        <v>25</v>
      </c>
      <c r="C59" s="132" t="n">
        <f aca="false">'Fe Total Costs - Comm'!B146</f>
        <v>23171362.4366119</v>
      </c>
      <c r="D59" s="132"/>
      <c r="E59" s="132" t="n">
        <f aca="false">C59/'Fe Supp, comm, WRA'!C212</f>
        <v>2.35796978279595</v>
      </c>
      <c r="F59" s="136" t="n">
        <f aca="false">C59/'Fe Supp, comm, WRA'!C241</f>
        <v>2.35796978279595</v>
      </c>
      <c r="G59" s="136" t="n">
        <f aca="false">C59/'Fe Supp, comm, WRA'!C265</f>
        <v>8.64220001261009</v>
      </c>
      <c r="H59" s="136" t="n">
        <f aca="false">C59/'Fe Supp, comm, WRA'!C289</f>
        <v>18.2497521542883</v>
      </c>
    </row>
    <row r="60" s="20" customFormat="true" ht="15" hidden="false" customHeight="false" outlineLevel="0" collapsed="false">
      <c r="A60" s="97"/>
      <c r="B60" s="97" t="s">
        <v>26</v>
      </c>
      <c r="C60" s="132" t="n">
        <f aca="false">'Fe Total Costs - Comm'!B147</f>
        <v>17516253.5030048</v>
      </c>
      <c r="D60" s="132"/>
      <c r="E60" s="132" t="n">
        <f aca="false">C60/'Fe Supp, comm, WRA'!C213</f>
        <v>2.07155572552768</v>
      </c>
      <c r="F60" s="136" t="n">
        <f aca="false">C60/'Fe Supp, comm, WRA'!C242</f>
        <v>2.07155572552768</v>
      </c>
      <c r="G60" s="136" t="n">
        <f aca="false">C60/'Fe Supp, comm, WRA'!C266</f>
        <v>8.97723927397307</v>
      </c>
      <c r="H60" s="136" t="n">
        <f aca="false">C60/'Fe Supp, comm, WRA'!C290</f>
        <v>18.957255275358</v>
      </c>
    </row>
    <row r="61" s="20" customFormat="true" ht="15" hidden="false" customHeight="false" outlineLevel="0" collapsed="false">
      <c r="A61" s="97"/>
      <c r="B61" s="97" t="s">
        <v>27</v>
      </c>
      <c r="C61" s="132" t="n">
        <f aca="false">'Fe Total Costs - Comm'!B148</f>
        <v>30430733.2963977</v>
      </c>
      <c r="D61" s="132"/>
      <c r="E61" s="132" t="n">
        <f aca="false">C61/'Fe Supp, comm, WRA'!C214</f>
        <v>1.59589684483714</v>
      </c>
      <c r="F61" s="136" t="n">
        <f aca="false">C61/'Fe Supp, comm, WRA'!C243</f>
        <v>1.59589684483714</v>
      </c>
      <c r="G61" s="136" t="n">
        <f aca="false">C61/'Fe Supp, comm, WRA'!C267</f>
        <v>6.69216295679449</v>
      </c>
      <c r="H61" s="136" t="n">
        <f aca="false">C61/'Fe Supp, comm, WRA'!C291</f>
        <v>14.1318547545075</v>
      </c>
    </row>
    <row r="63" customFormat="false" ht="15" hidden="false" customHeight="false" outlineLevel="0" collapsed="false">
      <c r="A63" s="0" t="s">
        <v>528</v>
      </c>
    </row>
  </sheetData>
  <mergeCells count="1">
    <mergeCell ref="K1:P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tabColor rgb="FF548235"/>
    <pageSetUpPr fitToPage="false"/>
  </sheetPr>
  <dimension ref="A1:L91"/>
  <sheetViews>
    <sheetView showFormulas="false" showGridLines="true" showRowColHeaders="true" showZeros="true" rightToLeft="false" tabSelected="false" showOutlineSymbols="true" defaultGridColor="true" view="normal" topLeftCell="A33" colorId="64" zoomScale="100" zoomScaleNormal="100" zoomScalePageLayoutView="100" workbookViewId="0">
      <selection pane="topLeft" activeCell="B3" activeCellId="0" sqref="B3"/>
    </sheetView>
  </sheetViews>
  <sheetFormatPr defaultColWidth="8.83984375" defaultRowHeight="15" zeroHeight="false" outlineLevelRow="0" outlineLevelCol="0"/>
  <cols>
    <col collapsed="false" customWidth="true" hidden="false" outlineLevel="0" max="1" min="1" style="0" width="16.33"/>
  </cols>
  <sheetData>
    <row r="1" customFormat="false" ht="43.5" hidden="false" customHeight="true" outlineLevel="0" collapsed="false">
      <c r="A1" s="3" t="s">
        <v>529</v>
      </c>
      <c r="B1" s="4" t="n">
        <v>2011</v>
      </c>
      <c r="C1" s="4" t="n">
        <f aca="false">B1+1</f>
        <v>2012</v>
      </c>
      <c r="D1" s="4" t="n">
        <f aca="false">C1+1</f>
        <v>2013</v>
      </c>
      <c r="E1" s="4" t="n">
        <f aca="false">D1+1</f>
        <v>2014</v>
      </c>
      <c r="F1" s="4" t="n">
        <f aca="false">E1+1</f>
        <v>2015</v>
      </c>
      <c r="G1" s="4" t="n">
        <f aca="false">F1+1</f>
        <v>2016</v>
      </c>
      <c r="H1" s="4" t="n">
        <f aca="false">G1+1</f>
        <v>2017</v>
      </c>
      <c r="I1" s="4" t="n">
        <f aca="false">H1+1</f>
        <v>2018</v>
      </c>
      <c r="J1" s="4" t="n">
        <f aca="false">I1+1</f>
        <v>2019</v>
      </c>
      <c r="K1" s="4" t="n">
        <f aca="false">J1+1</f>
        <v>2020</v>
      </c>
      <c r="L1" s="5" t="n">
        <f aca="false">K1+1</f>
        <v>2021</v>
      </c>
    </row>
    <row r="2" customFormat="false" ht="15" hidden="false" customHeight="false" outlineLevel="0" collapsed="false">
      <c r="A2" s="140" t="s">
        <v>530</v>
      </c>
      <c r="B2" s="7"/>
      <c r="C2" s="7"/>
      <c r="D2" s="7"/>
      <c r="E2" s="7"/>
      <c r="F2" s="7"/>
      <c r="G2" s="7"/>
      <c r="H2" s="7"/>
      <c r="I2" s="7"/>
      <c r="J2" s="7"/>
      <c r="K2" s="7"/>
      <c r="L2" s="14"/>
    </row>
    <row r="3" customFormat="false" ht="15" hidden="false" customHeight="false" outlineLevel="0" collapsed="false">
      <c r="A3" s="8" t="s">
        <v>25</v>
      </c>
      <c r="B3" s="9" t="n">
        <f aca="false">'Wheat, Fe, WRA'!C372</f>
        <v>0</v>
      </c>
      <c r="C3" s="9" t="n">
        <f aca="false">'Wheat, Fe, WRA'!D372</f>
        <v>70850.8555354948</v>
      </c>
      <c r="D3" s="9" t="n">
        <f aca="false">'Wheat, Fe, WRA'!E372</f>
        <v>73078.6145798077</v>
      </c>
      <c r="E3" s="9" t="n">
        <f aca="false">'Wheat, Fe, WRA'!F372</f>
        <v>75358.894899126</v>
      </c>
      <c r="F3" s="9" t="n">
        <f aca="false">'Wheat, Fe, WRA'!G372</f>
        <v>77694.148955924</v>
      </c>
      <c r="G3" s="9" t="n">
        <f aca="false">'Wheat, Fe, WRA'!H372</f>
        <v>80082.7785162296</v>
      </c>
      <c r="H3" s="9" t="n">
        <f aca="false">'Wheat, Fe, WRA'!I372</f>
        <v>82534.2352050834</v>
      </c>
      <c r="I3" s="9" t="n">
        <f aca="false">'Wheat, Fe, WRA'!J372</f>
        <v>85036.0087082919</v>
      </c>
      <c r="J3" s="9" t="n">
        <f aca="false">'Wheat, Fe, WRA'!K372</f>
        <v>87599.2453300207</v>
      </c>
      <c r="K3" s="9" t="n">
        <f aca="false">'Wheat, Fe, WRA'!L372</f>
        <v>90253.9670687582</v>
      </c>
      <c r="L3" s="10" t="n">
        <f aca="false">'Wheat, Fe, WRA'!M372</f>
        <v>92892.3344650424</v>
      </c>
    </row>
    <row r="4" customFormat="false" ht="15" hidden="false" customHeight="false" outlineLevel="0" collapsed="false">
      <c r="A4" s="8" t="s">
        <v>26</v>
      </c>
      <c r="B4" s="9" t="n">
        <f aca="false">'Wheat, Fe, WRA'!C373</f>
        <v>0</v>
      </c>
      <c r="C4" s="9" t="n">
        <f aca="false">'Wheat, Fe, WRA'!D373</f>
        <v>84969.5561888424</v>
      </c>
      <c r="D4" s="9" t="n">
        <f aca="false">'Wheat, Fe, WRA'!E373</f>
        <v>87641.2486597415</v>
      </c>
      <c r="E4" s="9" t="n">
        <f aca="false">'Wheat, Fe, WRA'!F373</f>
        <v>90375.9285059371</v>
      </c>
      <c r="F4" s="9" t="n">
        <f aca="false">'Wheat, Fe, WRA'!G373</f>
        <v>93176.5369007773</v>
      </c>
      <c r="G4" s="9" t="n">
        <f aca="false">'Wheat, Fe, WRA'!H373</f>
        <v>96041.1571245521</v>
      </c>
      <c r="H4" s="9" t="n">
        <f aca="false">'Wheat, Fe, WRA'!I373</f>
        <v>98981.1242610635</v>
      </c>
      <c r="I4" s="9" t="n">
        <f aca="false">'Wheat, Fe, WRA'!J373</f>
        <v>101981.435021547</v>
      </c>
      <c r="J4" s="9" t="n">
        <f aca="false">'Wheat, Fe, WRA'!K373</f>
        <v>105055.456873636</v>
      </c>
      <c r="K4" s="9" t="n">
        <f aca="false">'Wheat, Fe, WRA'!L373</f>
        <v>108239.194405674</v>
      </c>
      <c r="L4" s="10" t="n">
        <f aca="false">'Wheat, Fe, WRA'!M373</f>
        <v>111403.318607577</v>
      </c>
    </row>
    <row r="5" customFormat="false" ht="15" hidden="false" customHeight="false" outlineLevel="0" collapsed="false">
      <c r="A5" s="8" t="s">
        <v>27</v>
      </c>
      <c r="B5" s="9" t="n">
        <f aca="false">'Wheat, Fe, WRA'!C374</f>
        <v>0</v>
      </c>
      <c r="C5" s="9" t="n">
        <f aca="false">'Wheat, Fe, WRA'!D374</f>
        <v>26864.1816421352</v>
      </c>
      <c r="D5" s="9" t="n">
        <f aca="false">'Wheat, Fe, WRA'!E374</f>
        <v>27708.870434797</v>
      </c>
      <c r="E5" s="9" t="n">
        <f aca="false">'Wheat, Fe, WRA'!F374</f>
        <v>28573.4734693004</v>
      </c>
      <c r="F5" s="9" t="n">
        <f aca="false">'Wheat, Fe, WRA'!G374</f>
        <v>29458.9206341681</v>
      </c>
      <c r="G5" s="9" t="n">
        <f aca="false">'Wheat, Fe, WRA'!H374</f>
        <v>30364.6059346325</v>
      </c>
      <c r="H5" s="9" t="n">
        <f aca="false">'Wheat, Fe, WRA'!I374</f>
        <v>31294.1130983703</v>
      </c>
      <c r="I5" s="9" t="n">
        <f aca="false">'Wheat, Fe, WRA'!J374</f>
        <v>32242.6986490981</v>
      </c>
      <c r="J5" s="9" t="n">
        <f aca="false">'Wheat, Fe, WRA'!K374</f>
        <v>33214.5888779098</v>
      </c>
      <c r="K5" s="9" t="n">
        <f aca="false">'Wheat, Fe, WRA'!L374</f>
        <v>34221.167083067</v>
      </c>
      <c r="L5" s="10" t="n">
        <f aca="false">'Wheat, Fe, WRA'!M374</f>
        <v>35221.5442900431</v>
      </c>
    </row>
    <row r="6" customFormat="false" ht="15" hidden="false" customHeight="false" outlineLevel="0" collapsed="false">
      <c r="A6" s="140" t="s">
        <v>29</v>
      </c>
      <c r="B6" s="7"/>
      <c r="C6" s="7"/>
      <c r="D6" s="7"/>
      <c r="E6" s="7"/>
      <c r="F6" s="7"/>
      <c r="G6" s="7"/>
      <c r="H6" s="7"/>
      <c r="I6" s="7"/>
      <c r="J6" s="7"/>
      <c r="K6" s="7"/>
      <c r="L6" s="14"/>
    </row>
    <row r="7" customFormat="false" ht="15" hidden="false" customHeight="false" outlineLevel="0" collapsed="false">
      <c r="A7" s="8" t="s">
        <v>25</v>
      </c>
      <c r="B7" s="9" t="n">
        <f aca="false">'Cube, Fe, WRA'!C372</f>
        <v>0</v>
      </c>
      <c r="C7" s="9" t="n">
        <f aca="false">'Cube, Fe, WRA'!D372</f>
        <v>51836.9129267701</v>
      </c>
      <c r="D7" s="9" t="n">
        <f aca="false">'Cube, Fe, WRA'!E372</f>
        <v>53466.817756134</v>
      </c>
      <c r="E7" s="9" t="n">
        <f aca="false">'Cube, Fe, WRA'!F372</f>
        <v>55135.1489494238</v>
      </c>
      <c r="F7" s="9" t="n">
        <f aca="false">'Cube, Fe, WRA'!G372</f>
        <v>56843.7008121953</v>
      </c>
      <c r="G7" s="9" t="n">
        <f aca="false">'Cube, Fe, WRA'!H372</f>
        <v>58591.3040217266</v>
      </c>
      <c r="H7" s="9" t="n">
        <f aca="false">'Cube, Fe, WRA'!I372</f>
        <v>60384.8737106656</v>
      </c>
      <c r="I7" s="9" t="n">
        <f aca="false">'Cube, Fe, WRA'!J372</f>
        <v>62215.2569046039</v>
      </c>
      <c r="J7" s="9" t="n">
        <f aca="false">'Cube, Fe, WRA'!K372</f>
        <v>64090.608621489</v>
      </c>
      <c r="K7" s="9" t="n">
        <f aca="false">'Cube, Fe, WRA'!L372</f>
        <v>66032.8939838273</v>
      </c>
      <c r="L7" s="10" t="n">
        <f aca="false">'Cube, Fe, WRA'!M372</f>
        <v>67963.213949004</v>
      </c>
    </row>
    <row r="8" customFormat="false" ht="15" hidden="false" customHeight="false" outlineLevel="0" collapsed="false">
      <c r="A8" s="8" t="s">
        <v>26</v>
      </c>
      <c r="B8" s="9" t="n">
        <f aca="false">'Cube, Fe, WRA'!C373</f>
        <v>0</v>
      </c>
      <c r="C8" s="9" t="n">
        <f aca="false">'Cube, Fe, WRA'!D373</f>
        <v>33645.2307067834</v>
      </c>
      <c r="D8" s="9" t="n">
        <f aca="false">'Cube, Fe, WRA'!E373</f>
        <v>34703.1356034643</v>
      </c>
      <c r="E8" s="9" t="n">
        <f aca="false">'Cube, Fe, WRA'!F373</f>
        <v>35785.9814892302</v>
      </c>
      <c r="F8" s="9" t="n">
        <f aca="false">'Cube, Fe, WRA'!G373</f>
        <v>36894.9329747992</v>
      </c>
      <c r="G8" s="9" t="n">
        <f aca="false">'Cube, Fe, WRA'!H373</f>
        <v>38029.2311003774</v>
      </c>
      <c r="H8" s="9" t="n">
        <f aca="false">'Cube, Fe, WRA'!I373</f>
        <v>39193.3641971592</v>
      </c>
      <c r="I8" s="9" t="n">
        <f aca="false">'Cube, Fe, WRA'!J373</f>
        <v>40381.3914419311</v>
      </c>
      <c r="J8" s="9" t="n">
        <f aca="false">'Cube, Fe, WRA'!K373</f>
        <v>41598.605924979</v>
      </c>
      <c r="K8" s="9" t="n">
        <f aca="false">'Cube, Fe, WRA'!L373</f>
        <v>42859.2643134637</v>
      </c>
      <c r="L8" s="10" t="n">
        <f aca="false">'Cube, Fe, WRA'!M373</f>
        <v>44112.1564495758</v>
      </c>
    </row>
    <row r="9" customFormat="false" ht="15" hidden="false" customHeight="false" outlineLevel="0" collapsed="false">
      <c r="A9" s="8" t="s">
        <v>27</v>
      </c>
      <c r="B9" s="9" t="n">
        <f aca="false">'Cube, Fe, WRA'!C374</f>
        <v>0</v>
      </c>
      <c r="C9" s="9" t="n">
        <f aca="false">'Cube, Fe, WRA'!D374</f>
        <v>86473.4851730913</v>
      </c>
      <c r="D9" s="9" t="n">
        <f aca="false">'Cube, Fe, WRA'!E374</f>
        <v>89192.4655895113</v>
      </c>
      <c r="E9" s="9" t="n">
        <f aca="false">'Cube, Fe, WRA'!F374</f>
        <v>91975.5482339302</v>
      </c>
      <c r="F9" s="9" t="n">
        <f aca="false">'Cube, Fe, WRA'!G374</f>
        <v>94825.7263373513</v>
      </c>
      <c r="G9" s="9" t="n">
        <f aca="false">'Cube, Fe, WRA'!H374</f>
        <v>97741.0492548511</v>
      </c>
      <c r="H9" s="9" t="n">
        <f aca="false">'Cube, Fe, WRA'!I374</f>
        <v>100733.052696925</v>
      </c>
      <c r="I9" s="9" t="n">
        <f aca="false">'Cube, Fe, WRA'!J374</f>
        <v>103786.467822276</v>
      </c>
      <c r="J9" s="9" t="n">
        <f aca="false">'Cube, Fe, WRA'!K374</f>
        <v>106914.898697654</v>
      </c>
      <c r="K9" s="9" t="n">
        <f aca="false">'Cube, Fe, WRA'!L374</f>
        <v>110154.98717899</v>
      </c>
      <c r="L9" s="10" t="n">
        <f aca="false">'Cube, Fe, WRA'!M374</f>
        <v>113375.115181671</v>
      </c>
    </row>
    <row r="10" customFormat="false" ht="15" hidden="false" customHeight="false" outlineLevel="0" collapsed="false">
      <c r="A10" s="140" t="s">
        <v>531</v>
      </c>
      <c r="B10" s="7"/>
      <c r="C10" s="7"/>
      <c r="D10" s="7"/>
      <c r="E10" s="7"/>
      <c r="F10" s="7"/>
      <c r="G10" s="7"/>
      <c r="H10" s="7"/>
      <c r="I10" s="7"/>
      <c r="J10" s="7"/>
      <c r="K10" s="7"/>
      <c r="L10" s="14"/>
    </row>
    <row r="11" customFormat="false" ht="15" hidden="false" customHeight="false" outlineLevel="0" collapsed="false">
      <c r="A11" s="8" t="s">
        <v>25</v>
      </c>
      <c r="B11" s="9" t="n">
        <f aca="false">'Fe Supp, clinic, WRA'!C372</f>
        <v>0</v>
      </c>
      <c r="C11" s="9" t="n">
        <f aca="false">'Fe Supp, clinic, WRA'!D372</f>
        <v>1087899.0457356</v>
      </c>
      <c r="D11" s="9" t="n">
        <f aca="false">'Fe Supp, clinic, WRA'!E372</f>
        <v>1122105.78777308</v>
      </c>
      <c r="E11" s="9" t="n">
        <f aca="false">'Fe Supp, clinic, WRA'!F372</f>
        <v>1157118.98224542</v>
      </c>
      <c r="F11" s="9" t="n">
        <f aca="false">'Fe Supp, clinic, WRA'!G372</f>
        <v>1192976.28616559</v>
      </c>
      <c r="G11" s="9" t="n">
        <f aca="false">'Fe Supp, clinic, WRA'!H372</f>
        <v>1229653.1590083</v>
      </c>
      <c r="H11" s="9" t="n">
        <f aca="false">'Fe Supp, clinic, WRA'!I372</f>
        <v>1267294.72836282</v>
      </c>
      <c r="I11" s="9" t="n">
        <f aca="false">'Fe Supp, clinic, WRA'!J372</f>
        <v>1305708.90115179</v>
      </c>
      <c r="J11" s="9" t="n">
        <f aca="false">'Fe Supp, clinic, WRA'!K372</f>
        <v>1345066.82638357</v>
      </c>
      <c r="K11" s="9" t="n">
        <f aca="false">'Fe Supp, clinic, WRA'!L372</f>
        <v>1385829.48513254</v>
      </c>
      <c r="L11" s="10" t="n">
        <f aca="false">'Fe Supp, clinic, WRA'!M372</f>
        <v>1426341.02660969</v>
      </c>
    </row>
    <row r="12" customFormat="false" ht="15" hidden="false" customHeight="false" outlineLevel="0" collapsed="false">
      <c r="A12" s="8" t="s">
        <v>26</v>
      </c>
      <c r="B12" s="9" t="n">
        <f aca="false">'Fe Supp, clinic, WRA'!C373</f>
        <v>0</v>
      </c>
      <c r="C12" s="9" t="n">
        <f aca="false">'Fe Supp, clinic, WRA'!D373</f>
        <v>998733.182459382</v>
      </c>
      <c r="D12" s="9" t="n">
        <f aca="false">'Fe Supp, clinic, WRA'!E373</f>
        <v>1030136.28780318</v>
      </c>
      <c r="E12" s="9" t="n">
        <f aca="false">'Fe Supp, clinic, WRA'!F373</f>
        <v>1062279.7475116</v>
      </c>
      <c r="F12" s="9" t="n">
        <f aca="false">'Fe Supp, clinic, WRA'!G373</f>
        <v>1095198.13217145</v>
      </c>
      <c r="G12" s="9" t="n">
        <f aca="false">'Fe Supp, clinic, WRA'!H373</f>
        <v>1128868.91263628</v>
      </c>
      <c r="H12" s="9" t="n">
        <f aca="false">'Fe Supp, clinic, WRA'!I373</f>
        <v>1163425.32161702</v>
      </c>
      <c r="I12" s="9" t="n">
        <f aca="false">'Fe Supp, clinic, WRA'!J373</f>
        <v>1198691.01027762</v>
      </c>
      <c r="J12" s="9" t="n">
        <f aca="false">'Fe Supp, clinic, WRA'!K373</f>
        <v>1234823.09999294</v>
      </c>
      <c r="K12" s="9" t="n">
        <f aca="false">'Fe Supp, clinic, WRA'!L373</f>
        <v>1272244.78912618</v>
      </c>
      <c r="L12" s="10" t="n">
        <f aca="false">'Fe Supp, clinic, WRA'!M373</f>
        <v>1309435.94294179</v>
      </c>
    </row>
    <row r="13" customFormat="false" ht="15" hidden="false" customHeight="false" outlineLevel="0" collapsed="false">
      <c r="A13" s="8" t="s">
        <v>27</v>
      </c>
      <c r="B13" s="9" t="n">
        <f aca="false">'Fe Supp, clinic, WRA'!C374</f>
        <v>0</v>
      </c>
      <c r="C13" s="9" t="n">
        <f aca="false">'Fe Supp, clinic, WRA'!D374</f>
        <v>2145818.01974154</v>
      </c>
      <c r="D13" s="9" t="n">
        <f aca="false">'Fe Supp, clinic, WRA'!E374</f>
        <v>2213288.84228558</v>
      </c>
      <c r="E13" s="9" t="n">
        <f aca="false">'Fe Supp, clinic, WRA'!F374</f>
        <v>2282350.34566861</v>
      </c>
      <c r="F13" s="9" t="n">
        <f aca="false">'Fe Supp, clinic, WRA'!G374</f>
        <v>2353076.80617326</v>
      </c>
      <c r="G13" s="9" t="n">
        <f aca="false">'Fe Supp, clinic, WRA'!H374</f>
        <v>2425419.81903107</v>
      </c>
      <c r="H13" s="9" t="n">
        <f aca="false">'Fe Supp, clinic, WRA'!I374</f>
        <v>2499665.64002787</v>
      </c>
      <c r="I13" s="9" t="n">
        <f aca="false">'Fe Supp, clinic, WRA'!J374</f>
        <v>2575435.3766658</v>
      </c>
      <c r="J13" s="9" t="n">
        <f aca="false">'Fe Supp, clinic, WRA'!K374</f>
        <v>2653066.61047654</v>
      </c>
      <c r="K13" s="9" t="n">
        <f aca="false">'Fe Supp, clinic, WRA'!L374</f>
        <v>2733468.59999844</v>
      </c>
      <c r="L13" s="10" t="n">
        <f aca="false">'Fe Supp, clinic, WRA'!M374</f>
        <v>2813375.27520872</v>
      </c>
    </row>
    <row r="14" customFormat="false" ht="15" hidden="false" customHeight="false" outlineLevel="0" collapsed="false">
      <c r="A14" s="140" t="s">
        <v>532</v>
      </c>
      <c r="B14" s="7"/>
      <c r="C14" s="7"/>
      <c r="D14" s="7"/>
      <c r="E14" s="7"/>
      <c r="F14" s="7"/>
      <c r="G14" s="7"/>
      <c r="H14" s="7"/>
      <c r="I14" s="7"/>
      <c r="J14" s="7"/>
      <c r="K14" s="7"/>
      <c r="L14" s="14"/>
    </row>
    <row r="15" customFormat="false" ht="15" hidden="false" customHeight="false" outlineLevel="0" collapsed="false">
      <c r="A15" s="8" t="s">
        <v>25</v>
      </c>
      <c r="B15" s="9" t="n">
        <f aca="false">'Fe Supp, comm, WRA'!C372</f>
        <v>0</v>
      </c>
      <c r="C15" s="9" t="n">
        <f aca="false">'Fe Supp, comm, WRA'!D372</f>
        <v>1087899.0457356</v>
      </c>
      <c r="D15" s="9" t="n">
        <f aca="false">'Fe Supp, comm, WRA'!E372</f>
        <v>1122105.78777308</v>
      </c>
      <c r="E15" s="9" t="n">
        <f aca="false">'Fe Supp, comm, WRA'!F372</f>
        <v>1157118.98224542</v>
      </c>
      <c r="F15" s="9" t="n">
        <f aca="false">'Fe Supp, comm, WRA'!G372</f>
        <v>1192976.28616559</v>
      </c>
      <c r="G15" s="9" t="n">
        <f aca="false">'Fe Supp, comm, WRA'!H372</f>
        <v>1229653.1590083</v>
      </c>
      <c r="H15" s="9" t="n">
        <f aca="false">'Fe Supp, comm, WRA'!I372</f>
        <v>1267294.72836282</v>
      </c>
      <c r="I15" s="9" t="n">
        <f aca="false">'Fe Supp, comm, WRA'!J372</f>
        <v>1305708.90115179</v>
      </c>
      <c r="J15" s="9" t="n">
        <f aca="false">'Fe Supp, comm, WRA'!K372</f>
        <v>1345066.82638357</v>
      </c>
      <c r="K15" s="9" t="n">
        <f aca="false">'Fe Supp, comm, WRA'!L372</f>
        <v>1385829.48513254</v>
      </c>
      <c r="L15" s="10" t="n">
        <f aca="false">'Fe Supp, comm, WRA'!M372</f>
        <v>1426341.02660969</v>
      </c>
    </row>
    <row r="16" customFormat="false" ht="15" hidden="false" customHeight="false" outlineLevel="0" collapsed="false">
      <c r="A16" s="8" t="s">
        <v>26</v>
      </c>
      <c r="B16" s="9" t="n">
        <f aca="false">'Fe Supp, comm, WRA'!C373</f>
        <v>0</v>
      </c>
      <c r="C16" s="9" t="n">
        <f aca="false">'Fe Supp, comm, WRA'!D373</f>
        <v>998733.182459382</v>
      </c>
      <c r="D16" s="9" t="n">
        <f aca="false">'Fe Supp, comm, WRA'!E373</f>
        <v>1030136.28780318</v>
      </c>
      <c r="E16" s="9" t="n">
        <f aca="false">'Fe Supp, comm, WRA'!F373</f>
        <v>1062279.7475116</v>
      </c>
      <c r="F16" s="9" t="n">
        <f aca="false">'Fe Supp, comm, WRA'!G373</f>
        <v>1095198.13217145</v>
      </c>
      <c r="G16" s="9" t="n">
        <f aca="false">'Fe Supp, comm, WRA'!H373</f>
        <v>1128868.91263628</v>
      </c>
      <c r="H16" s="9" t="n">
        <f aca="false">'Fe Supp, comm, WRA'!I373</f>
        <v>1163425.32161702</v>
      </c>
      <c r="I16" s="9" t="n">
        <f aca="false">'Fe Supp, comm, WRA'!J373</f>
        <v>1198691.01027762</v>
      </c>
      <c r="J16" s="9" t="n">
        <f aca="false">'Fe Supp, comm, WRA'!K373</f>
        <v>1234823.09999294</v>
      </c>
      <c r="K16" s="9" t="n">
        <f aca="false">'Fe Supp, comm, WRA'!L373</f>
        <v>1272244.78912618</v>
      </c>
      <c r="L16" s="10" t="n">
        <f aca="false">'Fe Supp, comm, WRA'!M373</f>
        <v>1309435.94294179</v>
      </c>
    </row>
    <row r="17" customFormat="false" ht="15" hidden="false" customHeight="false" outlineLevel="0" collapsed="false">
      <c r="A17" s="8" t="s">
        <v>27</v>
      </c>
      <c r="B17" s="9" t="n">
        <f aca="false">'Fe Supp, comm, WRA'!C374</f>
        <v>0</v>
      </c>
      <c r="C17" s="9" t="n">
        <f aca="false">'Fe Supp, comm, WRA'!D374</f>
        <v>2145818.01974154</v>
      </c>
      <c r="D17" s="9" t="n">
        <f aca="false">'Fe Supp, comm, WRA'!E374</f>
        <v>2213288.84228558</v>
      </c>
      <c r="E17" s="9" t="n">
        <f aca="false">'Fe Supp, comm, WRA'!F374</f>
        <v>2282350.34566861</v>
      </c>
      <c r="F17" s="9" t="n">
        <f aca="false">'Fe Supp, comm, WRA'!G374</f>
        <v>2353076.80617326</v>
      </c>
      <c r="G17" s="9" t="n">
        <f aca="false">'Fe Supp, comm, WRA'!H374</f>
        <v>2425419.81903107</v>
      </c>
      <c r="H17" s="9" t="n">
        <f aca="false">'Fe Supp, comm, WRA'!I374</f>
        <v>2499665.64002787</v>
      </c>
      <c r="I17" s="9" t="n">
        <f aca="false">'Fe Supp, comm, WRA'!J374</f>
        <v>2575435.3766658</v>
      </c>
      <c r="J17" s="9" t="n">
        <f aca="false">'Fe Supp, comm, WRA'!K374</f>
        <v>2653066.61047654</v>
      </c>
      <c r="K17" s="9" t="n">
        <f aca="false">'Fe Supp, comm, WRA'!L374</f>
        <v>2733468.59999844</v>
      </c>
      <c r="L17" s="10" t="n">
        <f aca="false">'Fe Supp, comm, WRA'!M374</f>
        <v>2813375.27520872</v>
      </c>
    </row>
    <row r="18" customFormat="false" ht="15" hidden="false" customHeight="false" outlineLevel="0" collapsed="false">
      <c r="A18" s="140" t="s">
        <v>533</v>
      </c>
      <c r="B18" s="7"/>
      <c r="C18" s="7"/>
      <c r="D18" s="7"/>
      <c r="E18" s="7"/>
      <c r="F18" s="7"/>
      <c r="G18" s="7"/>
      <c r="H18" s="7"/>
      <c r="I18" s="7"/>
      <c r="J18" s="7"/>
      <c r="K18" s="7"/>
      <c r="L18" s="14"/>
    </row>
    <row r="19" customFormat="false" ht="15" hidden="false" customHeight="false" outlineLevel="0" collapsed="false">
      <c r="A19" s="8" t="s">
        <v>25</v>
      </c>
      <c r="B19" s="9" t="n">
        <f aca="false">'Wheat+Cube, Fe, WRA'!C372</f>
        <v>0</v>
      </c>
      <c r="C19" s="9" t="n">
        <f aca="false">'Wheat+Cube, Fe, WRA'!D372</f>
        <v>199976.053439124</v>
      </c>
      <c r="D19" s="9" t="n">
        <f aca="false">'Wheat+Cube, Fe, WRA'!E372</f>
        <v>206263.888050688</v>
      </c>
      <c r="E19" s="9" t="n">
        <f aca="false">'Wheat+Cube, Fe, WRA'!F372</f>
        <v>212699.963600457</v>
      </c>
      <c r="F19" s="9" t="n">
        <f aca="false">'Wheat+Cube, Fe, WRA'!G372</f>
        <v>219291.20214693</v>
      </c>
      <c r="G19" s="9" t="n">
        <f aca="false">'Wheat+Cube, Fe, WRA'!H372</f>
        <v>226033.092685692</v>
      </c>
      <c r="H19" s="9" t="n">
        <f aca="false">'Wheat+Cube, Fe, WRA'!I372</f>
        <v>232952.312363545</v>
      </c>
      <c r="I19" s="9" t="n">
        <f aca="false">'Wheat+Cube, Fe, WRA'!J372</f>
        <v>240013.550904547</v>
      </c>
      <c r="J19" s="9" t="n">
        <f aca="false">'Wheat+Cube, Fe, WRA'!K372</f>
        <v>247248.268675699</v>
      </c>
      <c r="K19" s="9" t="n">
        <f aca="false">'Wheat+Cube, Fe, WRA'!L372</f>
        <v>254741.202561668</v>
      </c>
      <c r="L19" s="10" t="n">
        <f aca="false">'Wheat+Cube, Fe, WRA'!M372</f>
        <v>262187.976428316</v>
      </c>
    </row>
    <row r="20" customFormat="false" ht="15" hidden="false" customHeight="false" outlineLevel="0" collapsed="false">
      <c r="A20" s="8" t="s">
        <v>26</v>
      </c>
      <c r="B20" s="9" t="n">
        <f aca="false">'Wheat+Cube, Fe, WRA'!C373</f>
        <v>0</v>
      </c>
      <c r="C20" s="9" t="n">
        <f aca="false">'Wheat+Cube, Fe, WRA'!D373</f>
        <v>143452.033192968</v>
      </c>
      <c r="D20" s="9" t="n">
        <f aca="false">'Wheat+Cube, Fe, WRA'!E373</f>
        <v>147962.586551221</v>
      </c>
      <c r="E20" s="9" t="n">
        <f aca="false">'Wheat+Cube, Fe, WRA'!F373</f>
        <v>152579.479961806</v>
      </c>
      <c r="F20" s="9" t="n">
        <f aca="false">'Wheat+Cube, Fe, WRA'!G373</f>
        <v>157307.678936086</v>
      </c>
      <c r="G20" s="9" t="n">
        <f aca="false">'Wheat+Cube, Fe, WRA'!H373</f>
        <v>162143.947522836</v>
      </c>
      <c r="H20" s="9" t="n">
        <f aca="false">'Wheat+Cube, Fe, WRA'!I373</f>
        <v>167107.422468095</v>
      </c>
      <c r="I20" s="9" t="n">
        <f aca="false">'Wheat+Cube, Fe, WRA'!J373</f>
        <v>172172.774084685</v>
      </c>
      <c r="J20" s="9" t="n">
        <f aca="false">'Wheat+Cube, Fe, WRA'!K373</f>
        <v>177362.570342791</v>
      </c>
      <c r="K20" s="9" t="n">
        <f aca="false">'Wheat+Cube, Fe, WRA'!L373</f>
        <v>182737.596912409</v>
      </c>
      <c r="L20" s="10" t="n">
        <f aca="false">'Wheat+Cube, Fe, WRA'!M373</f>
        <v>188079.510774231</v>
      </c>
    </row>
    <row r="21" customFormat="false" ht="15" hidden="false" customHeight="false" outlineLevel="0" collapsed="false">
      <c r="A21" s="8" t="s">
        <v>27</v>
      </c>
      <c r="B21" s="9" t="n">
        <f aca="false">'Wheat+Cube, Fe, WRA'!C374</f>
        <v>0</v>
      </c>
      <c r="C21" s="9" t="n">
        <f aca="false">'Wheat+Cube, Fe, WRA'!D374</f>
        <v>154065.57672219</v>
      </c>
      <c r="D21" s="9" t="n">
        <f aca="false">'Wheat+Cube, Fe, WRA'!E374</f>
        <v>158909.851069564</v>
      </c>
      <c r="E21" s="9" t="n">
        <f aca="false">'Wheat+Cube, Fe, WRA'!F374</f>
        <v>163868.333219551</v>
      </c>
      <c r="F21" s="9" t="n">
        <f aca="false">'Wheat+Cube, Fe, WRA'!G374</f>
        <v>168946.356065347</v>
      </c>
      <c r="G21" s="9" t="n">
        <f aca="false">'Wheat+Cube, Fe, WRA'!H374</f>
        <v>174140.444238351</v>
      </c>
      <c r="H21" s="9" t="n">
        <f aca="false">'Wheat+Cube, Fe, WRA'!I374</f>
        <v>179471.150349423</v>
      </c>
      <c r="I21" s="9" t="n">
        <f aca="false">'Wheat+Cube, Fe, WRA'!J374</f>
        <v>184911.270651245</v>
      </c>
      <c r="J21" s="9" t="n">
        <f aca="false">'Wheat+Cube, Fe, WRA'!K374</f>
        <v>190485.042843794</v>
      </c>
      <c r="K21" s="9" t="n">
        <f aca="false">'Wheat+Cube, Fe, WRA'!L374</f>
        <v>196257.749928617</v>
      </c>
      <c r="L21" s="10" t="n">
        <f aca="false">'Wheat+Cube, Fe, WRA'!M374</f>
        <v>201994.894405439</v>
      </c>
    </row>
    <row r="22" customFormat="false" ht="15" hidden="false" customHeight="false" outlineLevel="0" collapsed="false">
      <c r="A22" s="140" t="s">
        <v>534</v>
      </c>
      <c r="B22" s="7"/>
      <c r="C22" s="7"/>
      <c r="D22" s="7"/>
      <c r="E22" s="7"/>
      <c r="F22" s="7"/>
      <c r="G22" s="7"/>
      <c r="H22" s="7"/>
      <c r="I22" s="7"/>
      <c r="J22" s="7"/>
      <c r="K22" s="7"/>
      <c r="L22" s="14"/>
    </row>
    <row r="23" customFormat="false" ht="15" hidden="false" customHeight="false" outlineLevel="0" collapsed="false">
      <c r="A23" s="8" t="s">
        <v>25</v>
      </c>
      <c r="B23" s="9" t="n">
        <f aca="false">'Fe Supp, clinic, WRA + wheat'!C372</f>
        <v>0</v>
      </c>
      <c r="C23" s="9" t="n">
        <f aca="false">'Fe Supp, clinic, WRA + wheat'!D372</f>
        <v>1090016.26718265</v>
      </c>
      <c r="D23" s="9" t="n">
        <f aca="false">'Fe Supp, clinic, WRA + wheat'!E372</f>
        <v>1124289.5808824</v>
      </c>
      <c r="E23" s="9" t="n">
        <f aca="false">'Fe Supp, clinic, WRA + wheat'!F372</f>
        <v>1159370.91649942</v>
      </c>
      <c r="F23" s="9" t="n">
        <f aca="false">'Fe Supp, clinic, WRA + wheat'!G372</f>
        <v>1195298.00433309</v>
      </c>
      <c r="G23" s="9" t="n">
        <f aca="false">'Fe Supp, clinic, WRA + wheat'!H372</f>
        <v>1232046.2560984</v>
      </c>
      <c r="H23" s="9" t="n">
        <f aca="false">'Fe Supp, clinic, WRA + wheat'!I372</f>
        <v>1269761.0818256</v>
      </c>
      <c r="I23" s="9" t="n">
        <f aca="false">'Fe Supp, clinic, WRA + wheat'!J372</f>
        <v>1308250.01459421</v>
      </c>
      <c r="J23" s="9" t="n">
        <f aca="false">'Fe Supp, clinic, WRA + wheat'!K372</f>
        <v>1347684.53649526</v>
      </c>
      <c r="K23" s="9" t="n">
        <f aca="false">'Fe Supp, clinic, WRA + wheat'!L372</f>
        <v>1388526.52574432</v>
      </c>
      <c r="L23" s="10" t="n">
        <f aca="false">'Fe Supp, clinic, WRA + wheat'!M372</f>
        <v>1429116.90900812</v>
      </c>
    </row>
    <row r="24" customFormat="false" ht="15" hidden="false" customHeight="false" outlineLevel="0" collapsed="false">
      <c r="A24" s="8" t="s">
        <v>26</v>
      </c>
      <c r="B24" s="9" t="n">
        <f aca="false">'Fe Supp, clinic, WRA + wheat'!C373</f>
        <v>0</v>
      </c>
      <c r="C24" s="9" t="n">
        <f aca="false">'Fe Supp, clinic, WRA + wheat'!D373</f>
        <v>1032999.85991586</v>
      </c>
      <c r="D24" s="9" t="n">
        <f aca="false">'Fe Supp, clinic, WRA + wheat'!E373</f>
        <v>1065480.41026784</v>
      </c>
      <c r="E24" s="9" t="n">
        <f aca="false">'Fe Supp, clinic, WRA + wheat'!F373</f>
        <v>1098726.71664793</v>
      </c>
      <c r="F24" s="9" t="n">
        <f aca="false">'Fe Supp, clinic, WRA + wheat'!G373</f>
        <v>1132774.53576469</v>
      </c>
      <c r="G24" s="9" t="n">
        <f aca="false">'Fe Supp, clinic, WRA + wheat'!H373</f>
        <v>1167600.56549345</v>
      </c>
      <c r="H24" s="9" t="n">
        <f aca="false">'Fe Supp, clinic, WRA + wheat'!I373</f>
        <v>1203342.60977839</v>
      </c>
      <c r="I24" s="9" t="n">
        <f aca="false">'Fe Supp, clinic, WRA + wheat'!J373</f>
        <v>1239818.26922982</v>
      </c>
      <c r="J24" s="9" t="n">
        <f aca="false">'Fe Supp, clinic, WRA + wheat'!K373</f>
        <v>1277190.05607932</v>
      </c>
      <c r="K24" s="9" t="n">
        <f aca="false">'Fe Supp, clinic, WRA + wheat'!L373</f>
        <v>1315895.68868608</v>
      </c>
      <c r="L24" s="10" t="n">
        <f aca="false">'Fe Supp, clinic, WRA + wheat'!M373</f>
        <v>1354362.87627569</v>
      </c>
    </row>
    <row r="25" customFormat="false" ht="15" hidden="false" customHeight="false" outlineLevel="0" collapsed="false">
      <c r="A25" s="8" t="s">
        <v>27</v>
      </c>
      <c r="B25" s="9" t="n">
        <f aca="false">'Fe Supp, clinic, WRA + wheat'!C374</f>
        <v>0</v>
      </c>
      <c r="C25" s="9" t="n">
        <f aca="false">'Fe Supp, clinic, WRA + wheat'!D374</f>
        <v>2148123.32836185</v>
      </c>
      <c r="D25" s="9" t="n">
        <f aca="false">'Fe Supp, clinic, WRA + wheat'!E374</f>
        <v>2215666.63658147</v>
      </c>
      <c r="E25" s="9" t="n">
        <f aca="false">'Fe Supp, clinic, WRA + wheat'!F374</f>
        <v>2284802.33455025</v>
      </c>
      <c r="F25" s="9" t="n">
        <f aca="false">'Fe Supp, clinic, WRA + wheat'!G374</f>
        <v>2355604.77834779</v>
      </c>
      <c r="G25" s="9" t="n">
        <f aca="false">'Fe Supp, clinic, WRA + wheat'!H374</f>
        <v>2428025.51120312</v>
      </c>
      <c r="H25" s="9" t="n">
        <f aca="false">'Fe Supp, clinic, WRA + wheat'!I374</f>
        <v>2502351.09643416</v>
      </c>
      <c r="I25" s="9" t="n">
        <f aca="false">'Fe Supp, clinic, WRA + wheat'!J374</f>
        <v>2578202.2344889</v>
      </c>
      <c r="J25" s="9" t="n">
        <f aca="false">'Fe Supp, clinic, WRA + wheat'!K374</f>
        <v>2655916.86957173</v>
      </c>
      <c r="K25" s="9" t="n">
        <f aca="false">'Fe Supp, clinic, WRA + wheat'!L374</f>
        <v>2736405.2370613</v>
      </c>
      <c r="L25" s="10" t="n">
        <f aca="false">'Fe Supp, clinic, WRA + wheat'!M374</f>
        <v>2816397.75811008</v>
      </c>
    </row>
    <row r="26" customFormat="false" ht="15" hidden="false" customHeight="false" outlineLevel="0" collapsed="false">
      <c r="A26" s="140" t="s">
        <v>535</v>
      </c>
      <c r="B26" s="7"/>
      <c r="C26" s="7"/>
      <c r="D26" s="7"/>
      <c r="E26" s="7"/>
      <c r="F26" s="7"/>
      <c r="G26" s="7"/>
      <c r="H26" s="7"/>
      <c r="I26" s="7"/>
      <c r="J26" s="7"/>
      <c r="K26" s="7"/>
      <c r="L26" s="14"/>
    </row>
    <row r="27" customFormat="false" ht="15" hidden="false" customHeight="false" outlineLevel="0" collapsed="false">
      <c r="A27" s="8" t="s">
        <v>25</v>
      </c>
      <c r="B27" s="9" t="n">
        <f aca="false">'Fe Supp, comm, WRA + wheat'!C372</f>
        <v>0</v>
      </c>
      <c r="C27" s="9" t="n">
        <f aca="false">'Fe Supp, comm, WRA + wheat'!D372</f>
        <v>1090016.26718265</v>
      </c>
      <c r="D27" s="9" t="n">
        <f aca="false">'Fe Supp, comm, WRA + wheat'!E372</f>
        <v>1124289.5808824</v>
      </c>
      <c r="E27" s="9" t="n">
        <f aca="false">'Fe Supp, comm, WRA + wheat'!F372</f>
        <v>1159370.91649942</v>
      </c>
      <c r="F27" s="9" t="n">
        <f aca="false">'Fe Supp, comm, WRA + wheat'!G372</f>
        <v>1195298.00433309</v>
      </c>
      <c r="G27" s="9" t="n">
        <f aca="false">'Fe Supp, comm, WRA + wheat'!H372</f>
        <v>1232046.2560984</v>
      </c>
      <c r="H27" s="9" t="n">
        <f aca="false">'Fe Supp, comm, WRA + wheat'!I372</f>
        <v>1269761.0818256</v>
      </c>
      <c r="I27" s="9" t="n">
        <f aca="false">'Fe Supp, comm, WRA + wheat'!J372</f>
        <v>1308250.01459421</v>
      </c>
      <c r="J27" s="9" t="n">
        <f aca="false">'Fe Supp, comm, WRA + wheat'!K372</f>
        <v>1347684.53649526</v>
      </c>
      <c r="K27" s="9" t="n">
        <f aca="false">'Fe Supp, comm, WRA + wheat'!L372</f>
        <v>1388526.52574432</v>
      </c>
      <c r="L27" s="10" t="n">
        <f aca="false">'Fe Supp, comm, WRA + wheat'!M372</f>
        <v>1429116.90900812</v>
      </c>
    </row>
    <row r="28" customFormat="false" ht="15" hidden="false" customHeight="false" outlineLevel="0" collapsed="false">
      <c r="A28" s="8" t="s">
        <v>26</v>
      </c>
      <c r="B28" s="9" t="n">
        <f aca="false">'Fe Supp, comm, WRA + wheat'!C373</f>
        <v>0</v>
      </c>
      <c r="C28" s="9" t="n">
        <f aca="false">'Fe Supp, comm, WRA + wheat'!D373</f>
        <v>1032999.85991586</v>
      </c>
      <c r="D28" s="9" t="n">
        <f aca="false">'Fe Supp, comm, WRA + wheat'!E373</f>
        <v>1065480.41026784</v>
      </c>
      <c r="E28" s="9" t="n">
        <f aca="false">'Fe Supp, comm, WRA + wheat'!F373</f>
        <v>1098726.71664793</v>
      </c>
      <c r="F28" s="9" t="n">
        <f aca="false">'Fe Supp, comm, WRA + wheat'!G373</f>
        <v>1132774.53576469</v>
      </c>
      <c r="G28" s="9" t="n">
        <f aca="false">'Fe Supp, comm, WRA + wheat'!H373</f>
        <v>1167600.56549345</v>
      </c>
      <c r="H28" s="9" t="n">
        <f aca="false">'Fe Supp, comm, WRA + wheat'!I373</f>
        <v>1203342.60977839</v>
      </c>
      <c r="I28" s="9" t="n">
        <f aca="false">'Fe Supp, comm, WRA + wheat'!J373</f>
        <v>1239818.26922982</v>
      </c>
      <c r="J28" s="9" t="n">
        <f aca="false">'Fe Supp, comm, WRA + wheat'!K373</f>
        <v>1277190.05607932</v>
      </c>
      <c r="K28" s="9" t="n">
        <f aca="false">'Fe Supp, comm, WRA + wheat'!L373</f>
        <v>1315895.68868608</v>
      </c>
      <c r="L28" s="10" t="n">
        <f aca="false">'Fe Supp, comm, WRA + wheat'!M373</f>
        <v>1354362.87627569</v>
      </c>
    </row>
    <row r="29" customFormat="false" ht="15" hidden="false" customHeight="false" outlineLevel="0" collapsed="false">
      <c r="A29" s="8" t="s">
        <v>27</v>
      </c>
      <c r="B29" s="9" t="n">
        <f aca="false">'Fe Supp, comm, WRA + wheat'!C374</f>
        <v>0</v>
      </c>
      <c r="C29" s="9" t="n">
        <f aca="false">'Fe Supp, comm, WRA + wheat'!D374</f>
        <v>2148123.32836185</v>
      </c>
      <c r="D29" s="9" t="n">
        <f aca="false">'Fe Supp, comm, WRA + wheat'!E374</f>
        <v>2215666.63658147</v>
      </c>
      <c r="E29" s="9" t="n">
        <f aca="false">'Fe Supp, comm, WRA + wheat'!F374</f>
        <v>2284802.33455025</v>
      </c>
      <c r="F29" s="9" t="n">
        <f aca="false">'Fe Supp, comm, WRA + wheat'!G374</f>
        <v>2355604.77834779</v>
      </c>
      <c r="G29" s="9" t="n">
        <f aca="false">'Fe Supp, comm, WRA + wheat'!H374</f>
        <v>2428025.51120312</v>
      </c>
      <c r="H29" s="9" t="n">
        <f aca="false">'Fe Supp, comm, WRA + wheat'!I374</f>
        <v>2502351.09643416</v>
      </c>
      <c r="I29" s="9" t="n">
        <f aca="false">'Fe Supp, comm, WRA + wheat'!J374</f>
        <v>2578202.2344889</v>
      </c>
      <c r="J29" s="9" t="n">
        <f aca="false">'Fe Supp, comm, WRA + wheat'!K374</f>
        <v>2655916.86957173</v>
      </c>
      <c r="K29" s="9" t="n">
        <f aca="false">'Fe Supp, comm, WRA + wheat'!L374</f>
        <v>2736405.2370613</v>
      </c>
      <c r="L29" s="10" t="n">
        <f aca="false">'Fe Supp, comm, WRA + wheat'!M374</f>
        <v>2816397.75811008</v>
      </c>
    </row>
    <row r="30" customFormat="false" ht="15" hidden="false" customHeight="false" outlineLevel="0" collapsed="false">
      <c r="A30" s="140" t="s">
        <v>536</v>
      </c>
      <c r="B30" s="7"/>
      <c r="C30" s="7"/>
      <c r="D30" s="7"/>
      <c r="E30" s="7"/>
      <c r="F30" s="7"/>
      <c r="G30" s="7"/>
      <c r="H30" s="7"/>
      <c r="I30" s="7"/>
      <c r="J30" s="7"/>
      <c r="K30" s="7"/>
      <c r="L30" s="14"/>
    </row>
    <row r="31" customFormat="false" ht="15" hidden="false" customHeight="false" outlineLevel="0" collapsed="false">
      <c r="A31" s="8" t="s">
        <v>25</v>
      </c>
      <c r="B31" s="9" t="n">
        <f aca="false">'Fe Supp, clinic, WRA + cube'!C372</f>
        <v>0</v>
      </c>
      <c r="C31" s="9" t="n">
        <f aca="false">'Fe Supp, clinic, WRA + cube'!D372</f>
        <v>1089448.07747231</v>
      </c>
      <c r="D31" s="9" t="n">
        <f aca="false">'Fe Supp, clinic, WRA + cube'!E372</f>
        <v>1123703.52561834</v>
      </c>
      <c r="E31" s="9" t="n">
        <f aca="false">'Fe Supp, clinic, WRA + cube'!F372</f>
        <v>1158766.57448632</v>
      </c>
      <c r="F31" s="9" t="n">
        <f aca="false">'Fe Supp, clinic, WRA + cube'!G372</f>
        <v>1194674.93470807</v>
      </c>
      <c r="G31" s="9" t="n">
        <f aca="false">'Fe Supp, clinic, WRA + cube'!H372</f>
        <v>1231404.03081567</v>
      </c>
      <c r="H31" s="9" t="n">
        <f aca="false">'Fe Supp, clinic, WRA + cube'!I372</f>
        <v>1269099.19704186</v>
      </c>
      <c r="I31" s="9" t="n">
        <f aca="false">'Fe Supp, clinic, WRA + cube'!J372</f>
        <v>1307568.06679286</v>
      </c>
      <c r="J31" s="9" t="n">
        <f aca="false">'Fe Supp, clinic, WRA + cube'!K372</f>
        <v>1346982.03277172</v>
      </c>
      <c r="K31" s="9" t="n">
        <f aca="false">'Fe Supp, clinic, WRA + cube'!L372</f>
        <v>1387802.73243204</v>
      </c>
      <c r="L31" s="10" t="n">
        <f aca="false">'Fe Supp, clinic, WRA + cube'!M372</f>
        <v>1428371.95726105</v>
      </c>
    </row>
    <row r="32" customFormat="false" ht="15" hidden="false" customHeight="false" outlineLevel="0" collapsed="false">
      <c r="A32" s="8" t="s">
        <v>26</v>
      </c>
      <c r="B32" s="9" t="n">
        <f aca="false">'Fe Supp, clinic, WRA + cube'!C373</f>
        <v>0</v>
      </c>
      <c r="C32" s="9" t="n">
        <f aca="false">'Fe Supp, clinic, WRA + cube'!D373</f>
        <v>1012301.69240918</v>
      </c>
      <c r="D32" s="9" t="n">
        <f aca="false">'Fe Supp, clinic, WRA + cube'!E373</f>
        <v>1044131.43156749</v>
      </c>
      <c r="E32" s="9" t="n">
        <f aca="false">'Fe Supp, clinic, WRA + cube'!F373</f>
        <v>1076711.58333795</v>
      </c>
      <c r="F32" s="9" t="n">
        <f aca="false">'Fe Supp, clinic, WRA + cube'!G373</f>
        <v>1110077.1879737</v>
      </c>
      <c r="G32" s="9" t="n">
        <f aca="false">'Fe Supp, clinic, WRA + cube'!H373</f>
        <v>1144205.41025359</v>
      </c>
      <c r="H32" s="9" t="n">
        <f aca="false">'Fe Supp, clinic, WRA + cube'!I373</f>
        <v>1179231.29295096</v>
      </c>
      <c r="I32" s="9" t="n">
        <f aca="false">'Fe Supp, clinic, WRA + cube'!J373</f>
        <v>1214976.09140373</v>
      </c>
      <c r="J32" s="9" t="n">
        <f aca="false">'Fe Supp, clinic, WRA + cube'!K373</f>
        <v>1251599.06159385</v>
      </c>
      <c r="K32" s="9" t="n">
        <f aca="false">'Fe Supp, clinic, WRA + cube'!L373</f>
        <v>1289529.15133925</v>
      </c>
      <c r="L32" s="10" t="n">
        <f aca="false">'Fe Supp, clinic, WRA + cube'!M373</f>
        <v>1327225.5737786</v>
      </c>
    </row>
    <row r="33" customFormat="false" ht="15" hidden="false" customHeight="false" outlineLevel="0" collapsed="false">
      <c r="A33" s="8" t="s">
        <v>27</v>
      </c>
      <c r="B33" s="9" t="n">
        <f aca="false">'Fe Supp, clinic, WRA + cube'!C374</f>
        <v>0</v>
      </c>
      <c r="C33" s="9" t="n">
        <f aca="false">'Fe Supp, clinic, WRA + cube'!D374</f>
        <v>2153238.6094864</v>
      </c>
      <c r="D33" s="9" t="n">
        <f aca="false">'Fe Supp, clinic, WRA + cube'!E374</f>
        <v>2220942.75717229</v>
      </c>
      <c r="E33" s="9" t="n">
        <f aca="false">'Fe Supp, clinic, WRA + cube'!F374</f>
        <v>2290243.08653173</v>
      </c>
      <c r="F33" s="9" t="n">
        <f aca="false">'Fe Supp, clinic, WRA + cube'!G374</f>
        <v>2361214.13070689</v>
      </c>
      <c r="G33" s="9" t="n">
        <f aca="false">'Fe Supp, clinic, WRA + cube'!H374</f>
        <v>2433807.31753769</v>
      </c>
      <c r="H33" s="9" t="n">
        <f aca="false">'Fe Supp, clinic, WRA + cube'!I374</f>
        <v>2508309.89272931</v>
      </c>
      <c r="I33" s="9" t="n">
        <f aca="false">'Fe Supp, clinic, WRA + cube'!J374</f>
        <v>2584341.65351165</v>
      </c>
      <c r="J33" s="9" t="n">
        <f aca="false">'Fe Supp, clinic, WRA + cube'!K374</f>
        <v>2662241.34882854</v>
      </c>
      <c r="K33" s="9" t="n">
        <f aca="false">'Fe Supp, clinic, WRA + cube'!L374</f>
        <v>2742921.3815831</v>
      </c>
      <c r="L33" s="10" t="n">
        <f aca="false">'Fe Supp, clinic, WRA + cube'!M374</f>
        <v>2823104.38714812</v>
      </c>
    </row>
    <row r="34" customFormat="false" ht="15" hidden="false" customHeight="false" outlineLevel="0" collapsed="false">
      <c r="A34" s="140" t="s">
        <v>537</v>
      </c>
      <c r="B34" s="7"/>
      <c r="C34" s="7"/>
      <c r="D34" s="7"/>
      <c r="E34" s="7"/>
      <c r="F34" s="7"/>
      <c r="G34" s="7"/>
      <c r="H34" s="7"/>
      <c r="I34" s="7"/>
      <c r="J34" s="7"/>
      <c r="K34" s="7"/>
      <c r="L34" s="14"/>
    </row>
    <row r="35" customFormat="false" ht="15" hidden="false" customHeight="false" outlineLevel="0" collapsed="false">
      <c r="A35" s="8" t="s">
        <v>25</v>
      </c>
      <c r="B35" s="9" t="n">
        <f aca="false">'Fe Supp, comm, WRA + cube'!C372</f>
        <v>0</v>
      </c>
      <c r="C35" s="9" t="n">
        <f aca="false">'Fe Supp, comm, WRA + cube'!D372</f>
        <v>1089448.07747231</v>
      </c>
      <c r="D35" s="9" t="n">
        <f aca="false">'Fe Supp, comm, WRA + cube'!E372</f>
        <v>1123703.52561834</v>
      </c>
      <c r="E35" s="9" t="n">
        <f aca="false">'Fe Supp, comm, WRA + cube'!F372</f>
        <v>1158766.57448632</v>
      </c>
      <c r="F35" s="9" t="n">
        <f aca="false">'Fe Supp, comm, WRA + cube'!G372</f>
        <v>1194674.93470807</v>
      </c>
      <c r="G35" s="9" t="n">
        <f aca="false">'Fe Supp, comm, WRA + cube'!H372</f>
        <v>1231404.03081567</v>
      </c>
      <c r="H35" s="9" t="n">
        <f aca="false">'Fe Supp, comm, WRA + cube'!I372</f>
        <v>1269099.19704186</v>
      </c>
      <c r="I35" s="9" t="n">
        <f aca="false">'Fe Supp, comm, WRA + cube'!J372</f>
        <v>1307568.06679286</v>
      </c>
      <c r="J35" s="9" t="n">
        <f aca="false">'Fe Supp, comm, WRA + cube'!K372</f>
        <v>1346982.03277172</v>
      </c>
      <c r="K35" s="9" t="n">
        <f aca="false">'Fe Supp, comm, WRA + cube'!L372</f>
        <v>1387802.73243204</v>
      </c>
      <c r="L35" s="10" t="n">
        <f aca="false">'Fe Supp, comm, WRA + cube'!M372</f>
        <v>1428371.95726105</v>
      </c>
    </row>
    <row r="36" customFormat="false" ht="15" hidden="false" customHeight="false" outlineLevel="0" collapsed="false">
      <c r="A36" s="8" t="s">
        <v>26</v>
      </c>
      <c r="B36" s="9" t="n">
        <f aca="false">'Fe Supp, comm, WRA + cube'!C373</f>
        <v>0</v>
      </c>
      <c r="C36" s="9" t="n">
        <f aca="false">'Fe Supp, comm, WRA + cube'!D373</f>
        <v>1012301.69240918</v>
      </c>
      <c r="D36" s="9" t="n">
        <f aca="false">'Fe Supp, comm, WRA + cube'!E373</f>
        <v>1044131.43156749</v>
      </c>
      <c r="E36" s="9" t="n">
        <f aca="false">'Fe Supp, comm, WRA + cube'!F373</f>
        <v>1076711.58333795</v>
      </c>
      <c r="F36" s="9" t="n">
        <f aca="false">'Fe Supp, comm, WRA + cube'!G373</f>
        <v>1110077.1879737</v>
      </c>
      <c r="G36" s="9" t="n">
        <f aca="false">'Fe Supp, comm, WRA + cube'!H373</f>
        <v>1144205.41025359</v>
      </c>
      <c r="H36" s="9" t="n">
        <f aca="false">'Fe Supp, comm, WRA + cube'!I373</f>
        <v>1179231.29295096</v>
      </c>
      <c r="I36" s="9" t="n">
        <f aca="false">'Fe Supp, comm, WRA + cube'!J373</f>
        <v>1214976.09140373</v>
      </c>
      <c r="J36" s="9" t="n">
        <f aca="false">'Fe Supp, comm, WRA + cube'!K373</f>
        <v>1251599.06159385</v>
      </c>
      <c r="K36" s="9" t="n">
        <f aca="false">'Fe Supp, comm, WRA + cube'!L373</f>
        <v>1289529.15133925</v>
      </c>
      <c r="L36" s="10" t="n">
        <f aca="false">'Fe Supp, comm, WRA + cube'!M373</f>
        <v>1327225.5737786</v>
      </c>
    </row>
    <row r="37" customFormat="false" ht="15" hidden="false" customHeight="false" outlineLevel="0" collapsed="false">
      <c r="A37" s="8" t="s">
        <v>27</v>
      </c>
      <c r="B37" s="9" t="n">
        <f aca="false">'Fe Supp, comm, WRA + cube'!C374</f>
        <v>0</v>
      </c>
      <c r="C37" s="9" t="n">
        <f aca="false">'Fe Supp, comm, WRA + cube'!D374</f>
        <v>2153238.6094864</v>
      </c>
      <c r="D37" s="9" t="n">
        <f aca="false">'Fe Supp, comm, WRA + cube'!E374</f>
        <v>2220942.75717229</v>
      </c>
      <c r="E37" s="9" t="n">
        <f aca="false">'Fe Supp, comm, WRA + cube'!F374</f>
        <v>2290243.08653173</v>
      </c>
      <c r="F37" s="9" t="n">
        <f aca="false">'Fe Supp, comm, WRA + cube'!G374</f>
        <v>2361214.13070689</v>
      </c>
      <c r="G37" s="9" t="n">
        <f aca="false">'Fe Supp, comm, WRA + cube'!H374</f>
        <v>2433807.31753769</v>
      </c>
      <c r="H37" s="9" t="n">
        <f aca="false">'Fe Supp, comm, WRA + cube'!I374</f>
        <v>2508309.89272931</v>
      </c>
      <c r="I37" s="9" t="n">
        <f aca="false">'Fe Supp, comm, WRA + cube'!J374</f>
        <v>2584341.65351165</v>
      </c>
      <c r="J37" s="9" t="n">
        <f aca="false">'Fe Supp, comm, WRA + cube'!K374</f>
        <v>2662241.34882854</v>
      </c>
      <c r="K37" s="9" t="n">
        <f aca="false">'Fe Supp, comm, WRA + cube'!L374</f>
        <v>2742921.3815831</v>
      </c>
      <c r="L37" s="10" t="n">
        <f aca="false">'Fe Supp, comm, WRA + cube'!M374</f>
        <v>2823104.38714812</v>
      </c>
    </row>
    <row r="38" customFormat="false" ht="15" hidden="false" customHeight="false" outlineLevel="0" collapsed="false">
      <c r="A38" s="140" t="s">
        <v>538</v>
      </c>
      <c r="B38" s="7"/>
      <c r="C38" s="7"/>
      <c r="D38" s="7"/>
      <c r="E38" s="7"/>
      <c r="F38" s="7"/>
      <c r="G38" s="7"/>
      <c r="H38" s="7"/>
      <c r="I38" s="7"/>
      <c r="J38" s="7"/>
      <c r="K38" s="7"/>
      <c r="L38" s="14"/>
    </row>
    <row r="39" customFormat="false" ht="15" hidden="false" customHeight="false" outlineLevel="0" collapsed="false">
      <c r="A39" s="8" t="s">
        <v>25</v>
      </c>
      <c r="B39" s="9" t="n">
        <f aca="false">'Fe Supp, clinic, WRA+wheat+cube'!C372</f>
        <v>0</v>
      </c>
      <c r="C39" s="9" t="n">
        <f aca="false">'Fe Supp, clinic, WRA+wheat+cube'!D372</f>
        <v>1093874.88873758</v>
      </c>
      <c r="D39" s="9" t="n">
        <f aca="false">'Fe Supp, clinic, WRA+wheat+cube'!E372</f>
        <v>1128269.52883492</v>
      </c>
      <c r="E39" s="9" t="n">
        <f aca="false">'Fe Supp, clinic, WRA+wheat+cube'!F372</f>
        <v>1163475.05122039</v>
      </c>
      <c r="F39" s="9" t="n">
        <f aca="false">'Fe Supp, clinic, WRA+wheat+cube'!G372</f>
        <v>1199529.31975741</v>
      </c>
      <c r="G39" s="9" t="n">
        <f aca="false">'Fe Supp, clinic, WRA+wheat+cube'!H372</f>
        <v>1236407.65911925</v>
      </c>
      <c r="H39" s="9" t="n">
        <f aca="false">'Fe Supp, clinic, WRA+wheat+cube'!I372</f>
        <v>1274255.99408284</v>
      </c>
      <c r="I39" s="9" t="n">
        <f aca="false">'Fe Supp, clinic, WRA+wheat+cube'!J372</f>
        <v>1312881.17640118</v>
      </c>
      <c r="J39" s="9" t="n">
        <f aca="false">'Fe Supp, clinic, WRA+wheat+cube'!K372</f>
        <v>1352455.29520624</v>
      </c>
      <c r="K39" s="9" t="n">
        <f aca="false">'Fe Supp, clinic, WRA+wheat+cube'!L372</f>
        <v>1393441.86374719</v>
      </c>
      <c r="L39" s="10" t="n">
        <f aca="false">'Fe Supp, clinic, WRA+wheat+cube'!M372</f>
        <v>1434175.93562602</v>
      </c>
    </row>
    <row r="40" customFormat="false" ht="15" hidden="false" customHeight="false" outlineLevel="0" collapsed="false">
      <c r="A40" s="8" t="s">
        <v>26</v>
      </c>
      <c r="B40" s="9" t="n">
        <f aca="false">'Fe Supp, clinic, WRA+wheat+cube'!C373</f>
        <v>0</v>
      </c>
      <c r="C40" s="9" t="n">
        <f aca="false">'Fe Supp, clinic, WRA+wheat+cube'!D373</f>
        <v>1056584.77981238</v>
      </c>
      <c r="D40" s="9" t="n">
        <f aca="false">'Fe Supp, clinic, WRA+wheat+cube'!E373</f>
        <v>1089806.90933389</v>
      </c>
      <c r="E40" s="9" t="n">
        <f aca="false">'Fe Supp, clinic, WRA+wheat+cube'!F373</f>
        <v>1123812.27823011</v>
      </c>
      <c r="F40" s="9" t="n">
        <f aca="false">'Fe Supp, clinic, WRA+wheat+cube'!G373</f>
        <v>1158637.45958832</v>
      </c>
      <c r="G40" s="9" t="n">
        <f aca="false">'Fe Supp, clinic, WRA+wheat+cube'!H373</f>
        <v>1194258.61926175</v>
      </c>
      <c r="H40" s="9" t="n">
        <f aca="false">'Fe Supp, clinic, WRA+wheat+cube'!I373</f>
        <v>1230816.70746316</v>
      </c>
      <c r="I40" s="9" t="n">
        <f aca="false">'Fe Supp, clinic, WRA+wheat+cube'!J373</f>
        <v>1268125.16035409</v>
      </c>
      <c r="J40" s="9" t="n">
        <f aca="false">'Fe Supp, clinic, WRA+wheat+cube'!K373</f>
        <v>1306350.20056154</v>
      </c>
      <c r="K40" s="9" t="n">
        <f aca="false">'Fe Supp, clinic, WRA+wheat+cube'!L373</f>
        <v>1345939.54020447</v>
      </c>
      <c r="L40" s="10" t="n">
        <f aca="false">'Fe Supp, clinic, WRA+wheat+cube'!M373</f>
        <v>1385284.99077663</v>
      </c>
    </row>
    <row r="41" customFormat="false" ht="15" hidden="false" customHeight="false" outlineLevel="0" collapsed="false">
      <c r="A41" s="8" t="s">
        <v>27</v>
      </c>
      <c r="B41" s="9" t="n">
        <f aca="false">'Fe Supp, clinic, WRA+wheat+cube'!C374</f>
        <v>0</v>
      </c>
      <c r="C41" s="9" t="n">
        <f aca="false">'Fe Supp, clinic, WRA+wheat+cube'!D374</f>
        <v>2159038.92134359</v>
      </c>
      <c r="D41" s="9" t="n">
        <f aca="false">'Fe Supp, clinic, WRA+wheat+cube'!E374</f>
        <v>2226925.44787448</v>
      </c>
      <c r="E41" s="9" t="n">
        <f aca="false">'Fe Supp, clinic, WRA+wheat+cube'!F374</f>
        <v>2296412.4558121</v>
      </c>
      <c r="F41" s="9" t="n">
        <f aca="false">'Fe Supp, clinic, WRA+wheat+cube'!G374</f>
        <v>2367574.67907314</v>
      </c>
      <c r="G41" s="9" t="n">
        <f aca="false">'Fe Supp, clinic, WRA+wheat+cube'!H374</f>
        <v>2440363.41465571</v>
      </c>
      <c r="H41" s="9" t="n">
        <f aca="false">'Fe Supp, clinic, WRA+wheat+cube'!I374</f>
        <v>2515066.68203646</v>
      </c>
      <c r="I41" s="9" t="n">
        <f aca="false">'Fe Supp, clinic, WRA+wheat+cube'!J374</f>
        <v>2591303.25426962</v>
      </c>
      <c r="J41" s="9" t="n">
        <f aca="false">'Fe Supp, clinic, WRA+wheat+cube'!K374</f>
        <v>2669412.79280799</v>
      </c>
      <c r="K41" s="9" t="n">
        <f aca="false">'Fe Supp, clinic, WRA+wheat+cube'!L374</f>
        <v>2750310.15835073</v>
      </c>
      <c r="L41" s="10" t="n">
        <f aca="false">'Fe Supp, clinic, WRA+wheat+cube'!M374</f>
        <v>2830709.1578311</v>
      </c>
    </row>
    <row r="42" customFormat="false" ht="15" hidden="false" customHeight="false" outlineLevel="0" collapsed="false">
      <c r="A42" s="140" t="s">
        <v>539</v>
      </c>
      <c r="B42" s="7"/>
      <c r="C42" s="7"/>
      <c r="D42" s="7"/>
      <c r="E42" s="7"/>
      <c r="F42" s="7"/>
      <c r="G42" s="7"/>
      <c r="H42" s="7"/>
      <c r="I42" s="7"/>
      <c r="J42" s="7"/>
      <c r="K42" s="7"/>
      <c r="L42" s="14"/>
    </row>
    <row r="43" customFormat="false" ht="15" hidden="false" customHeight="false" outlineLevel="0" collapsed="false">
      <c r="A43" s="8" t="s">
        <v>25</v>
      </c>
      <c r="B43" s="9" t="n">
        <f aca="false">'Fe Supp, comm, WRA+wheat+cube'!C372</f>
        <v>0</v>
      </c>
      <c r="C43" s="9" t="n">
        <f aca="false">'Fe Supp, comm, WRA+wheat+cube'!D372</f>
        <v>1093874.88873758</v>
      </c>
      <c r="D43" s="9" t="n">
        <f aca="false">'Fe Supp, comm, WRA+wheat+cube'!E372</f>
        <v>1128269.52883492</v>
      </c>
      <c r="E43" s="9" t="n">
        <f aca="false">'Fe Supp, comm, WRA+wheat+cube'!F372</f>
        <v>1163475.05122039</v>
      </c>
      <c r="F43" s="9" t="n">
        <f aca="false">'Fe Supp, comm, WRA+wheat+cube'!G372</f>
        <v>1199529.31975741</v>
      </c>
      <c r="G43" s="9" t="n">
        <f aca="false">'Fe Supp, comm, WRA+wheat+cube'!H372</f>
        <v>1236407.65911925</v>
      </c>
      <c r="H43" s="9" t="n">
        <f aca="false">'Fe Supp, comm, WRA+wheat+cube'!I372</f>
        <v>1274255.99408284</v>
      </c>
      <c r="I43" s="9" t="n">
        <f aca="false">'Fe Supp, comm, WRA+wheat+cube'!J372</f>
        <v>1312881.17640118</v>
      </c>
      <c r="J43" s="9" t="n">
        <f aca="false">'Fe Supp, comm, WRA+wheat+cube'!K372</f>
        <v>1352455.29520624</v>
      </c>
      <c r="K43" s="9" t="n">
        <f aca="false">'Fe Supp, comm, WRA+wheat+cube'!L372</f>
        <v>1393441.86374719</v>
      </c>
      <c r="L43" s="10" t="n">
        <f aca="false">'Fe Supp, comm, WRA+wheat+cube'!M372</f>
        <v>1434175.93562602</v>
      </c>
    </row>
    <row r="44" customFormat="false" ht="15" hidden="false" customHeight="false" outlineLevel="0" collapsed="false">
      <c r="A44" s="8" t="s">
        <v>26</v>
      </c>
      <c r="B44" s="9" t="n">
        <f aca="false">'Fe Supp, comm, WRA+wheat+cube'!C373</f>
        <v>0</v>
      </c>
      <c r="C44" s="9" t="n">
        <f aca="false">'Fe Supp, comm, WRA+wheat+cube'!D373</f>
        <v>1056584.77981238</v>
      </c>
      <c r="D44" s="9" t="n">
        <f aca="false">'Fe Supp, comm, WRA+wheat+cube'!E373</f>
        <v>1089806.90933389</v>
      </c>
      <c r="E44" s="9" t="n">
        <f aca="false">'Fe Supp, comm, WRA+wheat+cube'!F373</f>
        <v>1123812.27823011</v>
      </c>
      <c r="F44" s="9" t="n">
        <f aca="false">'Fe Supp, comm, WRA+wheat+cube'!G373</f>
        <v>1158637.45958832</v>
      </c>
      <c r="G44" s="9" t="n">
        <f aca="false">'Fe Supp, comm, WRA+wheat+cube'!H373</f>
        <v>1194258.61926175</v>
      </c>
      <c r="H44" s="9" t="n">
        <f aca="false">'Fe Supp, comm, WRA+wheat+cube'!I373</f>
        <v>1230816.70746316</v>
      </c>
      <c r="I44" s="9" t="n">
        <f aca="false">'Fe Supp, comm, WRA+wheat+cube'!J373</f>
        <v>1268125.16035409</v>
      </c>
      <c r="J44" s="9" t="n">
        <f aca="false">'Fe Supp, comm, WRA+wheat+cube'!K373</f>
        <v>1306350.20056154</v>
      </c>
      <c r="K44" s="9" t="n">
        <f aca="false">'Fe Supp, comm, WRA+wheat+cube'!L373</f>
        <v>1345939.54020447</v>
      </c>
      <c r="L44" s="10" t="n">
        <f aca="false">'Fe Supp, comm, WRA+wheat+cube'!M373</f>
        <v>1385284.99077663</v>
      </c>
    </row>
    <row r="45" customFormat="false" ht="16" hidden="false" customHeight="false" outlineLevel="0" collapsed="false">
      <c r="A45" s="11" t="s">
        <v>27</v>
      </c>
      <c r="B45" s="12" t="n">
        <f aca="false">'Fe Supp, comm, WRA+wheat+cube'!C374</f>
        <v>0</v>
      </c>
      <c r="C45" s="12" t="n">
        <f aca="false">'Fe Supp, comm, WRA+wheat+cube'!D374</f>
        <v>2159038.92134359</v>
      </c>
      <c r="D45" s="12" t="n">
        <f aca="false">'Fe Supp, comm, WRA+wheat+cube'!E374</f>
        <v>2226925.44787448</v>
      </c>
      <c r="E45" s="12" t="n">
        <f aca="false">'Fe Supp, comm, WRA+wheat+cube'!F374</f>
        <v>2296412.4558121</v>
      </c>
      <c r="F45" s="12" t="n">
        <f aca="false">'Fe Supp, comm, WRA+wheat+cube'!G374</f>
        <v>2367574.67907314</v>
      </c>
      <c r="G45" s="12" t="n">
        <f aca="false">'Fe Supp, comm, WRA+wheat+cube'!H374</f>
        <v>2440363.41465571</v>
      </c>
      <c r="H45" s="12" t="n">
        <f aca="false">'Fe Supp, comm, WRA+wheat+cube'!I374</f>
        <v>2515066.68203646</v>
      </c>
      <c r="I45" s="12" t="n">
        <f aca="false">'Fe Supp, comm, WRA+wheat+cube'!J374</f>
        <v>2591303.25426962</v>
      </c>
      <c r="J45" s="12" t="n">
        <f aca="false">'Fe Supp, comm, WRA+wheat+cube'!K374</f>
        <v>2669412.79280799</v>
      </c>
      <c r="K45" s="12" t="n">
        <f aca="false">'Fe Supp, comm, WRA+wheat+cube'!L374</f>
        <v>2750310.15835073</v>
      </c>
      <c r="L45" s="13" t="n">
        <f aca="false">'Fe Supp, comm, WRA+wheat+cube'!M374</f>
        <v>2830709.1578311</v>
      </c>
    </row>
    <row r="47" customFormat="false" ht="48.75" hidden="false" customHeight="true" outlineLevel="0" collapsed="false">
      <c r="A47" s="3" t="s">
        <v>540</v>
      </c>
      <c r="B47" s="4" t="n">
        <v>2011</v>
      </c>
      <c r="C47" s="4" t="n">
        <f aca="false">B47+1</f>
        <v>2012</v>
      </c>
      <c r="D47" s="4" t="n">
        <f aca="false">C47+1</f>
        <v>2013</v>
      </c>
      <c r="E47" s="4" t="n">
        <f aca="false">D47+1</f>
        <v>2014</v>
      </c>
      <c r="F47" s="4" t="n">
        <f aca="false">E47+1</f>
        <v>2015</v>
      </c>
      <c r="G47" s="4" t="n">
        <f aca="false">F47+1</f>
        <v>2016</v>
      </c>
      <c r="H47" s="4" t="n">
        <f aca="false">G47+1</f>
        <v>2017</v>
      </c>
      <c r="I47" s="4" t="n">
        <f aca="false">H47+1</f>
        <v>2018</v>
      </c>
      <c r="J47" s="4" t="n">
        <f aca="false">I47+1</f>
        <v>2019</v>
      </c>
      <c r="K47" s="4" t="n">
        <f aca="false">J47+1</f>
        <v>2020</v>
      </c>
      <c r="L47" s="5" t="n">
        <f aca="false">K47+1</f>
        <v>2021</v>
      </c>
    </row>
    <row r="48" customFormat="false" ht="15" hidden="false" customHeight="false" outlineLevel="0" collapsed="false">
      <c r="A48" s="140" t="s">
        <v>530</v>
      </c>
      <c r="B48" s="9"/>
      <c r="C48" s="7"/>
      <c r="D48" s="7"/>
      <c r="E48" s="7"/>
      <c r="F48" s="7"/>
      <c r="G48" s="7"/>
      <c r="H48" s="7"/>
      <c r="I48" s="7"/>
      <c r="J48" s="7"/>
      <c r="K48" s="7"/>
      <c r="L48" s="14"/>
    </row>
    <row r="49" customFormat="false" ht="15" hidden="false" customHeight="false" outlineLevel="0" collapsed="false">
      <c r="A49" s="8" t="s">
        <v>25</v>
      </c>
      <c r="B49" s="9" t="n">
        <f aca="false">'Wheat, Fe, WRA'!C385</f>
        <v>0</v>
      </c>
      <c r="C49" s="9" t="n">
        <f aca="false">'Wheat, Fe, WRA'!D385</f>
        <v>68787.2383839756</v>
      </c>
      <c r="D49" s="9" t="n">
        <f aca="false">'Wheat, Fe, WRA'!E385</f>
        <v>68883.6031480891</v>
      </c>
      <c r="E49" s="9" t="n">
        <f aca="false">'Wheat, Fe, WRA'!F385</f>
        <v>68964.0641250066</v>
      </c>
      <c r="F49" s="9" t="n">
        <f aca="false">'Wheat, Fe, WRA'!G385</f>
        <v>69030.2450461707</v>
      </c>
      <c r="G49" s="9" t="n">
        <f aca="false">'Wheat, Fe, WRA'!H385</f>
        <v>69080.1082259911</v>
      </c>
      <c r="H49" s="9" t="n">
        <f aca="false">'Wheat, Fe, WRA'!I385</f>
        <v>69121.1226216832</v>
      </c>
      <c r="I49" s="9" t="n">
        <f aca="false">'Wheat, Fe, WRA'!J385</f>
        <v>69142.0568392316</v>
      </c>
      <c r="J49" s="9" t="n">
        <f aca="false">'Wheat, Fe, WRA'!K385</f>
        <v>69151.6531824503</v>
      </c>
      <c r="K49" s="9" t="n">
        <f aca="false">'Wheat, Fe, WRA'!L385</f>
        <v>69172.1505218869</v>
      </c>
      <c r="L49" s="10" t="n">
        <f aca="false">'Wheat, Fe, WRA'!M385</f>
        <v>69120.6208159894</v>
      </c>
    </row>
    <row r="50" customFormat="false" ht="15" hidden="false" customHeight="false" outlineLevel="0" collapsed="false">
      <c r="A50" s="8" t="s">
        <v>26</v>
      </c>
      <c r="B50" s="9" t="n">
        <f aca="false">'Wheat, Fe, WRA'!C386</f>
        <v>0</v>
      </c>
      <c r="C50" s="9" t="n">
        <f aca="false">'Wheat, Fe, WRA'!D386</f>
        <v>82494.714746449</v>
      </c>
      <c r="D50" s="9" t="n">
        <f aca="false">'Wheat, Fe, WRA'!E386</f>
        <v>82610.2824580465</v>
      </c>
      <c r="E50" s="9" t="n">
        <f aca="false">'Wheat, Fe, WRA'!F386</f>
        <v>82706.7771785058</v>
      </c>
      <c r="F50" s="9" t="n">
        <f aca="false">'Wheat, Fe, WRA'!G386</f>
        <v>82786.1462059789</v>
      </c>
      <c r="G50" s="9" t="n">
        <f aca="false">'Wheat, Fe, WRA'!H386</f>
        <v>82845.9457980584</v>
      </c>
      <c r="H50" s="9" t="n">
        <f aca="false">'Wheat, Fe, WRA'!I386</f>
        <v>82895.1332774892</v>
      </c>
      <c r="I50" s="9" t="n">
        <f aca="false">'Wheat, Fe, WRA'!J386</f>
        <v>82920.2391306339</v>
      </c>
      <c r="J50" s="9" t="n">
        <f aca="false">'Wheat, Fe, WRA'!K386</f>
        <v>82931.7477711177</v>
      </c>
      <c r="K50" s="9" t="n">
        <f aca="false">'Wheat, Fe, WRA'!L386</f>
        <v>82956.3296879036</v>
      </c>
      <c r="L50" s="10" t="n">
        <f aca="false">'Wheat, Fe, WRA'!M386</f>
        <v>82894.5314751994</v>
      </c>
    </row>
    <row r="51" customFormat="false" ht="15" hidden="false" customHeight="false" outlineLevel="0" collapsed="false">
      <c r="A51" s="8" t="s">
        <v>27</v>
      </c>
      <c r="B51" s="9" t="n">
        <f aca="false">'Wheat, Fe, WRA'!C387</f>
        <v>0</v>
      </c>
      <c r="C51" s="9" t="n">
        <f aca="false">'Wheat, Fe, WRA'!D387</f>
        <v>26081.7297496459</v>
      </c>
      <c r="D51" s="9" t="n">
        <f aca="false">'Wheat, Fe, WRA'!E387</f>
        <v>26118.2679185569</v>
      </c>
      <c r="E51" s="9" t="n">
        <f aca="false">'Wheat, Fe, WRA'!F387</f>
        <v>26148.7759241791</v>
      </c>
      <c r="F51" s="9" t="n">
        <f aca="false">'Wheat, Fe, WRA'!G387</f>
        <v>26173.8694290346</v>
      </c>
      <c r="G51" s="9" t="n">
        <f aca="false">'Wheat, Fe, WRA'!H387</f>
        <v>26192.7758135775</v>
      </c>
      <c r="H51" s="9" t="n">
        <f aca="false">'Wheat, Fe, WRA'!I387</f>
        <v>26208.3270467629</v>
      </c>
      <c r="I51" s="9" t="n">
        <f aca="false">'Wheat, Fe, WRA'!J387</f>
        <v>26216.2645743835</v>
      </c>
      <c r="J51" s="9" t="n">
        <f aca="false">'Wheat, Fe, WRA'!K387</f>
        <v>26219.903174163</v>
      </c>
      <c r="K51" s="9" t="n">
        <f aca="false">'Wheat, Fe, WRA'!L387</f>
        <v>26227.6750527895</v>
      </c>
      <c r="L51" s="10" t="n">
        <f aca="false">'Wheat, Fe, WRA'!M387</f>
        <v>26208.1367794866</v>
      </c>
    </row>
    <row r="52" customFormat="false" ht="15" hidden="false" customHeight="false" outlineLevel="0" collapsed="false">
      <c r="A52" s="140" t="s">
        <v>29</v>
      </c>
      <c r="B52" s="7"/>
      <c r="C52" s="7"/>
      <c r="D52" s="7"/>
      <c r="E52" s="7"/>
      <c r="F52" s="7"/>
      <c r="G52" s="7"/>
      <c r="H52" s="7"/>
      <c r="I52" s="7"/>
      <c r="J52" s="7"/>
      <c r="K52" s="7"/>
      <c r="L52" s="14"/>
    </row>
    <row r="53" customFormat="false" ht="15" hidden="false" customHeight="false" outlineLevel="0" collapsed="false">
      <c r="A53" s="8" t="s">
        <v>25</v>
      </c>
      <c r="B53" s="9" t="n">
        <f aca="false">'Cube, Fe, WRA'!C385</f>
        <v>0</v>
      </c>
      <c r="C53" s="9" t="n">
        <f aca="false">'Cube, Fe, WRA'!D385</f>
        <v>50327.099928903</v>
      </c>
      <c r="D53" s="9" t="n">
        <f aca="false">'Cube, Fe, WRA'!E385</f>
        <v>50397.6036913319</v>
      </c>
      <c r="E53" s="9" t="n">
        <f aca="false">'Cube, Fe, WRA'!F385</f>
        <v>50456.4716982593</v>
      </c>
      <c r="F53" s="9" t="n">
        <f aca="false">'Cube, Fe, WRA'!G385</f>
        <v>50504.89192723</v>
      </c>
      <c r="G53" s="9" t="n">
        <f aca="false">'Cube, Fe, WRA'!H385</f>
        <v>50541.3735376646</v>
      </c>
      <c r="H53" s="9" t="n">
        <f aca="false">'Cube, Fe, WRA'!I385</f>
        <v>50571.3810745131</v>
      </c>
      <c r="I53" s="9" t="n">
        <f aca="false">'Cube, Fe, WRA'!J385</f>
        <v>50586.6972651794</v>
      </c>
      <c r="J53" s="9" t="n">
        <f aca="false">'Cube, Fe, WRA'!K385</f>
        <v>50593.7182786037</v>
      </c>
      <c r="K53" s="9" t="n">
        <f aca="false">'Cube, Fe, WRA'!L385</f>
        <v>50608.714834278</v>
      </c>
      <c r="L53" s="10" t="n">
        <f aca="false">'Cube, Fe, WRA'!M385</f>
        <v>50571.0139362781</v>
      </c>
    </row>
    <row r="54" customFormat="false" ht="15" hidden="false" customHeight="false" outlineLevel="0" collapsed="false">
      <c r="A54" s="8" t="s">
        <v>26</v>
      </c>
      <c r="B54" s="9" t="n">
        <f aca="false">'Cube, Fe, WRA'!C386</f>
        <v>0</v>
      </c>
      <c r="C54" s="9" t="n">
        <f aca="false">'Cube, Fe, WRA'!D386</f>
        <v>32665.2725308577</v>
      </c>
      <c r="D54" s="9" t="n">
        <f aca="false">'Cube, Fe, WRA'!E386</f>
        <v>32711.0336539394</v>
      </c>
      <c r="E54" s="9" t="n">
        <f aca="false">'Cube, Fe, WRA'!F386</f>
        <v>32749.2424816356</v>
      </c>
      <c r="F54" s="9" t="n">
        <f aca="false">'Cube, Fe, WRA'!G386</f>
        <v>32780.6700818265</v>
      </c>
      <c r="G54" s="9" t="n">
        <f aca="false">'Cube, Fe, WRA'!H386</f>
        <v>32804.348810561</v>
      </c>
      <c r="H54" s="9" t="n">
        <f aca="false">'Cube, Fe, WRA'!I386</f>
        <v>32823.8254815896</v>
      </c>
      <c r="I54" s="9" t="n">
        <f aca="false">'Cube, Fe, WRA'!J386</f>
        <v>32833.7665976673</v>
      </c>
      <c r="J54" s="9" t="n">
        <f aca="false">'Cube, Fe, WRA'!K386</f>
        <v>32838.3236517649</v>
      </c>
      <c r="K54" s="9" t="n">
        <f aca="false">'Cube, Fe, WRA'!L386</f>
        <v>32848.0573057767</v>
      </c>
      <c r="L54" s="10" t="n">
        <f aca="false">'Cube, Fe, WRA'!M386</f>
        <v>32823.5871871017</v>
      </c>
    </row>
    <row r="55" customFormat="false" ht="15" hidden="false" customHeight="false" outlineLevel="0" collapsed="false">
      <c r="A55" s="8" t="s">
        <v>27</v>
      </c>
      <c r="B55" s="9" t="n">
        <f aca="false">'Cube, Fe, WRA'!C387</f>
        <v>0</v>
      </c>
      <c r="C55" s="9" t="n">
        <f aca="false">'Cube, Fe, WRA'!D387</f>
        <v>83954.8399738751</v>
      </c>
      <c r="D55" s="9" t="n">
        <f aca="false">'Cube, Fe, WRA'!E387</f>
        <v>84072.4531902265</v>
      </c>
      <c r="E55" s="9" t="n">
        <f aca="false">'Cube, Fe, WRA'!F387</f>
        <v>84170.6558307154</v>
      </c>
      <c r="F55" s="9" t="n">
        <f aca="false">'Cube, Fe, WRA'!G387</f>
        <v>84251.4296599342</v>
      </c>
      <c r="G55" s="9" t="n">
        <f aca="false">'Cube, Fe, WRA'!H387</f>
        <v>84312.2876821598</v>
      </c>
      <c r="H55" s="9" t="n">
        <f aca="false">'Cube, Fe, WRA'!I387</f>
        <v>84362.3457613595</v>
      </c>
      <c r="I55" s="9" t="n">
        <f aca="false">'Cube, Fe, WRA'!J387</f>
        <v>84387.8959786026</v>
      </c>
      <c r="J55" s="9" t="n">
        <f aca="false">'Cube, Fe, WRA'!K387</f>
        <v>84399.6083176669</v>
      </c>
      <c r="K55" s="9" t="n">
        <f aca="false">'Cube, Fe, WRA'!L387</f>
        <v>84424.6253250759</v>
      </c>
      <c r="L55" s="10" t="n">
        <f aca="false">'Cube, Fe, WRA'!M387</f>
        <v>84361.733307397</v>
      </c>
    </row>
    <row r="56" customFormat="false" ht="15" hidden="false" customHeight="false" outlineLevel="0" collapsed="false">
      <c r="A56" s="140" t="s">
        <v>531</v>
      </c>
      <c r="B56" s="7"/>
      <c r="C56" s="7"/>
      <c r="D56" s="7"/>
      <c r="E56" s="7"/>
      <c r="F56" s="7"/>
      <c r="G56" s="7"/>
      <c r="H56" s="7"/>
      <c r="I56" s="7"/>
      <c r="J56" s="7"/>
      <c r="K56" s="7"/>
      <c r="L56" s="14"/>
    </row>
    <row r="57" customFormat="false" ht="15" hidden="false" customHeight="false" outlineLevel="0" collapsed="false">
      <c r="A57" s="8" t="s">
        <v>25</v>
      </c>
      <c r="B57" s="9" t="n">
        <f aca="false">'Fe Supp, clinic, WRA'!C385</f>
        <v>0</v>
      </c>
      <c r="C57" s="9" t="n">
        <f aca="false">'Fe Supp, clinic, WRA'!D385</f>
        <v>1056212.66576272</v>
      </c>
      <c r="D57" s="9" t="n">
        <f aca="false">'Fe Supp, clinic, WRA'!E385</f>
        <v>1057692.32517021</v>
      </c>
      <c r="E57" s="9" t="n">
        <f aca="false">'Fe Supp, clinic, WRA'!F385</f>
        <v>1058927.78548111</v>
      </c>
      <c r="F57" s="9" t="n">
        <f aca="false">'Fe Supp, clinic, WRA'!G385</f>
        <v>1059943.97872869</v>
      </c>
      <c r="G57" s="9" t="n">
        <f aca="false">'Fe Supp, clinic, WRA'!H385</f>
        <v>1060709.6167063</v>
      </c>
      <c r="H57" s="9" t="n">
        <f aca="false">'Fe Supp, clinic, WRA'!I385</f>
        <v>1061339.38358205</v>
      </c>
      <c r="I57" s="9" t="n">
        <f aca="false">'Fe Supp, clinic, WRA'!J385</f>
        <v>1061660.82381198</v>
      </c>
      <c r="J57" s="9" t="n">
        <f aca="false">'Fe Supp, clinic, WRA'!K385</f>
        <v>1061808.17351653</v>
      </c>
      <c r="K57" s="9" t="n">
        <f aca="false">'Fe Supp, clinic, WRA'!L385</f>
        <v>1062122.90558073</v>
      </c>
      <c r="L57" s="10" t="n">
        <f aca="false">'Fe Supp, clinic, WRA'!M385</f>
        <v>1061331.67846782</v>
      </c>
    </row>
    <row r="58" customFormat="false" ht="15" hidden="false" customHeight="false" outlineLevel="0" collapsed="false">
      <c r="A58" s="8" t="s">
        <v>26</v>
      </c>
      <c r="B58" s="9" t="n">
        <f aca="false">'Fe Supp, clinic, WRA'!C386</f>
        <v>0</v>
      </c>
      <c r="C58" s="9" t="n">
        <f aca="false">'Fe Supp, clinic, WRA'!D386</f>
        <v>969643.86646542</v>
      </c>
      <c r="D58" s="9" t="n">
        <f aca="false">'Fe Supp, clinic, WRA'!E386</f>
        <v>971002.250733508</v>
      </c>
      <c r="E58" s="9" t="n">
        <f aca="false">'Fe Supp, clinic, WRA'!F386</f>
        <v>972136.450835021</v>
      </c>
      <c r="F58" s="9" t="n">
        <f aca="false">'Fe Supp, clinic, WRA'!G386</f>
        <v>973069.355335789</v>
      </c>
      <c r="G58" s="9" t="n">
        <f aca="false">'Fe Supp, clinic, WRA'!H386</f>
        <v>973772.240458251</v>
      </c>
      <c r="H58" s="9" t="n">
        <f aca="false">'Fe Supp, clinic, WRA'!I386</f>
        <v>974350.390681372</v>
      </c>
      <c r="I58" s="9" t="n">
        <f aca="false">'Fe Supp, clinic, WRA'!J386</f>
        <v>974645.485180323</v>
      </c>
      <c r="J58" s="9" t="n">
        <f aca="false">'Fe Supp, clinic, WRA'!K386</f>
        <v>974780.757878589</v>
      </c>
      <c r="K58" s="9" t="n">
        <f aca="false">'Fe Supp, clinic, WRA'!L386</f>
        <v>975069.694023295</v>
      </c>
      <c r="L58" s="10" t="n">
        <f aca="false">'Fe Supp, clinic, WRA'!M386</f>
        <v>974343.317090041</v>
      </c>
    </row>
    <row r="59" customFormat="false" ht="15" hidden="false" customHeight="false" outlineLevel="0" collapsed="false">
      <c r="A59" s="8" t="s">
        <v>27</v>
      </c>
      <c r="B59" s="9" t="n">
        <f aca="false">'Fe Supp, clinic, WRA'!C387</f>
        <v>0</v>
      </c>
      <c r="C59" s="9" t="n">
        <f aca="false">'Fe Supp, clinic, WRA'!D387</f>
        <v>2083318.46576849</v>
      </c>
      <c r="D59" s="9" t="n">
        <f aca="false">'Fe Supp, clinic, WRA'!E387</f>
        <v>2086237.00846977</v>
      </c>
      <c r="E59" s="9" t="n">
        <f aca="false">'Fe Supp, clinic, WRA'!F387</f>
        <v>2088673.88256043</v>
      </c>
      <c r="F59" s="9" t="n">
        <f aca="false">'Fe Supp, clinic, WRA'!G387</f>
        <v>2090678.26503576</v>
      </c>
      <c r="G59" s="9" t="n">
        <f aca="false">'Fe Supp, clinic, WRA'!H387</f>
        <v>2092188.44171565</v>
      </c>
      <c r="H59" s="9" t="n">
        <f aca="false">'Fe Supp, clinic, WRA'!I387</f>
        <v>2093430.62049641</v>
      </c>
      <c r="I59" s="9" t="n">
        <f aca="false">'Fe Supp, clinic, WRA'!J387</f>
        <v>2094064.64278034</v>
      </c>
      <c r="J59" s="9" t="n">
        <f aca="false">'Fe Supp, clinic, WRA'!K387</f>
        <v>2094355.28156016</v>
      </c>
      <c r="K59" s="9" t="n">
        <f aca="false">'Fe Supp, clinic, WRA'!L387</f>
        <v>2094976.07237472</v>
      </c>
      <c r="L59" s="10" t="n">
        <f aca="false">'Fe Supp, clinic, WRA'!M387</f>
        <v>2093415.42260371</v>
      </c>
    </row>
    <row r="60" customFormat="false" ht="15" hidden="false" customHeight="false" outlineLevel="0" collapsed="false">
      <c r="A60" s="140" t="s">
        <v>532</v>
      </c>
      <c r="B60" s="7"/>
      <c r="C60" s="7"/>
      <c r="D60" s="7"/>
      <c r="E60" s="7"/>
      <c r="F60" s="7"/>
      <c r="G60" s="7"/>
      <c r="H60" s="7"/>
      <c r="I60" s="7"/>
      <c r="J60" s="7"/>
      <c r="K60" s="7"/>
      <c r="L60" s="14"/>
    </row>
    <row r="61" customFormat="false" ht="15" hidden="false" customHeight="false" outlineLevel="0" collapsed="false">
      <c r="A61" s="8" t="s">
        <v>25</v>
      </c>
      <c r="B61" s="9" t="n">
        <f aca="false">'Fe Supp, comm, WRA'!C385</f>
        <v>0</v>
      </c>
      <c r="C61" s="9" t="n">
        <f aca="false">'Fe Supp, comm, WRA'!D385</f>
        <v>1056212.66576272</v>
      </c>
      <c r="D61" s="9" t="n">
        <f aca="false">'Fe Supp, comm, WRA'!E385</f>
        <v>1057692.32517021</v>
      </c>
      <c r="E61" s="9" t="n">
        <f aca="false">'Fe Supp, comm, WRA'!F385</f>
        <v>1058927.78548111</v>
      </c>
      <c r="F61" s="9" t="n">
        <f aca="false">'Fe Supp, comm, WRA'!G385</f>
        <v>1059943.97872869</v>
      </c>
      <c r="G61" s="9" t="n">
        <f aca="false">'Fe Supp, comm, WRA'!H385</f>
        <v>1060709.6167063</v>
      </c>
      <c r="H61" s="9" t="n">
        <f aca="false">'Fe Supp, comm, WRA'!I385</f>
        <v>1061339.38358205</v>
      </c>
      <c r="I61" s="9" t="n">
        <f aca="false">'Fe Supp, comm, WRA'!J385</f>
        <v>1061660.82381198</v>
      </c>
      <c r="J61" s="9" t="n">
        <f aca="false">'Fe Supp, comm, WRA'!K385</f>
        <v>1061808.17351653</v>
      </c>
      <c r="K61" s="9" t="n">
        <f aca="false">'Fe Supp, comm, WRA'!L385</f>
        <v>1062122.90558073</v>
      </c>
      <c r="L61" s="10" t="n">
        <f aca="false">'Fe Supp, comm, WRA'!M385</f>
        <v>1061331.67846782</v>
      </c>
    </row>
    <row r="62" customFormat="false" ht="15" hidden="false" customHeight="false" outlineLevel="0" collapsed="false">
      <c r="A62" s="8" t="s">
        <v>26</v>
      </c>
      <c r="B62" s="9" t="n">
        <f aca="false">'Fe Supp, comm, WRA'!C386</f>
        <v>0</v>
      </c>
      <c r="C62" s="9" t="n">
        <f aca="false">'Fe Supp, comm, WRA'!D386</f>
        <v>969643.86646542</v>
      </c>
      <c r="D62" s="9" t="n">
        <f aca="false">'Fe Supp, comm, WRA'!E386</f>
        <v>971002.250733508</v>
      </c>
      <c r="E62" s="9" t="n">
        <f aca="false">'Fe Supp, comm, WRA'!F386</f>
        <v>972136.450835021</v>
      </c>
      <c r="F62" s="9" t="n">
        <f aca="false">'Fe Supp, comm, WRA'!G386</f>
        <v>973069.355335789</v>
      </c>
      <c r="G62" s="9" t="n">
        <f aca="false">'Fe Supp, comm, WRA'!H386</f>
        <v>973772.240458251</v>
      </c>
      <c r="H62" s="9" t="n">
        <f aca="false">'Fe Supp, comm, WRA'!I386</f>
        <v>974350.390681372</v>
      </c>
      <c r="I62" s="9" t="n">
        <f aca="false">'Fe Supp, comm, WRA'!J386</f>
        <v>974645.485180323</v>
      </c>
      <c r="J62" s="9" t="n">
        <f aca="false">'Fe Supp, comm, WRA'!K386</f>
        <v>974780.757878589</v>
      </c>
      <c r="K62" s="9" t="n">
        <f aca="false">'Fe Supp, comm, WRA'!L386</f>
        <v>975069.694023295</v>
      </c>
      <c r="L62" s="10" t="n">
        <f aca="false">'Fe Supp, comm, WRA'!M386</f>
        <v>974343.317090041</v>
      </c>
    </row>
    <row r="63" customFormat="false" ht="15" hidden="false" customHeight="false" outlineLevel="0" collapsed="false">
      <c r="A63" s="8" t="s">
        <v>27</v>
      </c>
      <c r="B63" s="9" t="n">
        <f aca="false">'Fe Supp, comm, WRA'!C387</f>
        <v>0</v>
      </c>
      <c r="C63" s="9" t="n">
        <f aca="false">'Fe Supp, comm, WRA'!D387</f>
        <v>2083318.46576849</v>
      </c>
      <c r="D63" s="9" t="n">
        <f aca="false">'Fe Supp, comm, WRA'!E387</f>
        <v>2086237.00846977</v>
      </c>
      <c r="E63" s="9" t="n">
        <f aca="false">'Fe Supp, comm, WRA'!F387</f>
        <v>2088673.88256043</v>
      </c>
      <c r="F63" s="9" t="n">
        <f aca="false">'Fe Supp, comm, WRA'!G387</f>
        <v>2090678.26503576</v>
      </c>
      <c r="G63" s="9" t="n">
        <f aca="false">'Fe Supp, comm, WRA'!H387</f>
        <v>2092188.44171565</v>
      </c>
      <c r="H63" s="9" t="n">
        <f aca="false">'Fe Supp, comm, WRA'!I387</f>
        <v>2093430.62049641</v>
      </c>
      <c r="I63" s="9" t="n">
        <f aca="false">'Fe Supp, comm, WRA'!J387</f>
        <v>2094064.64278034</v>
      </c>
      <c r="J63" s="9" t="n">
        <f aca="false">'Fe Supp, comm, WRA'!K387</f>
        <v>2094355.28156016</v>
      </c>
      <c r="K63" s="9" t="n">
        <f aca="false">'Fe Supp, comm, WRA'!L387</f>
        <v>2094976.07237472</v>
      </c>
      <c r="L63" s="10" t="n">
        <f aca="false">'Fe Supp, comm, WRA'!M387</f>
        <v>2093415.42260371</v>
      </c>
    </row>
    <row r="64" customFormat="false" ht="15" hidden="false" customHeight="false" outlineLevel="0" collapsed="false">
      <c r="A64" s="140" t="s">
        <v>533</v>
      </c>
      <c r="B64" s="7"/>
      <c r="C64" s="7"/>
      <c r="D64" s="7"/>
      <c r="E64" s="7"/>
      <c r="F64" s="7"/>
      <c r="G64" s="7"/>
      <c r="H64" s="7"/>
      <c r="I64" s="7"/>
      <c r="J64" s="7"/>
      <c r="K64" s="7"/>
      <c r="L64" s="14"/>
    </row>
    <row r="65" customFormat="false" ht="15" hidden="false" customHeight="false" outlineLevel="0" collapsed="false">
      <c r="A65" s="8" t="s">
        <v>25</v>
      </c>
      <c r="B65" s="9" t="n">
        <f aca="false">'Wheat+Cube, Fe, WRA'!C385</f>
        <v>0</v>
      </c>
      <c r="C65" s="9" t="n">
        <f aca="false">'Wheat+Cube, Fe, WRA'!D385</f>
        <v>194151.508193325</v>
      </c>
      <c r="D65" s="9" t="n">
        <f aca="false">'Wheat+Cube, Fe, WRA'!E385</f>
        <v>194423.497078601</v>
      </c>
      <c r="E65" s="9" t="n">
        <f aca="false">'Wheat+Cube, Fe, WRA'!F385</f>
        <v>194650.597633679</v>
      </c>
      <c r="F65" s="9" t="n">
        <f aca="false">'Wheat+Cube, Fe, WRA'!G385</f>
        <v>194837.392829409</v>
      </c>
      <c r="G65" s="9" t="n">
        <f aca="false">'Wheat+Cube, Fe, WRA'!H385</f>
        <v>194978.131312198</v>
      </c>
      <c r="H65" s="9" t="n">
        <f aca="false">'Wheat+Cube, Fe, WRA'!I385</f>
        <v>195093.894162522</v>
      </c>
      <c r="I65" s="9" t="n">
        <f aca="false">'Wheat+Cube, Fe, WRA'!J385</f>
        <v>195152.980847863</v>
      </c>
      <c r="J65" s="9" t="n">
        <f aca="false">'Wheat+Cube, Fe, WRA'!K385</f>
        <v>195180.06646073</v>
      </c>
      <c r="K65" s="9" t="n">
        <f aca="false">'Wheat+Cube, Fe, WRA'!L385</f>
        <v>195237.920060599</v>
      </c>
      <c r="L65" s="10" t="n">
        <f aca="false">'Wheat+Cube, Fe, WRA'!M385</f>
        <v>195092.477819396</v>
      </c>
    </row>
    <row r="66" customFormat="false" ht="15" hidden="false" customHeight="false" outlineLevel="0" collapsed="false">
      <c r="A66" s="8" t="s">
        <v>26</v>
      </c>
      <c r="B66" s="9" t="n">
        <f aca="false">'Wheat+Cube, Fe, WRA'!C386</f>
        <v>0</v>
      </c>
      <c r="C66" s="9" t="n">
        <f aca="false">'Wheat+Cube, Fe, WRA'!D386</f>
        <v>139273.81863395</v>
      </c>
      <c r="D66" s="9" t="n">
        <f aca="false">'Wheat+Cube, Fe, WRA'!E386</f>
        <v>139468.92878803</v>
      </c>
      <c r="E66" s="9" t="n">
        <f aca="false">'Wheat+Cube, Fe, WRA'!F386</f>
        <v>139631.838475489</v>
      </c>
      <c r="F66" s="9" t="n">
        <f aca="false">'Wheat+Cube, Fe, WRA'!G386</f>
        <v>139765.835272392</v>
      </c>
      <c r="G66" s="9" t="n">
        <f aca="false">'Wheat+Cube, Fe, WRA'!H386</f>
        <v>139866.793467923</v>
      </c>
      <c r="H66" s="9" t="n">
        <f aca="false">'Wheat+Cube, Fe, WRA'!I386</f>
        <v>139949.835492014</v>
      </c>
      <c r="I66" s="9" t="n">
        <f aca="false">'Wheat+Cube, Fe, WRA'!J386</f>
        <v>139992.221092695</v>
      </c>
      <c r="J66" s="9" t="n">
        <f aca="false">'Wheat+Cube, Fe, WRA'!K386</f>
        <v>140011.650850254</v>
      </c>
      <c r="K66" s="9" t="n">
        <f aca="false">'Wheat+Cube, Fe, WRA'!L386</f>
        <v>140053.151901935</v>
      </c>
      <c r="L66" s="10" t="n">
        <f aca="false">'Wheat+Cube, Fe, WRA'!M386</f>
        <v>139948.819483858</v>
      </c>
    </row>
    <row r="67" customFormat="false" ht="15" hidden="false" customHeight="false" outlineLevel="0" collapsed="false">
      <c r="A67" s="8" t="s">
        <v>27</v>
      </c>
      <c r="B67" s="9" t="n">
        <f aca="false">'Wheat+Cube, Fe, WRA'!C387</f>
        <v>0</v>
      </c>
      <c r="C67" s="9" t="n">
        <f aca="false">'Wheat+Cube, Fe, WRA'!D387</f>
        <v>149578.229827369</v>
      </c>
      <c r="D67" s="9" t="n">
        <f aca="false">'Wheat+Cube, Fe, WRA'!E387</f>
        <v>149787.775539225</v>
      </c>
      <c r="E67" s="9" t="n">
        <f aca="false">'Wheat+Cube, Fe, WRA'!F387</f>
        <v>149962.738377976</v>
      </c>
      <c r="F67" s="9" t="n">
        <f aca="false">'Wheat+Cube, Fe, WRA'!G387</f>
        <v>150106.649156613</v>
      </c>
      <c r="G67" s="9" t="n">
        <f aca="false">'Wheat+Cube, Fe, WRA'!H387</f>
        <v>150215.076916562</v>
      </c>
      <c r="H67" s="9" t="n">
        <f aca="false">'Wheat+Cube, Fe, WRA'!I387</f>
        <v>150304.262946547</v>
      </c>
      <c r="I67" s="9" t="n">
        <f aca="false">'Wheat+Cube, Fe, WRA'!J387</f>
        <v>150349.784518241</v>
      </c>
      <c r="J67" s="9" t="n">
        <f aca="false">'Wheat+Cube, Fe, WRA'!K387</f>
        <v>150370.651819577</v>
      </c>
      <c r="K67" s="9" t="n">
        <f aca="false">'Wheat+Cube, Fe, WRA'!L387</f>
        <v>150415.223397404</v>
      </c>
      <c r="L67" s="10" t="n">
        <f aca="false">'Wheat+Cube, Fe, WRA'!M387</f>
        <v>150303.171767294</v>
      </c>
    </row>
    <row r="68" customFormat="false" ht="15" hidden="false" customHeight="false" outlineLevel="0" collapsed="false">
      <c r="A68" s="140" t="s">
        <v>534</v>
      </c>
      <c r="B68" s="7"/>
      <c r="C68" s="7"/>
      <c r="D68" s="7"/>
      <c r="E68" s="7"/>
      <c r="F68" s="7"/>
      <c r="G68" s="7"/>
      <c r="H68" s="7"/>
      <c r="I68" s="7"/>
      <c r="J68" s="7"/>
      <c r="K68" s="7"/>
      <c r="L68" s="14"/>
    </row>
    <row r="69" customFormat="false" ht="15" hidden="false" customHeight="false" outlineLevel="0" collapsed="false">
      <c r="A69" s="8" t="s">
        <v>25</v>
      </c>
      <c r="B69" s="9" t="n">
        <f aca="false">'Fe Supp, clinic, WRA + wheat'!C385</f>
        <v>0</v>
      </c>
      <c r="C69" s="9" t="n">
        <f aca="false">'Fe Supp, clinic, WRA + wheat'!D385</f>
        <v>1058268.22056567</v>
      </c>
      <c r="D69" s="9" t="n">
        <f aca="false">'Fe Supp, clinic, WRA + wheat'!E385</f>
        <v>1059750.75962146</v>
      </c>
      <c r="E69" s="9" t="n">
        <f aca="false">'Fe Supp, clinic, WRA + wheat'!F385</f>
        <v>1060988.62433107</v>
      </c>
      <c r="F69" s="9" t="n">
        <f aca="false">'Fe Supp, clinic, WRA + wheat'!G385</f>
        <v>1062006.79524942</v>
      </c>
      <c r="G69" s="9" t="n">
        <f aca="false">'Fe Supp, clinic, WRA + wheat'!H385</f>
        <v>1062773.9232781</v>
      </c>
      <c r="H69" s="9" t="n">
        <f aca="false">'Fe Supp, clinic, WRA + wheat'!I385</f>
        <v>1063404.91577855</v>
      </c>
      <c r="I69" s="9" t="n">
        <f aca="false">'Fe Supp, clinic, WRA + wheat'!J385</f>
        <v>1063726.98158137</v>
      </c>
      <c r="J69" s="9" t="n">
        <f aca="false">'Fe Supp, clinic, WRA + wheat'!K385</f>
        <v>1063874.61805145</v>
      </c>
      <c r="K69" s="9" t="n">
        <f aca="false">'Fe Supp, clinic, WRA + wheat'!L385</f>
        <v>1064189.96263341</v>
      </c>
      <c r="L69" s="10" t="n">
        <f aca="false">'Fe Supp, clinic, WRA + wheat'!M385</f>
        <v>1063397.19566896</v>
      </c>
    </row>
    <row r="70" customFormat="false" ht="15" hidden="false" customHeight="false" outlineLevel="0" collapsed="false">
      <c r="A70" s="8" t="s">
        <v>26</v>
      </c>
      <c r="B70" s="9" t="n">
        <f aca="false">'Fe Supp, clinic, WRA + wheat'!C386</f>
        <v>0</v>
      </c>
      <c r="C70" s="9" t="n">
        <f aca="false">'Fe Supp, clinic, WRA + wheat'!D386</f>
        <v>1002912.48535521</v>
      </c>
      <c r="D70" s="9" t="n">
        <f aca="false">'Fe Supp, clinic, WRA + wheat'!E386</f>
        <v>1004317.47598062</v>
      </c>
      <c r="E70" s="9" t="n">
        <f aca="false">'Fe Supp, clinic, WRA + wheat'!F386</f>
        <v>1005490.59064884</v>
      </c>
      <c r="F70" s="9" t="n">
        <f aca="false">'Fe Supp, clinic, WRA + wheat'!G386</f>
        <v>1006455.50323564</v>
      </c>
      <c r="G70" s="9" t="n">
        <f aca="false">'Fe Supp, clinic, WRA + wheat'!H386</f>
        <v>1007182.50444656</v>
      </c>
      <c r="H70" s="9" t="n">
        <f aca="false">'Fe Supp, clinic, WRA + wheat'!I386</f>
        <v>1007780.49108602</v>
      </c>
      <c r="I70" s="9" t="n">
        <f aca="false">'Fe Supp, clinic, WRA + wheat'!J386</f>
        <v>1008085.71031918</v>
      </c>
      <c r="J70" s="9" t="n">
        <f aca="false">'Fe Supp, clinic, WRA + wheat'!K386</f>
        <v>1008225.62424295</v>
      </c>
      <c r="K70" s="9" t="n">
        <f aca="false">'Fe Supp, clinic, WRA + wheat'!L386</f>
        <v>1008524.47382785</v>
      </c>
      <c r="L70" s="10" t="n">
        <f aca="false">'Fe Supp, clinic, WRA + wheat'!M386</f>
        <v>1007773.17479877</v>
      </c>
    </row>
    <row r="71" customFormat="false" ht="15" hidden="false" customHeight="false" outlineLevel="0" collapsed="false">
      <c r="A71" s="8" t="s">
        <v>27</v>
      </c>
      <c r="B71" s="9" t="n">
        <f aca="false">'Fe Supp, clinic, WRA + wheat'!C387</f>
        <v>0</v>
      </c>
      <c r="C71" s="9" t="n">
        <f aca="false">'Fe Supp, clinic, WRA + wheat'!D387</f>
        <v>2085556.62947752</v>
      </c>
      <c r="D71" s="9" t="n">
        <f aca="false">'Fe Supp, clinic, WRA + wheat'!E387</f>
        <v>2088478.30764584</v>
      </c>
      <c r="E71" s="9" t="n">
        <f aca="false">'Fe Supp, clinic, WRA + wheat'!F387</f>
        <v>2090917.79973429</v>
      </c>
      <c r="F71" s="9" t="n">
        <f aca="false">'Fe Supp, clinic, WRA + wheat'!G387</f>
        <v>2092924.33557032</v>
      </c>
      <c r="G71" s="9" t="n">
        <f aca="false">'Fe Supp, clinic, WRA + wheat'!H387</f>
        <v>2094436.13467266</v>
      </c>
      <c r="H71" s="9" t="n">
        <f aca="false">'Fe Supp, clinic, WRA + wheat'!I387</f>
        <v>2095679.64795869</v>
      </c>
      <c r="I71" s="9" t="n">
        <f aca="false">'Fe Supp, clinic, WRA + wheat'!J387</f>
        <v>2096314.35138939</v>
      </c>
      <c r="J71" s="9" t="n">
        <f aca="false">'Fe Supp, clinic, WRA + wheat'!K387</f>
        <v>2096605.30241008</v>
      </c>
      <c r="K71" s="9" t="n">
        <f aca="false">'Fe Supp, clinic, WRA + wheat'!L387</f>
        <v>2097226.76015651</v>
      </c>
      <c r="L71" s="10" t="n">
        <f aca="false">'Fe Supp, clinic, WRA + wheat'!M387</f>
        <v>2095664.43373849</v>
      </c>
    </row>
    <row r="72" customFormat="false" ht="15" hidden="false" customHeight="false" outlineLevel="0" collapsed="false">
      <c r="A72" s="140" t="s">
        <v>535</v>
      </c>
      <c r="B72" s="7"/>
      <c r="C72" s="7"/>
      <c r="D72" s="7"/>
      <c r="E72" s="7"/>
      <c r="F72" s="7"/>
      <c r="G72" s="7"/>
      <c r="H72" s="7"/>
      <c r="I72" s="7"/>
      <c r="J72" s="7"/>
      <c r="K72" s="7"/>
      <c r="L72" s="14"/>
    </row>
    <row r="73" customFormat="false" ht="15" hidden="false" customHeight="false" outlineLevel="0" collapsed="false">
      <c r="A73" s="8" t="s">
        <v>25</v>
      </c>
      <c r="B73" s="9" t="n">
        <f aca="false">'Fe Supp, comm, WRA + wheat'!C385</f>
        <v>0</v>
      </c>
      <c r="C73" s="9" t="n">
        <f aca="false">'Fe Supp, comm, WRA + wheat'!D385</f>
        <v>1058268.22056567</v>
      </c>
      <c r="D73" s="9" t="n">
        <f aca="false">'Fe Supp, comm, WRA + wheat'!E385</f>
        <v>1059750.75962146</v>
      </c>
      <c r="E73" s="9" t="n">
        <f aca="false">'Fe Supp, comm, WRA + wheat'!F385</f>
        <v>1060988.62433107</v>
      </c>
      <c r="F73" s="9" t="n">
        <f aca="false">'Fe Supp, comm, WRA + wheat'!G385</f>
        <v>1062006.79524942</v>
      </c>
      <c r="G73" s="9" t="n">
        <f aca="false">'Fe Supp, comm, WRA + wheat'!H385</f>
        <v>1062773.9232781</v>
      </c>
      <c r="H73" s="9" t="n">
        <f aca="false">'Fe Supp, comm, WRA + wheat'!I385</f>
        <v>1063404.91577855</v>
      </c>
      <c r="I73" s="9" t="n">
        <f aca="false">'Fe Supp, comm, WRA + wheat'!J385</f>
        <v>1063726.98158137</v>
      </c>
      <c r="J73" s="9" t="n">
        <f aca="false">'Fe Supp, comm, WRA + wheat'!K385</f>
        <v>1063874.61805145</v>
      </c>
      <c r="K73" s="9" t="n">
        <f aca="false">'Fe Supp, comm, WRA + wheat'!L385</f>
        <v>1064189.96263341</v>
      </c>
      <c r="L73" s="10" t="n">
        <f aca="false">'Fe Supp, comm, WRA + wheat'!M385</f>
        <v>1063397.19566896</v>
      </c>
    </row>
    <row r="74" customFormat="false" ht="15" hidden="false" customHeight="false" outlineLevel="0" collapsed="false">
      <c r="A74" s="8" t="s">
        <v>26</v>
      </c>
      <c r="B74" s="9" t="n">
        <f aca="false">'Fe Supp, comm, WRA + wheat'!C386</f>
        <v>0</v>
      </c>
      <c r="C74" s="9" t="n">
        <f aca="false">'Fe Supp, comm, WRA + wheat'!D386</f>
        <v>1002912.48535521</v>
      </c>
      <c r="D74" s="9" t="n">
        <f aca="false">'Fe Supp, comm, WRA + wheat'!E386</f>
        <v>1004317.47598062</v>
      </c>
      <c r="E74" s="9" t="n">
        <f aca="false">'Fe Supp, comm, WRA + wheat'!F386</f>
        <v>1005490.59064884</v>
      </c>
      <c r="F74" s="9" t="n">
        <f aca="false">'Fe Supp, comm, WRA + wheat'!G386</f>
        <v>1006455.50323564</v>
      </c>
      <c r="G74" s="9" t="n">
        <f aca="false">'Fe Supp, comm, WRA + wheat'!H386</f>
        <v>1007182.50444656</v>
      </c>
      <c r="H74" s="9" t="n">
        <f aca="false">'Fe Supp, comm, WRA + wheat'!I386</f>
        <v>1007780.49108602</v>
      </c>
      <c r="I74" s="9" t="n">
        <f aca="false">'Fe Supp, comm, WRA + wheat'!J386</f>
        <v>1008085.71031918</v>
      </c>
      <c r="J74" s="9" t="n">
        <f aca="false">'Fe Supp, comm, WRA + wheat'!K386</f>
        <v>1008225.62424295</v>
      </c>
      <c r="K74" s="9" t="n">
        <f aca="false">'Fe Supp, comm, WRA + wheat'!L386</f>
        <v>1008524.47382785</v>
      </c>
      <c r="L74" s="10" t="n">
        <f aca="false">'Fe Supp, comm, WRA + wheat'!M386</f>
        <v>1007773.17479877</v>
      </c>
    </row>
    <row r="75" customFormat="false" ht="15" hidden="false" customHeight="false" outlineLevel="0" collapsed="false">
      <c r="A75" s="8" t="s">
        <v>27</v>
      </c>
      <c r="B75" s="9" t="n">
        <f aca="false">'Fe Supp, comm, WRA + wheat'!C387</f>
        <v>0</v>
      </c>
      <c r="C75" s="9" t="n">
        <f aca="false">'Fe Supp, comm, WRA + wheat'!D387</f>
        <v>2085556.62947752</v>
      </c>
      <c r="D75" s="9" t="n">
        <f aca="false">'Fe Supp, comm, WRA + wheat'!E387</f>
        <v>2088478.30764584</v>
      </c>
      <c r="E75" s="9" t="n">
        <f aca="false">'Fe Supp, comm, WRA + wheat'!F387</f>
        <v>2090917.79973429</v>
      </c>
      <c r="F75" s="9" t="n">
        <f aca="false">'Fe Supp, comm, WRA + wheat'!G387</f>
        <v>2092924.33557032</v>
      </c>
      <c r="G75" s="9" t="n">
        <f aca="false">'Fe Supp, comm, WRA + wheat'!H387</f>
        <v>2094436.13467266</v>
      </c>
      <c r="H75" s="9" t="n">
        <f aca="false">'Fe Supp, comm, WRA + wheat'!I387</f>
        <v>2095679.64795869</v>
      </c>
      <c r="I75" s="9" t="n">
        <f aca="false">'Fe Supp, comm, WRA + wheat'!J387</f>
        <v>2096314.35138939</v>
      </c>
      <c r="J75" s="9" t="n">
        <f aca="false">'Fe Supp, comm, WRA + wheat'!K387</f>
        <v>2096605.30241008</v>
      </c>
      <c r="K75" s="9" t="n">
        <f aca="false">'Fe Supp, comm, WRA + wheat'!L387</f>
        <v>2097226.76015651</v>
      </c>
      <c r="L75" s="10" t="n">
        <f aca="false">'Fe Supp, comm, WRA + wheat'!M387</f>
        <v>2095664.43373849</v>
      </c>
    </row>
    <row r="76" customFormat="false" ht="15" hidden="false" customHeight="false" outlineLevel="0" collapsed="false">
      <c r="A76" s="140" t="s">
        <v>536</v>
      </c>
      <c r="B76" s="7"/>
      <c r="C76" s="7"/>
      <c r="D76" s="7"/>
      <c r="E76" s="7"/>
      <c r="F76" s="7"/>
      <c r="G76" s="7"/>
      <c r="H76" s="7"/>
      <c r="I76" s="7"/>
      <c r="J76" s="7"/>
      <c r="K76" s="7"/>
      <c r="L76" s="14"/>
    </row>
    <row r="77" customFormat="false" ht="15" hidden="false" customHeight="false" outlineLevel="0" collapsed="false">
      <c r="A77" s="8" t="s">
        <v>25</v>
      </c>
      <c r="B77" s="9" t="n">
        <f aca="false">'Fe Supp, clinic, WRA + cube'!C385</f>
        <v>0</v>
      </c>
      <c r="C77" s="9" t="n">
        <f aca="false">'Fe Supp, clinic, WRA + cube'!D385</f>
        <v>1057716.5800702</v>
      </c>
      <c r="D77" s="9" t="n">
        <f aca="false">'Fe Supp, clinic, WRA + cube'!E385</f>
        <v>1059198.34632702</v>
      </c>
      <c r="E77" s="9" t="n">
        <f aca="false">'Fe Supp, clinic, WRA + cube'!F385</f>
        <v>1060435.56577839</v>
      </c>
      <c r="F77" s="9" t="n">
        <f aca="false">'Fe Supp, clinic, WRA + cube'!G385</f>
        <v>1061453.20595764</v>
      </c>
      <c r="G77" s="9" t="n">
        <f aca="false">'Fe Supp, clinic, WRA + cube'!H385</f>
        <v>1062219.93410766</v>
      </c>
      <c r="H77" s="9" t="n">
        <f aca="false">'Fe Supp, clinic, WRA + cube'!I385</f>
        <v>1062850.59769242</v>
      </c>
      <c r="I77" s="9" t="n">
        <f aca="false">'Fe Supp, clinic, WRA + cube'!J385</f>
        <v>1063172.49561291</v>
      </c>
      <c r="J77" s="9" t="n">
        <f aca="false">'Fe Supp, clinic, WRA + cube'!K385</f>
        <v>1063320.05512495</v>
      </c>
      <c r="K77" s="9" t="n">
        <f aca="false">'Fe Supp, clinic, WRA + cube'!L385</f>
        <v>1063635.23532812</v>
      </c>
      <c r="L77" s="10" t="n">
        <f aca="false">'Fe Supp, clinic, WRA + cube'!M385</f>
        <v>1062842.88160708</v>
      </c>
    </row>
    <row r="78" customFormat="false" ht="15" hidden="false" customHeight="false" outlineLevel="0" collapsed="false">
      <c r="A78" s="8" t="s">
        <v>26</v>
      </c>
      <c r="B78" s="9" t="n">
        <f aca="false">'Fe Supp, clinic, WRA + cube'!C386</f>
        <v>0</v>
      </c>
      <c r="C78" s="9" t="n">
        <f aca="false">'Fe Supp, clinic, WRA + cube'!D386</f>
        <v>982817.177096291</v>
      </c>
      <c r="D78" s="9" t="n">
        <f aca="false">'Fe Supp, clinic, WRA + cube'!E386</f>
        <v>984194.015993484</v>
      </c>
      <c r="E78" s="9" t="n">
        <f aca="false">'Fe Supp, clinic, WRA + cube'!F386</f>
        <v>985343.625020657</v>
      </c>
      <c r="F78" s="9" t="n">
        <f aca="false">'Fe Supp, clinic, WRA + cube'!G386</f>
        <v>986289.2037013</v>
      </c>
      <c r="G78" s="9" t="n">
        <f aca="false">'Fe Supp, clinic, WRA + cube'!H386</f>
        <v>987001.638024634</v>
      </c>
      <c r="H78" s="9" t="n">
        <f aca="false">'Fe Supp, clinic, WRA + cube'!I386</f>
        <v>987587.642835139</v>
      </c>
      <c r="I78" s="9" t="n">
        <f aca="false">'Fe Supp, clinic, WRA + cube'!J386</f>
        <v>987886.746405497</v>
      </c>
      <c r="J78" s="9" t="n">
        <f aca="false">'Fe Supp, clinic, WRA + cube'!K386</f>
        <v>988023.856880843</v>
      </c>
      <c r="K78" s="9" t="n">
        <f aca="false">'Fe Supp, clinic, WRA + cube'!L386</f>
        <v>988316.718431276</v>
      </c>
      <c r="L78" s="10" t="n">
        <f aca="false">'Fe Supp, clinic, WRA + cube'!M386</f>
        <v>987580.473143973</v>
      </c>
    </row>
    <row r="79" customFormat="false" ht="15" hidden="false" customHeight="false" outlineLevel="0" collapsed="false">
      <c r="A79" s="8" t="s">
        <v>27</v>
      </c>
      <c r="B79" s="9" t="n">
        <f aca="false">'Fe Supp, clinic, WRA + cube'!C387</f>
        <v>0</v>
      </c>
      <c r="C79" s="9" t="n">
        <f aca="false">'Fe Supp, clinic, WRA + cube'!D387</f>
        <v>2090522.92183145</v>
      </c>
      <c r="D79" s="9" t="n">
        <f aca="false">'Fe Supp, clinic, WRA + cube'!E387</f>
        <v>2093451.55733084</v>
      </c>
      <c r="E79" s="9" t="n">
        <f aca="false">'Fe Supp, clinic, WRA + cube'!F387</f>
        <v>2095896.85853075</v>
      </c>
      <c r="F79" s="9" t="n">
        <f aca="false">'Fe Supp, clinic, WRA + cube'!G387</f>
        <v>2097908.17248857</v>
      </c>
      <c r="G79" s="9" t="n">
        <f aca="false">'Fe Supp, clinic, WRA + cube'!H387</f>
        <v>2099423.57160647</v>
      </c>
      <c r="H79" s="9" t="n">
        <f aca="false">'Fe Supp, clinic, WRA + cube'!I387</f>
        <v>2100670.04604466</v>
      </c>
      <c r="I79" s="9" t="n">
        <f aca="false">'Fe Supp, clinic, WRA + cube'!J387</f>
        <v>2101306.26088137</v>
      </c>
      <c r="J79" s="9" t="n">
        <f aca="false">'Fe Supp, clinic, WRA + cube'!K387</f>
        <v>2101597.90473763</v>
      </c>
      <c r="K79" s="9" t="n">
        <f aca="false">'Fe Supp, clinic, WRA + cube'!L387</f>
        <v>2102220.84234838</v>
      </c>
      <c r="L79" s="10" t="n">
        <f aca="false">'Fe Supp, clinic, WRA + cube'!M387</f>
        <v>2100654.79559517</v>
      </c>
    </row>
    <row r="80" customFormat="false" ht="15" hidden="false" customHeight="false" outlineLevel="0" collapsed="false">
      <c r="A80" s="140" t="s">
        <v>537</v>
      </c>
      <c r="B80" s="7"/>
      <c r="C80" s="7"/>
      <c r="D80" s="7"/>
      <c r="E80" s="7"/>
      <c r="F80" s="7"/>
      <c r="G80" s="7"/>
      <c r="H80" s="7"/>
      <c r="I80" s="7"/>
      <c r="J80" s="7"/>
      <c r="K80" s="7"/>
      <c r="L80" s="14"/>
    </row>
    <row r="81" customFormat="false" ht="15" hidden="false" customHeight="false" outlineLevel="0" collapsed="false">
      <c r="A81" s="8" t="s">
        <v>25</v>
      </c>
      <c r="B81" s="9" t="n">
        <f aca="false">'Fe Supp, comm, WRA + cube'!C385</f>
        <v>0</v>
      </c>
      <c r="C81" s="9" t="n">
        <f aca="false">'Fe Supp, comm, WRA + cube'!D385</f>
        <v>1057716.5800702</v>
      </c>
      <c r="D81" s="9" t="n">
        <f aca="false">'Fe Supp, comm, WRA + cube'!E385</f>
        <v>1059198.34632702</v>
      </c>
      <c r="E81" s="9" t="n">
        <f aca="false">'Fe Supp, comm, WRA + cube'!F385</f>
        <v>1060435.56577839</v>
      </c>
      <c r="F81" s="9" t="n">
        <f aca="false">'Fe Supp, comm, WRA + cube'!G385</f>
        <v>1061453.20595764</v>
      </c>
      <c r="G81" s="9" t="n">
        <f aca="false">'Fe Supp, comm, WRA + cube'!H385</f>
        <v>1062219.93410766</v>
      </c>
      <c r="H81" s="9" t="n">
        <f aca="false">'Fe Supp, comm, WRA + cube'!I385</f>
        <v>1062850.59769242</v>
      </c>
      <c r="I81" s="9" t="n">
        <f aca="false">'Fe Supp, comm, WRA + cube'!J385</f>
        <v>1063172.49561291</v>
      </c>
      <c r="J81" s="9" t="n">
        <f aca="false">'Fe Supp, comm, WRA + cube'!K385</f>
        <v>1063320.05512495</v>
      </c>
      <c r="K81" s="9" t="n">
        <f aca="false">'Fe Supp, comm, WRA + cube'!L385</f>
        <v>1063635.23532812</v>
      </c>
      <c r="L81" s="10" t="n">
        <f aca="false">'Fe Supp, comm, WRA + cube'!M385</f>
        <v>1062842.88160708</v>
      </c>
    </row>
    <row r="82" customFormat="false" ht="15" hidden="false" customHeight="false" outlineLevel="0" collapsed="false">
      <c r="A82" s="8" t="s">
        <v>26</v>
      </c>
      <c r="B82" s="9" t="n">
        <f aca="false">'Fe Supp, comm, WRA + cube'!C386</f>
        <v>0</v>
      </c>
      <c r="C82" s="9" t="n">
        <f aca="false">'Fe Supp, comm, WRA + cube'!D386</f>
        <v>982817.177096291</v>
      </c>
      <c r="D82" s="9" t="n">
        <f aca="false">'Fe Supp, comm, WRA + cube'!E386</f>
        <v>984194.015993484</v>
      </c>
      <c r="E82" s="9" t="n">
        <f aca="false">'Fe Supp, comm, WRA + cube'!F386</f>
        <v>985343.625020657</v>
      </c>
      <c r="F82" s="9" t="n">
        <f aca="false">'Fe Supp, comm, WRA + cube'!G386</f>
        <v>986289.2037013</v>
      </c>
      <c r="G82" s="9" t="n">
        <f aca="false">'Fe Supp, comm, WRA + cube'!H386</f>
        <v>987001.638024634</v>
      </c>
      <c r="H82" s="9" t="n">
        <f aca="false">'Fe Supp, comm, WRA + cube'!I386</f>
        <v>987587.642835139</v>
      </c>
      <c r="I82" s="9" t="n">
        <f aca="false">'Fe Supp, comm, WRA + cube'!J386</f>
        <v>987886.746405497</v>
      </c>
      <c r="J82" s="9" t="n">
        <f aca="false">'Fe Supp, comm, WRA + cube'!K386</f>
        <v>988023.856880843</v>
      </c>
      <c r="K82" s="9" t="n">
        <f aca="false">'Fe Supp, comm, WRA + cube'!L386</f>
        <v>988316.718431276</v>
      </c>
      <c r="L82" s="10" t="n">
        <f aca="false">'Fe Supp, comm, WRA + cube'!M386</f>
        <v>987580.473143973</v>
      </c>
    </row>
    <row r="83" customFormat="false" ht="15" hidden="false" customHeight="false" outlineLevel="0" collapsed="false">
      <c r="A83" s="8" t="s">
        <v>27</v>
      </c>
      <c r="B83" s="9" t="n">
        <f aca="false">'Fe Supp, comm, WRA + cube'!C387</f>
        <v>0</v>
      </c>
      <c r="C83" s="9" t="n">
        <f aca="false">'Fe Supp, comm, WRA + cube'!D387</f>
        <v>2090522.92183145</v>
      </c>
      <c r="D83" s="9" t="n">
        <f aca="false">'Fe Supp, comm, WRA + cube'!E387</f>
        <v>2093451.55733084</v>
      </c>
      <c r="E83" s="9" t="n">
        <f aca="false">'Fe Supp, comm, WRA + cube'!F387</f>
        <v>2095896.85853075</v>
      </c>
      <c r="F83" s="9" t="n">
        <f aca="false">'Fe Supp, comm, WRA + cube'!G387</f>
        <v>2097908.17248857</v>
      </c>
      <c r="G83" s="9" t="n">
        <f aca="false">'Fe Supp, comm, WRA + cube'!H387</f>
        <v>2099423.57160647</v>
      </c>
      <c r="H83" s="9" t="n">
        <f aca="false">'Fe Supp, comm, WRA + cube'!I387</f>
        <v>2100670.04604466</v>
      </c>
      <c r="I83" s="9" t="n">
        <f aca="false">'Fe Supp, comm, WRA + cube'!J387</f>
        <v>2101306.26088137</v>
      </c>
      <c r="J83" s="9" t="n">
        <f aca="false">'Fe Supp, comm, WRA + cube'!K387</f>
        <v>2101597.90473763</v>
      </c>
      <c r="K83" s="9" t="n">
        <f aca="false">'Fe Supp, comm, WRA + cube'!L387</f>
        <v>2102220.84234838</v>
      </c>
      <c r="L83" s="10" t="n">
        <f aca="false">'Fe Supp, comm, WRA + cube'!M387</f>
        <v>2100654.79559517</v>
      </c>
    </row>
    <row r="84" customFormat="false" ht="15" hidden="false" customHeight="false" outlineLevel="0" collapsed="false">
      <c r="A84" s="140" t="s">
        <v>538</v>
      </c>
      <c r="B84" s="7"/>
      <c r="C84" s="7"/>
      <c r="D84" s="7"/>
      <c r="E84" s="7"/>
      <c r="F84" s="7"/>
      <c r="G84" s="7"/>
      <c r="H84" s="7"/>
      <c r="I84" s="7"/>
      <c r="J84" s="7"/>
      <c r="K84" s="7"/>
      <c r="L84" s="14"/>
    </row>
    <row r="85" customFormat="false" ht="15" hidden="false" customHeight="false" outlineLevel="0" collapsed="false">
      <c r="A85" s="8" t="s">
        <v>25</v>
      </c>
      <c r="B85" s="9" t="n">
        <f aca="false">'Fe Supp, clinic, WRA+wheat+cube'!C385</f>
        <v>0</v>
      </c>
      <c r="C85" s="9" t="n">
        <f aca="false">'Fe Supp, clinic, WRA+wheat+cube'!D385</f>
        <v>1062014.45508503</v>
      </c>
      <c r="D85" s="9" t="n">
        <f aca="false">'Fe Supp, clinic, WRA+wheat+cube'!E385</f>
        <v>1063502.24228006</v>
      </c>
      <c r="E85" s="9" t="n">
        <f aca="false">'Fe Supp, clinic, WRA+wheat+cube'!F385</f>
        <v>1064744.48898983</v>
      </c>
      <c r="F85" s="9" t="n">
        <f aca="false">'Fe Supp, clinic, WRA+wheat+cube'!G385</f>
        <v>1065766.26419957</v>
      </c>
      <c r="G85" s="9" t="n">
        <f aca="false">'Fe Supp, clinic, WRA+wheat+cube'!H385</f>
        <v>1066536.10783612</v>
      </c>
      <c r="H85" s="9" t="n">
        <f aca="false">'Fe Supp, clinic, WRA+wheat+cube'!I385</f>
        <v>1067169.33402916</v>
      </c>
      <c r="I85" s="9" t="n">
        <f aca="false">'Fe Supp, clinic, WRA+wheat+cube'!J385</f>
        <v>1067492.53993428</v>
      </c>
      <c r="J85" s="9" t="n">
        <f aca="false">'Fe Supp, clinic, WRA+wheat+cube'!K385</f>
        <v>1067640.69903259</v>
      </c>
      <c r="K85" s="9" t="n">
        <f aca="false">'Fe Supp, clinic, WRA+wheat+cube'!L385</f>
        <v>1067957.15992394</v>
      </c>
      <c r="L85" s="10" t="n">
        <f aca="false">'Fe Supp, clinic, WRA+wheat+cube'!M385</f>
        <v>1067161.58659064</v>
      </c>
    </row>
    <row r="86" customFormat="false" ht="15" hidden="false" customHeight="false" outlineLevel="0" collapsed="false">
      <c r="A86" s="8" t="s">
        <v>26</v>
      </c>
      <c r="B86" s="9" t="n">
        <f aca="false">'Fe Supp, clinic, WRA+wheat+cube'!C386</f>
        <v>0</v>
      </c>
      <c r="C86" s="9" t="n">
        <f aca="false">'Fe Supp, clinic, WRA+wheat+cube'!D386</f>
        <v>1025810.46583726</v>
      </c>
      <c r="D86" s="9" t="n">
        <f aca="false">'Fe Supp, clinic, WRA+wheat+cube'!E386</f>
        <v>1027247.53448383</v>
      </c>
      <c r="E86" s="9" t="n">
        <f aca="false">'Fe Supp, clinic, WRA+wheat+cube'!F386</f>
        <v>1028447.43310096</v>
      </c>
      <c r="F86" s="9" t="n">
        <f aca="false">'Fe Supp, clinic, WRA+wheat+cube'!G386</f>
        <v>1029434.37607416</v>
      </c>
      <c r="G86" s="9" t="n">
        <f aca="false">'Fe Supp, clinic, WRA+wheat+cube'!H386</f>
        <v>1030177.97580169</v>
      </c>
      <c r="H86" s="9" t="n">
        <f aca="false">'Fe Supp, clinic, WRA+wheat+cube'!I386</f>
        <v>1030789.61536361</v>
      </c>
      <c r="I86" s="9" t="n">
        <f aca="false">'Fe Supp, clinic, WRA+wheat+cube'!J386</f>
        <v>1031101.80320484</v>
      </c>
      <c r="J86" s="9" t="n">
        <f aca="false">'Fe Supp, clinic, WRA+wheat+cube'!K386</f>
        <v>1031244.91157114</v>
      </c>
      <c r="K86" s="9" t="n">
        <f aca="false">'Fe Supp, clinic, WRA+wheat+cube'!L386</f>
        <v>1031550.58433559</v>
      </c>
      <c r="L86" s="10" t="n">
        <f aca="false">'Fe Supp, clinic, WRA+wheat+cube'!M386</f>
        <v>1030782.13203466</v>
      </c>
    </row>
    <row r="87" customFormat="false" ht="15" hidden="false" customHeight="false" outlineLevel="0" collapsed="false">
      <c r="A87" s="8" t="s">
        <v>27</v>
      </c>
      <c r="B87" s="9" t="n">
        <f aca="false">'Fe Supp, clinic, WRA+wheat+cube'!C387</f>
        <v>0</v>
      </c>
      <c r="C87" s="9" t="n">
        <f aca="false">'Fe Supp, clinic, WRA+wheat+cube'!D387</f>
        <v>2096154.29256659</v>
      </c>
      <c r="D87" s="9" t="n">
        <f aca="false">'Fe Supp, clinic, WRA+wheat+cube'!E387</f>
        <v>2099090.81711234</v>
      </c>
      <c r="E87" s="9" t="n">
        <f aca="false">'Fe Supp, clinic, WRA+wheat+cube'!F387</f>
        <v>2101542.70537115</v>
      </c>
      <c r="F87" s="9" t="n">
        <f aca="false">'Fe Supp, clinic, WRA+wheat+cube'!G387</f>
        <v>2103559.43732963</v>
      </c>
      <c r="G87" s="9" t="n">
        <f aca="false">'Fe Supp, clinic, WRA+wheat+cube'!H387</f>
        <v>2105078.91857175</v>
      </c>
      <c r="H87" s="9" t="n">
        <f aca="false">'Fe Supp, clinic, WRA+wheat+cube'!I387</f>
        <v>2106328.75071513</v>
      </c>
      <c r="I87" s="9" t="n">
        <f aca="false">'Fe Supp, clinic, WRA+wheat+cube'!J387</f>
        <v>2106966.67936304</v>
      </c>
      <c r="J87" s="9" t="n">
        <f aca="false">'Fe Supp, clinic, WRA+wheat+cube'!K387</f>
        <v>2107259.10883838</v>
      </c>
      <c r="K87" s="9" t="n">
        <f aca="false">'Fe Supp, clinic, WRA+wheat+cube'!L387</f>
        <v>2107883.72449465</v>
      </c>
      <c r="L87" s="10" t="n">
        <f aca="false">'Fe Supp, clinic, WRA+wheat+cube'!M387</f>
        <v>2106313.45918455</v>
      </c>
    </row>
    <row r="88" customFormat="false" ht="15" hidden="false" customHeight="false" outlineLevel="0" collapsed="false">
      <c r="A88" s="140" t="s">
        <v>539</v>
      </c>
      <c r="B88" s="7"/>
      <c r="C88" s="7"/>
      <c r="D88" s="7"/>
      <c r="E88" s="7"/>
      <c r="F88" s="7"/>
      <c r="G88" s="7"/>
      <c r="H88" s="7"/>
      <c r="I88" s="7"/>
      <c r="J88" s="7"/>
      <c r="K88" s="7"/>
      <c r="L88" s="14"/>
    </row>
    <row r="89" customFormat="false" ht="15" hidden="false" customHeight="false" outlineLevel="0" collapsed="false">
      <c r="A89" s="8" t="s">
        <v>25</v>
      </c>
      <c r="B89" s="9" t="n">
        <f aca="false">'Fe Supp, comm, WRA+wheat+cube'!C385</f>
        <v>0</v>
      </c>
      <c r="C89" s="9" t="n">
        <f aca="false">'Fe Supp, comm, WRA+wheat+cube'!D385</f>
        <v>1062014.45508503</v>
      </c>
      <c r="D89" s="9" t="n">
        <f aca="false">'Fe Supp, comm, WRA+wheat+cube'!E385</f>
        <v>1063502.24228006</v>
      </c>
      <c r="E89" s="9" t="n">
        <f aca="false">'Fe Supp, comm, WRA+wheat+cube'!F385</f>
        <v>1064744.48898983</v>
      </c>
      <c r="F89" s="9" t="n">
        <f aca="false">'Fe Supp, comm, WRA+wheat+cube'!G385</f>
        <v>1065766.26419957</v>
      </c>
      <c r="G89" s="9" t="n">
        <f aca="false">'Fe Supp, comm, WRA+wheat+cube'!H385</f>
        <v>1066536.10783612</v>
      </c>
      <c r="H89" s="9" t="n">
        <f aca="false">'Fe Supp, comm, WRA+wheat+cube'!I385</f>
        <v>1067169.33402916</v>
      </c>
      <c r="I89" s="9" t="n">
        <f aca="false">'Fe Supp, comm, WRA+wheat+cube'!J385</f>
        <v>1067492.53993428</v>
      </c>
      <c r="J89" s="9" t="n">
        <f aca="false">'Fe Supp, comm, WRA+wheat+cube'!K385</f>
        <v>1067640.69903259</v>
      </c>
      <c r="K89" s="9" t="n">
        <f aca="false">'Fe Supp, comm, WRA+wheat+cube'!L385</f>
        <v>1067957.15992394</v>
      </c>
      <c r="L89" s="10" t="n">
        <f aca="false">'Fe Supp, comm, WRA+wheat+cube'!M385</f>
        <v>1067161.58659064</v>
      </c>
    </row>
    <row r="90" customFormat="false" ht="15" hidden="false" customHeight="false" outlineLevel="0" collapsed="false">
      <c r="A90" s="8" t="s">
        <v>26</v>
      </c>
      <c r="B90" s="9" t="n">
        <f aca="false">'Fe Supp, comm, WRA+wheat+cube'!C386</f>
        <v>0</v>
      </c>
      <c r="C90" s="9" t="n">
        <f aca="false">'Fe Supp, comm, WRA+wheat+cube'!D386</f>
        <v>1025810.46583726</v>
      </c>
      <c r="D90" s="9" t="n">
        <f aca="false">'Fe Supp, comm, WRA+wheat+cube'!E386</f>
        <v>1027247.53448383</v>
      </c>
      <c r="E90" s="9" t="n">
        <f aca="false">'Fe Supp, comm, WRA+wheat+cube'!F386</f>
        <v>1028447.43310096</v>
      </c>
      <c r="F90" s="9" t="n">
        <f aca="false">'Fe Supp, comm, WRA+wheat+cube'!G386</f>
        <v>1029434.37607416</v>
      </c>
      <c r="G90" s="9" t="n">
        <f aca="false">'Fe Supp, comm, WRA+wheat+cube'!H386</f>
        <v>1030177.97580169</v>
      </c>
      <c r="H90" s="9" t="n">
        <f aca="false">'Fe Supp, comm, WRA+wheat+cube'!I386</f>
        <v>1030789.61536361</v>
      </c>
      <c r="I90" s="9" t="n">
        <f aca="false">'Fe Supp, comm, WRA+wheat+cube'!J386</f>
        <v>1031101.80320484</v>
      </c>
      <c r="J90" s="9" t="n">
        <f aca="false">'Fe Supp, comm, WRA+wheat+cube'!K386</f>
        <v>1031244.91157114</v>
      </c>
      <c r="K90" s="9" t="n">
        <f aca="false">'Fe Supp, comm, WRA+wheat+cube'!L386</f>
        <v>1031550.58433559</v>
      </c>
      <c r="L90" s="10" t="n">
        <f aca="false">'Fe Supp, comm, WRA+wheat+cube'!M386</f>
        <v>1030782.13203466</v>
      </c>
    </row>
    <row r="91" customFormat="false" ht="16" hidden="false" customHeight="false" outlineLevel="0" collapsed="false">
      <c r="A91" s="11" t="s">
        <v>27</v>
      </c>
      <c r="B91" s="12" t="n">
        <f aca="false">'Fe Supp, comm, WRA+wheat+cube'!C387</f>
        <v>0</v>
      </c>
      <c r="C91" s="12" t="n">
        <f aca="false">'Fe Supp, comm, WRA+wheat+cube'!D387</f>
        <v>2096154.29256659</v>
      </c>
      <c r="D91" s="12" t="n">
        <f aca="false">'Fe Supp, comm, WRA+wheat+cube'!E387</f>
        <v>2099090.81711234</v>
      </c>
      <c r="E91" s="12" t="n">
        <f aca="false">'Fe Supp, comm, WRA+wheat+cube'!F387</f>
        <v>2101542.70537115</v>
      </c>
      <c r="F91" s="12" t="n">
        <f aca="false">'Fe Supp, comm, WRA+wheat+cube'!G387</f>
        <v>2103559.43732963</v>
      </c>
      <c r="G91" s="12" t="n">
        <f aca="false">'Fe Supp, comm, WRA+wheat+cube'!H387</f>
        <v>2105078.91857175</v>
      </c>
      <c r="H91" s="12" t="n">
        <f aca="false">'Fe Supp, comm, WRA+wheat+cube'!I387</f>
        <v>2106328.75071513</v>
      </c>
      <c r="I91" s="12" t="n">
        <f aca="false">'Fe Supp, comm, WRA+wheat+cube'!J387</f>
        <v>2106966.67936304</v>
      </c>
      <c r="J91" s="12" t="n">
        <f aca="false">'Fe Supp, comm, WRA+wheat+cube'!K387</f>
        <v>2107259.10883838</v>
      </c>
      <c r="K91" s="12" t="n">
        <f aca="false">'Fe Supp, comm, WRA+wheat+cube'!L387</f>
        <v>2107883.72449465</v>
      </c>
      <c r="L91" s="13" t="n">
        <f aca="false">'Fe Supp, comm, WRA+wheat+cube'!M387</f>
        <v>2106313.45918455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tabColor rgb="FF548235"/>
    <pageSetUpPr fitToPage="false"/>
  </sheetPr>
  <dimension ref="A1:N91"/>
  <sheetViews>
    <sheetView showFormulas="false" showGridLines="true" showRowColHeaders="true" showZeros="true" rightToLeft="false" tabSelected="false" showOutlineSymbols="true" defaultGridColor="true" view="normal" topLeftCell="A44" colorId="64" zoomScale="100" zoomScaleNormal="100" zoomScalePageLayoutView="100" workbookViewId="0">
      <selection pane="topLeft" activeCell="D61" activeCellId="0" sqref="D61"/>
    </sheetView>
  </sheetViews>
  <sheetFormatPr defaultColWidth="8.83984375" defaultRowHeight="15" zeroHeight="false" outlineLevelRow="0" outlineLevelCol="0"/>
  <cols>
    <col collapsed="false" customWidth="true" hidden="false" outlineLevel="0" max="1" min="1" style="0" width="16.33"/>
    <col collapsed="false" customWidth="true" hidden="false" outlineLevel="0" max="2" min="2" style="0" width="12.66"/>
    <col collapsed="false" customWidth="true" hidden="false" outlineLevel="0" max="12" min="3" style="0" width="13.33"/>
  </cols>
  <sheetData>
    <row r="1" customFormat="false" ht="15" hidden="false" customHeight="false" outlineLevel="0" collapsed="false">
      <c r="A1" s="141" t="s">
        <v>21</v>
      </c>
      <c r="B1" s="4" t="n">
        <v>2011</v>
      </c>
      <c r="C1" s="4" t="n">
        <f aca="false">B1+1</f>
        <v>2012</v>
      </c>
      <c r="D1" s="4" t="n">
        <f aca="false">C1+1</f>
        <v>2013</v>
      </c>
      <c r="E1" s="4" t="n">
        <f aca="false">D1+1</f>
        <v>2014</v>
      </c>
      <c r="F1" s="4" t="n">
        <f aca="false">E1+1</f>
        <v>2015</v>
      </c>
      <c r="G1" s="4" t="n">
        <f aca="false">F1+1</f>
        <v>2016</v>
      </c>
      <c r="H1" s="4" t="n">
        <f aca="false">G1+1</f>
        <v>2017</v>
      </c>
      <c r="I1" s="4" t="n">
        <f aca="false">H1+1</f>
        <v>2018</v>
      </c>
      <c r="J1" s="4" t="n">
        <f aca="false">I1+1</f>
        <v>2019</v>
      </c>
      <c r="K1" s="4" t="n">
        <f aca="false">J1+1</f>
        <v>2020</v>
      </c>
      <c r="L1" s="5" t="n">
        <f aca="false">K1+1</f>
        <v>2021</v>
      </c>
    </row>
    <row r="2" customFormat="false" ht="15" hidden="false" customHeight="false" outlineLevel="0" collapsed="false">
      <c r="A2" s="140" t="s">
        <v>530</v>
      </c>
      <c r="B2" s="7"/>
      <c r="C2" s="7"/>
      <c r="D2" s="7"/>
      <c r="E2" s="7"/>
      <c r="F2" s="7"/>
      <c r="G2" s="7"/>
      <c r="H2" s="7"/>
      <c r="I2" s="7"/>
      <c r="J2" s="7"/>
      <c r="K2" s="7"/>
      <c r="L2" s="14"/>
    </row>
    <row r="3" customFormat="false" ht="15" hidden="false" customHeight="false" outlineLevel="0" collapsed="false">
      <c r="A3" s="8" t="s">
        <v>25</v>
      </c>
      <c r="B3" s="9" t="n">
        <f aca="false">'Cost Wheat, Fe'!B$81</f>
        <v>448111.579254131</v>
      </c>
      <c r="C3" s="9" t="n">
        <f aca="false">'Cost Wheat, Fe'!C$81</f>
        <v>644596.43276628</v>
      </c>
      <c r="D3" s="9" t="n">
        <f aca="false">'Cost Wheat, Fe'!D$81</f>
        <v>659705.43678851</v>
      </c>
      <c r="E3" s="9" t="n">
        <f aca="false">'Cost Wheat, Fe'!E$81</f>
        <v>675091.727267733</v>
      </c>
      <c r="F3" s="9" t="n">
        <f aca="false">'Cost Wheat, Fe'!F$81</f>
        <v>690744.18956823</v>
      </c>
      <c r="G3" s="9" t="n">
        <f aca="false">'Cost Wheat, Fe'!G$81</f>
        <v>800293.777982441</v>
      </c>
      <c r="H3" s="9" t="n">
        <f aca="false">'Cost Wheat, Fe'!H$81</f>
        <v>722779.361538773</v>
      </c>
      <c r="I3" s="9" t="n">
        <f aca="false">'Cost Wheat, Fe'!I$81</f>
        <v>739146.005029224</v>
      </c>
      <c r="J3" s="9" t="n">
        <f aca="false">'Cost Wheat, Fe'!J$81</f>
        <v>755742.157845877</v>
      </c>
      <c r="K3" s="9" t="n">
        <f aca="false">'Cost Wheat, Fe'!K$81</f>
        <v>772557.969576979</v>
      </c>
      <c r="L3" s="10" t="n">
        <f aca="false">'Cost Wheat, Fe'!L$81</f>
        <v>883244.832802453</v>
      </c>
    </row>
    <row r="4" customFormat="false" ht="15" hidden="false" customHeight="false" outlineLevel="0" collapsed="false">
      <c r="A4" s="8" t="s">
        <v>26</v>
      </c>
      <c r="B4" s="9" t="n">
        <f aca="false">'Cost Wheat, Fe'!B$82</f>
        <v>267002.533389682</v>
      </c>
      <c r="C4" s="9" t="n">
        <f aca="false">'Cost Wheat, Fe'!C$82</f>
        <v>384075.950121662</v>
      </c>
      <c r="D4" s="9" t="n">
        <f aca="false">'Cost Wheat, Fe'!D$82</f>
        <v>393078.489974895</v>
      </c>
      <c r="E4" s="9" t="n">
        <f aca="false">'Cost Wheat, Fe'!E$82</f>
        <v>402246.248023593</v>
      </c>
      <c r="F4" s="9" t="n">
        <f aca="false">'Cost Wheat, Fe'!F$82</f>
        <v>411572.601729908</v>
      </c>
      <c r="G4" s="9" t="n">
        <f aca="false">'Cost Wheat, Fe'!G$82</f>
        <v>476846.562485569</v>
      </c>
      <c r="H4" s="9" t="n">
        <f aca="false">'Cost Wheat, Fe'!H$82</f>
        <v>430660.419295225</v>
      </c>
      <c r="I4" s="9" t="n">
        <f aca="false">'Cost Wheat, Fe'!I$82</f>
        <v>440412.310291459</v>
      </c>
      <c r="J4" s="9" t="n">
        <f aca="false">'Cost Wheat, Fe'!J$82</f>
        <v>450300.951986333</v>
      </c>
      <c r="K4" s="9" t="n">
        <f aca="false">'Cost Wheat, Fe'!K$82</f>
        <v>460320.475116446</v>
      </c>
      <c r="L4" s="10" t="n">
        <f aca="false">'Cost Wheat, Fe'!L$82</f>
        <v>526272.069010427</v>
      </c>
    </row>
    <row r="5" customFormat="false" ht="15" hidden="false" customHeight="false" outlineLevel="0" collapsed="false">
      <c r="A5" s="8" t="s">
        <v>27</v>
      </c>
      <c r="B5" s="9" t="n">
        <f aca="false">'Cost Wheat, Fe'!B$83</f>
        <v>241885.887356187</v>
      </c>
      <c r="C5" s="9" t="n">
        <f aca="false">'Cost Wheat, Fe'!C$83</f>
        <v>347946.331549448</v>
      </c>
      <c r="D5" s="9" t="n">
        <f aca="false">'Cost Wheat, Fe'!D$83</f>
        <v>356102.011996421</v>
      </c>
      <c r="E5" s="9" t="n">
        <f aca="false">'Cost Wheat, Fe'!E$83</f>
        <v>364407.368737886</v>
      </c>
      <c r="F5" s="9" t="n">
        <f aca="false">'Cost Wheat, Fe'!F$83</f>
        <v>372856.402211127</v>
      </c>
      <c r="G5" s="9" t="n">
        <f aca="false">'Cost Wheat, Fe'!G$83</f>
        <v>431990.110487942</v>
      </c>
      <c r="H5" s="9" t="n">
        <f aca="false">'Cost Wheat, Fe'!H$83</f>
        <v>390148.648958244</v>
      </c>
      <c r="I5" s="9" t="n">
        <f aca="false">'Cost Wheat, Fe'!I$83</f>
        <v>398983.189878431</v>
      </c>
      <c r="J5" s="9" t="n">
        <f aca="false">'Cost Wheat, Fe'!J$83</f>
        <v>407941.617503615</v>
      </c>
      <c r="K5" s="9" t="n">
        <f aca="false">'Cost Wheat, Fe'!K$83</f>
        <v>417018.614685795</v>
      </c>
      <c r="L5" s="10" t="n">
        <f aca="false">'Cost Wheat, Fe'!L$83</f>
        <v>476766.211868021</v>
      </c>
    </row>
    <row r="6" customFormat="false" ht="15" hidden="false" customHeight="false" outlineLevel="0" collapsed="false">
      <c r="A6" s="140" t="s">
        <v>29</v>
      </c>
      <c r="B6" s="9"/>
      <c r="C6" s="9"/>
      <c r="D6" s="9"/>
      <c r="E6" s="9"/>
      <c r="F6" s="9"/>
      <c r="G6" s="9"/>
      <c r="H6" s="9"/>
      <c r="I6" s="9"/>
      <c r="J6" s="9"/>
      <c r="K6" s="9"/>
      <c r="L6" s="10"/>
    </row>
    <row r="7" customFormat="false" ht="15" hidden="false" customHeight="false" outlineLevel="0" collapsed="false">
      <c r="A7" s="8" t="s">
        <v>25</v>
      </c>
      <c r="B7" s="9" t="n">
        <f aca="false">'Cost Cube, Fe'!B$81</f>
        <v>126559.63253168</v>
      </c>
      <c r="C7" s="9" t="n">
        <f aca="false">'Cost Cube, Fe'!C$81</f>
        <v>72760.7311565696</v>
      </c>
      <c r="D7" s="9" t="n">
        <f aca="false">'Cost Cube, Fe'!D$81</f>
        <v>74292.2311755427</v>
      </c>
      <c r="E7" s="9" t="n">
        <f aca="false">'Cost Cube, Fe'!E$81</f>
        <v>75851.8378925828</v>
      </c>
      <c r="F7" s="9" t="n">
        <f aca="false">'Cost Cube, Fe'!F$81</f>
        <v>77438.4246904232</v>
      </c>
      <c r="G7" s="9" t="n">
        <f aca="false">'Cost Cube, Fe'!G$81</f>
        <v>119941.780965923</v>
      </c>
      <c r="H7" s="9" t="n">
        <f aca="false">'Cost Cube, Fe'!H$81</f>
        <v>80685.6186423548</v>
      </c>
      <c r="I7" s="9" t="n">
        <f aca="false">'Cost Cube, Fe'!I$81</f>
        <v>82344.5972738565</v>
      </c>
      <c r="J7" s="9" t="n">
        <f aca="false">'Cost Cube, Fe'!J$81</f>
        <v>84026.8397510038</v>
      </c>
      <c r="K7" s="9" t="n">
        <f aca="false">'Cost Cube, Fe'!K$81</f>
        <v>85731.3476025697</v>
      </c>
      <c r="L7" s="10" t="n">
        <f aca="false">'Cost Cube, Fe'!L$81</f>
        <v>128349.981919723</v>
      </c>
    </row>
    <row r="8" customFormat="false" ht="15" hidden="false" customHeight="false" outlineLevel="0" collapsed="false">
      <c r="A8" s="8" t="s">
        <v>26</v>
      </c>
      <c r="B8" s="9" t="n">
        <f aca="false">'Cost Cube, Fe'!B$82</f>
        <v>155948.831668951</v>
      </c>
      <c r="C8" s="9" t="n">
        <f aca="false">'Cost Cube, Fe'!C$82</f>
        <v>89656.9529182641</v>
      </c>
      <c r="D8" s="9" t="n">
        <f aca="false">'Cost Cube, Fe'!D$82</f>
        <v>91544.0920785334</v>
      </c>
      <c r="E8" s="9" t="n">
        <f aca="false">'Cost Cube, Fe'!E$82</f>
        <v>93465.8647679775</v>
      </c>
      <c r="F8" s="9" t="n">
        <f aca="false">'Cost Cube, Fe'!F$82</f>
        <v>95420.8827505294</v>
      </c>
      <c r="G8" s="9" t="n">
        <f aca="false">'Cost Cube, Fe'!G$82</f>
        <v>147794.207645528</v>
      </c>
      <c r="H8" s="9" t="n">
        <f aca="false">'Cost Cube, Fe'!H$82</f>
        <v>99422.1277990203</v>
      </c>
      <c r="I8" s="9" t="n">
        <f aca="false">'Cost Cube, Fe'!I$82</f>
        <v>101466.348173014</v>
      </c>
      <c r="J8" s="9" t="n">
        <f aca="false">'Cost Cube, Fe'!J$82</f>
        <v>103539.234634891</v>
      </c>
      <c r="K8" s="9" t="n">
        <f aca="false">'Cost Cube, Fe'!K$82</f>
        <v>105639.556852212</v>
      </c>
      <c r="L8" s="10" t="n">
        <f aca="false">'Cost Cube, Fe'!L$82</f>
        <v>158154.929219642</v>
      </c>
    </row>
    <row r="9" customFormat="false" ht="15" hidden="false" customHeight="false" outlineLevel="0" collapsed="false">
      <c r="A9" s="8" t="s">
        <v>27</v>
      </c>
      <c r="B9" s="9" t="n">
        <f aca="false">'Cost Cube, Fe'!B$83</f>
        <v>336491.535799369</v>
      </c>
      <c r="C9" s="9" t="n">
        <f aca="false">'Cost Cube, Fe'!C$83</f>
        <v>193453.233728618</v>
      </c>
      <c r="D9" s="9" t="n">
        <f aca="false">'Cost Cube, Fe'!D$83</f>
        <v>197525.122870142</v>
      </c>
      <c r="E9" s="9" t="n">
        <f aca="false">'Cost Cube, Fe'!E$83</f>
        <v>201671.740942286</v>
      </c>
      <c r="F9" s="9" t="n">
        <f aca="false">'Cost Cube, Fe'!F$83</f>
        <v>205890.092541488</v>
      </c>
      <c r="G9" s="9" t="n">
        <f aca="false">'Cost Cube, Fe'!G$83</f>
        <v>318896.264759873</v>
      </c>
      <c r="H9" s="9" t="n">
        <f aca="false">'Cost Cube, Fe'!H$83</f>
        <v>214523.598012913</v>
      </c>
      <c r="I9" s="9" t="n">
        <f aca="false">'Cost Cube, Fe'!I$83</f>
        <v>218934.422036384</v>
      </c>
      <c r="J9" s="9" t="n">
        <f aca="false">'Cost Cube, Fe'!J$83</f>
        <v>223407.099014018</v>
      </c>
      <c r="K9" s="9" t="n">
        <f aca="false">'Cost Cube, Fe'!K$83</f>
        <v>227938.97425166</v>
      </c>
      <c r="L9" s="10" t="n">
        <f aca="false">'Cost Cube, Fe'!L$83</f>
        <v>341251.642976903</v>
      </c>
    </row>
    <row r="10" customFormat="false" ht="15" hidden="false" customHeight="false" outlineLevel="0" collapsed="false">
      <c r="A10" s="140" t="s">
        <v>531</v>
      </c>
      <c r="B10" s="9"/>
      <c r="C10" s="9"/>
      <c r="D10" s="9"/>
      <c r="E10" s="9"/>
      <c r="F10" s="9"/>
      <c r="G10" s="9"/>
      <c r="H10" s="9"/>
      <c r="I10" s="9"/>
      <c r="J10" s="9"/>
      <c r="K10" s="9"/>
      <c r="L10" s="10"/>
    </row>
    <row r="11" customFormat="false" ht="15" hidden="false" customHeight="false" outlineLevel="0" collapsed="false">
      <c r="A11" s="8" t="s">
        <v>25</v>
      </c>
      <c r="B11" s="9" t="n">
        <f aca="false">'Fe Total Costs - Clinic'!B$108</f>
        <v>93333.3333333333</v>
      </c>
      <c r="C11" s="9" t="n">
        <f aca="false">'Fe Total Costs - Clinic'!C$108</f>
        <v>2710171.98266571</v>
      </c>
      <c r="D11" s="9" t="n">
        <f aca="false">'Fe Total Costs - Clinic'!D$108</f>
        <v>2795387.7517682</v>
      </c>
      <c r="E11" s="9" t="n">
        <f aca="false">'Fe Total Costs - Clinic'!E$108</f>
        <v>2882612.55360485</v>
      </c>
      <c r="F11" s="9" t="n">
        <f aca="false">'Fe Total Costs - Clinic'!F$108</f>
        <v>2971940.19925296</v>
      </c>
      <c r="G11" s="9" t="n">
        <f aca="false">'Fe Total Costs - Clinic'!G$108</f>
        <v>3063309.55340373</v>
      </c>
      <c r="H11" s="9" t="n">
        <f aca="false">'Fe Total Costs - Clinic'!H$108</f>
        <v>3157082.15762474</v>
      </c>
      <c r="I11" s="9" t="n">
        <f aca="false">'Fe Total Costs - Clinic'!I$108</f>
        <v>3252779.47001604</v>
      </c>
      <c r="J11" s="9" t="n">
        <f aca="false">'Fe Total Costs - Clinic'!J$108</f>
        <v>3350827.85665368</v>
      </c>
      <c r="K11" s="9" t="n">
        <f aca="false">'Fe Total Costs - Clinic'!K$108</f>
        <v>3452375.71269186</v>
      </c>
      <c r="L11" s="10" t="n">
        <f aca="false">'Fe Total Costs - Clinic'!L$108</f>
        <v>3553297.98587183</v>
      </c>
    </row>
    <row r="12" customFormat="false" ht="15" hidden="false" customHeight="false" outlineLevel="0" collapsed="false">
      <c r="A12" s="8" t="s">
        <v>26</v>
      </c>
      <c r="B12" s="9" t="n">
        <f aca="false">'Fe Total Costs - Clinic'!B$109</f>
        <v>93333.3333333333</v>
      </c>
      <c r="C12" s="9" t="n">
        <f aca="false">'Fe Total Costs - Clinic'!C$109</f>
        <v>3388448.02131815</v>
      </c>
      <c r="D12" s="9" t="n">
        <f aca="false">'Fe Total Costs - Clinic'!D$109</f>
        <v>3494990.78172129</v>
      </c>
      <c r="E12" s="9" t="n">
        <f aca="false">'Fe Total Costs - Clinic'!E$109</f>
        <v>3604045.37644209</v>
      </c>
      <c r="F12" s="9" t="n">
        <f aca="false">'Fe Total Costs - Clinic'!F$109</f>
        <v>3715729.09470104</v>
      </c>
      <c r="G12" s="9" t="n">
        <f aca="false">'Fe Total Costs - Clinic'!G$109</f>
        <v>3829965.50082637</v>
      </c>
      <c r="H12" s="9" t="n">
        <f aca="false">'Fe Total Costs - Clinic'!H$109</f>
        <v>3947206.61956674</v>
      </c>
      <c r="I12" s="9" t="n">
        <f aca="false">'Fe Total Costs - Clinic'!I$109</f>
        <v>4066854.14411196</v>
      </c>
      <c r="J12" s="9" t="n">
        <f aca="false">'Fe Total Costs - Clinic'!J$109</f>
        <v>4189441.14737992</v>
      </c>
      <c r="K12" s="9" t="n">
        <f aca="false">'Fe Total Costs - Clinic'!K$109</f>
        <v>4316403.43392942</v>
      </c>
      <c r="L12" s="10" t="n">
        <f aca="false">'Fe Total Costs - Clinic'!L$109</f>
        <v>4442583.57269953</v>
      </c>
    </row>
    <row r="13" customFormat="false" ht="15" hidden="false" customHeight="false" outlineLevel="0" collapsed="false">
      <c r="A13" s="8" t="s">
        <v>27</v>
      </c>
      <c r="B13" s="9" t="n">
        <f aca="false">'Fe Total Costs - Clinic'!B$110</f>
        <v>93333.3333333333</v>
      </c>
      <c r="C13" s="9" t="n">
        <f aca="false">'Fe Total Costs - Clinic'!C$110</f>
        <v>5698623.43660069</v>
      </c>
      <c r="D13" s="9" t="n">
        <f aca="false">'Fe Total Costs - Clinic'!D$110</f>
        <v>5877804.8989143</v>
      </c>
      <c r="E13" s="9" t="n">
        <f aca="false">'Fe Total Costs - Clinic'!E$110</f>
        <v>6061210.71344504</v>
      </c>
      <c r="F13" s="9" t="n">
        <f aca="false">'Fe Total Costs - Clinic'!F$110</f>
        <v>6249038.13483473</v>
      </c>
      <c r="G13" s="9" t="n">
        <f aca="false">'Fe Total Costs - Clinic'!G$110</f>
        <v>6441158.61511455</v>
      </c>
      <c r="H13" s="9" t="n">
        <f aca="false">'Fe Total Costs - Clinic'!H$110</f>
        <v>6638332.36037602</v>
      </c>
      <c r="I13" s="9" t="n">
        <f aca="false">'Fe Total Costs - Clinic'!I$110</f>
        <v>6839553.15031142</v>
      </c>
      <c r="J13" s="9" t="n">
        <f aca="false">'Fe Total Costs - Clinic'!J$110</f>
        <v>7045717.4961861</v>
      </c>
      <c r="K13" s="9" t="n">
        <f aca="false">'Fe Total Costs - Clinic'!K$110</f>
        <v>7259240.10510426</v>
      </c>
      <c r="L13" s="10" t="n">
        <f aca="false">'Fe Total Costs - Clinic'!L$110</f>
        <v>7471447.31368619</v>
      </c>
    </row>
    <row r="14" customFormat="false" ht="15" hidden="false" customHeight="false" outlineLevel="0" collapsed="false">
      <c r="A14" s="140" t="s">
        <v>532</v>
      </c>
      <c r="B14" s="9"/>
      <c r="C14" s="9"/>
      <c r="D14" s="9"/>
      <c r="E14" s="9"/>
      <c r="F14" s="9"/>
      <c r="G14" s="9"/>
      <c r="H14" s="9"/>
      <c r="I14" s="9"/>
      <c r="J14" s="9"/>
      <c r="K14" s="9"/>
      <c r="L14" s="10"/>
    </row>
    <row r="15" customFormat="false" ht="15" hidden="false" customHeight="false" outlineLevel="0" collapsed="false">
      <c r="A15" s="8" t="s">
        <v>25</v>
      </c>
      <c r="B15" s="9" t="n">
        <f aca="false">'Fe Total Costs - Comm'!B$108</f>
        <v>140000</v>
      </c>
      <c r="C15" s="9" t="n">
        <f aca="false">'Fe Total Costs - Comm'!C$108</f>
        <v>2710171.98266571</v>
      </c>
      <c r="D15" s="9" t="n">
        <f aca="false">'Fe Total Costs - Comm'!D$108</f>
        <v>2795387.7517682</v>
      </c>
      <c r="E15" s="9" t="n">
        <f aca="false">'Fe Total Costs - Comm'!E$108</f>
        <v>2882612.55360485</v>
      </c>
      <c r="F15" s="9" t="n">
        <f aca="false">'Fe Total Costs - Comm'!F$108</f>
        <v>2971940.19925296</v>
      </c>
      <c r="G15" s="9" t="n">
        <f aca="false">'Fe Total Costs - Comm'!G$108</f>
        <v>3063309.55340373</v>
      </c>
      <c r="H15" s="9" t="n">
        <f aca="false">'Fe Total Costs - Comm'!H$108</f>
        <v>3157082.15762474</v>
      </c>
      <c r="I15" s="9" t="n">
        <f aca="false">'Fe Total Costs - Comm'!I$108</f>
        <v>3252779.47001604</v>
      </c>
      <c r="J15" s="9" t="n">
        <f aca="false">'Fe Total Costs - Comm'!J$108</f>
        <v>3350827.85665368</v>
      </c>
      <c r="K15" s="9" t="n">
        <f aca="false">'Fe Total Costs - Comm'!K$108</f>
        <v>3452375.71269186</v>
      </c>
      <c r="L15" s="10" t="n">
        <f aca="false">'Fe Total Costs - Comm'!L$108</f>
        <v>3553297.98587183</v>
      </c>
    </row>
    <row r="16" customFormat="false" ht="15" hidden="false" customHeight="false" outlineLevel="0" collapsed="false">
      <c r="A16" s="8" t="s">
        <v>26</v>
      </c>
      <c r="B16" s="9" t="n">
        <f aca="false">'Fe Total Costs - Comm'!B$109</f>
        <v>140000</v>
      </c>
      <c r="C16" s="9" t="n">
        <f aca="false">'Fe Total Costs - Comm'!C$109</f>
        <v>2384425.16877143</v>
      </c>
      <c r="D16" s="9" t="n">
        <f aca="false">'Fe Total Costs - Comm'!D$109</f>
        <v>2459398.50106319</v>
      </c>
      <c r="E16" s="9" t="n">
        <f aca="false">'Fe Total Costs - Comm'!E$109</f>
        <v>2536139.3921102</v>
      </c>
      <c r="F16" s="9" t="n">
        <f aca="false">'Fe Total Costs - Comm'!F$109</f>
        <v>2614730.37744721</v>
      </c>
      <c r="G16" s="9" t="n">
        <f aca="false">'Fe Total Costs - Comm'!G$109</f>
        <v>2695117.6698718</v>
      </c>
      <c r="H16" s="9" t="n">
        <f aca="false">'Fe Total Costs - Comm'!H$109</f>
        <v>2777619.35577067</v>
      </c>
      <c r="I16" s="9" t="n">
        <f aca="false">'Fe Total Costs - Comm'!I$109</f>
        <v>2861814.41118009</v>
      </c>
      <c r="J16" s="9" t="n">
        <f aca="false">'Fe Total Costs - Comm'!J$109</f>
        <v>2948077.95546863</v>
      </c>
      <c r="K16" s="9" t="n">
        <f aca="false">'Fe Total Costs - Comm'!K$109</f>
        <v>3037420.3534127</v>
      </c>
      <c r="L16" s="10" t="n">
        <f aca="false">'Fe Total Costs - Comm'!L$109</f>
        <v>3126212.35989757</v>
      </c>
    </row>
    <row r="17" customFormat="false" ht="15" hidden="false" customHeight="false" outlineLevel="0" collapsed="false">
      <c r="A17" s="8" t="s">
        <v>27</v>
      </c>
      <c r="B17" s="9" t="n">
        <f aca="false">'Fe Total Costs - Comm'!B$110</f>
        <v>140000</v>
      </c>
      <c r="C17" s="9" t="n">
        <f aca="false">'Fe Total Costs - Comm'!C$110</f>
        <v>3802626.85473584</v>
      </c>
      <c r="D17" s="9" t="n">
        <f aca="false">'Fe Total Costs - Comm'!D$110</f>
        <v>3922192.61443991</v>
      </c>
      <c r="E17" s="9" t="n">
        <f aca="false">'Fe Total Costs - Comm'!E$110</f>
        <v>4044577.23651722</v>
      </c>
      <c r="F17" s="9" t="n">
        <f aca="false">'Fe Total Costs - Comm'!F$110</f>
        <v>4169912.3467554</v>
      </c>
      <c r="G17" s="9" t="n">
        <f aca="false">'Fe Total Costs - Comm'!G$110</f>
        <v>4298112.16655128</v>
      </c>
      <c r="H17" s="9" t="n">
        <f aca="false">'Fe Total Costs - Comm'!H$110</f>
        <v>4429683.97281672</v>
      </c>
      <c r="I17" s="9" t="n">
        <f aca="false">'Fe Total Costs - Comm'!I$110</f>
        <v>4563956.32614068</v>
      </c>
      <c r="J17" s="9" t="n">
        <f aca="false">'Fe Total Costs - Comm'!J$110</f>
        <v>4701527.45833323</v>
      </c>
      <c r="K17" s="9" t="n">
        <f aca="false">'Fe Total Costs - Comm'!K$110</f>
        <v>4844008.67608672</v>
      </c>
      <c r="L17" s="10" t="n">
        <f aca="false">'Fe Total Costs - Comm'!L$110</f>
        <v>4985612.14209912</v>
      </c>
    </row>
    <row r="18" customFormat="false" ht="15" hidden="false" customHeight="false" outlineLevel="0" collapsed="false">
      <c r="A18" s="140" t="s">
        <v>533</v>
      </c>
      <c r="B18" s="7"/>
      <c r="C18" s="7"/>
      <c r="D18" s="7"/>
      <c r="E18" s="7"/>
      <c r="F18" s="7"/>
      <c r="G18" s="7"/>
      <c r="H18" s="7"/>
      <c r="I18" s="7"/>
      <c r="J18" s="7"/>
      <c r="K18" s="7"/>
      <c r="L18" s="14"/>
    </row>
    <row r="19" customFormat="false" ht="15" hidden="false" customHeight="false" outlineLevel="0" collapsed="false">
      <c r="A19" s="8" t="s">
        <v>25</v>
      </c>
      <c r="B19" s="9" t="n">
        <f aca="false">+'Cost Cube, Fe'!B$81+'Cost Wheat, Fe'!B$81</f>
        <v>574671.211785811</v>
      </c>
      <c r="C19" s="9" t="n">
        <f aca="false">+'Cost Cube, Fe'!C$81+'Cost Wheat, Fe'!C$81</f>
        <v>717357.16392285</v>
      </c>
      <c r="D19" s="9" t="n">
        <f aca="false">+'Cost Cube, Fe'!D$81+'Cost Wheat, Fe'!D$81</f>
        <v>733997.667964052</v>
      </c>
      <c r="E19" s="9" t="n">
        <f aca="false">+'Cost Cube, Fe'!E$81+'Cost Wheat, Fe'!E$81</f>
        <v>750943.565160315</v>
      </c>
      <c r="F19" s="9" t="n">
        <f aca="false">+'Cost Cube, Fe'!F$81+'Cost Wheat, Fe'!F$81</f>
        <v>768182.614258653</v>
      </c>
      <c r="G19" s="9" t="n">
        <f aca="false">+'Cost Cube, Fe'!G$81+'Cost Wheat, Fe'!G$81</f>
        <v>920235.558948364</v>
      </c>
      <c r="H19" s="9" t="n">
        <f aca="false">+'Cost Cube, Fe'!H$81+'Cost Wheat, Fe'!H$81</f>
        <v>803464.980181128</v>
      </c>
      <c r="I19" s="9" t="n">
        <f aca="false">+'Cost Cube, Fe'!I$81+'Cost Wheat, Fe'!I$81</f>
        <v>821490.602303081</v>
      </c>
      <c r="J19" s="9" t="n">
        <f aca="false">+'Cost Cube, Fe'!J$81+'Cost Wheat, Fe'!J$81</f>
        <v>839768.997596881</v>
      </c>
      <c r="K19" s="9" t="n">
        <f aca="false">+'Cost Cube, Fe'!K$81+'Cost Wheat, Fe'!K$81</f>
        <v>858289.317179549</v>
      </c>
      <c r="L19" s="10" t="n">
        <f aca="false">+'Cost Cube, Fe'!L$81+'Cost Wheat, Fe'!L$81</f>
        <v>1011594.81472218</v>
      </c>
    </row>
    <row r="20" customFormat="false" ht="15" hidden="false" customHeight="false" outlineLevel="0" collapsed="false">
      <c r="A20" s="8" t="s">
        <v>26</v>
      </c>
      <c r="B20" s="9" t="n">
        <f aca="false">+'Cost Cube, Fe'!B$82+'Cost Wheat, Fe'!B$82</f>
        <v>422951.365058633</v>
      </c>
      <c r="C20" s="9" t="n">
        <f aca="false">+'Cost Cube, Fe'!C$82+'Cost Wheat, Fe'!C$82</f>
        <v>473732.903039927</v>
      </c>
      <c r="D20" s="9" t="n">
        <f aca="false">+'Cost Cube, Fe'!D$82+'Cost Wheat, Fe'!D$82</f>
        <v>484622.582053428</v>
      </c>
      <c r="E20" s="9" t="n">
        <f aca="false">+'Cost Cube, Fe'!E$82+'Cost Wheat, Fe'!E$82</f>
        <v>495712.112791571</v>
      </c>
      <c r="F20" s="9" t="n">
        <f aca="false">+'Cost Cube, Fe'!F$82+'Cost Wheat, Fe'!F$82</f>
        <v>506993.484480437</v>
      </c>
      <c r="G20" s="9" t="n">
        <f aca="false">+'Cost Cube, Fe'!G$82+'Cost Wheat, Fe'!G$82</f>
        <v>624640.770131096</v>
      </c>
      <c r="H20" s="9" t="n">
        <f aca="false">+'Cost Cube, Fe'!H$82+'Cost Wheat, Fe'!H$82</f>
        <v>530082.547094245</v>
      </c>
      <c r="I20" s="9" t="n">
        <f aca="false">+'Cost Cube, Fe'!I$82+'Cost Wheat, Fe'!I$82</f>
        <v>541878.658464473</v>
      </c>
      <c r="J20" s="9" t="n">
        <f aca="false">+'Cost Cube, Fe'!J$82+'Cost Wheat, Fe'!J$82</f>
        <v>553840.186621224</v>
      </c>
      <c r="K20" s="9" t="n">
        <f aca="false">+'Cost Cube, Fe'!K$82+'Cost Wheat, Fe'!K$82</f>
        <v>565960.031968658</v>
      </c>
      <c r="L20" s="10" t="n">
        <f aca="false">+'Cost Cube, Fe'!L$82+'Cost Wheat, Fe'!L$82</f>
        <v>684426.99823007</v>
      </c>
    </row>
    <row r="21" customFormat="false" ht="15" hidden="false" customHeight="false" outlineLevel="0" collapsed="false">
      <c r="A21" s="8" t="s">
        <v>27</v>
      </c>
      <c r="B21" s="9" t="n">
        <f aca="false">+'Cost Cube, Fe'!B$83+'Cost Wheat, Fe'!B$83</f>
        <v>578377.423155556</v>
      </c>
      <c r="C21" s="9" t="n">
        <f aca="false">+'Cost Cube, Fe'!C$83+'Cost Wheat, Fe'!C$83</f>
        <v>541399.565278066</v>
      </c>
      <c r="D21" s="9" t="n">
        <f aca="false">+'Cost Cube, Fe'!D$83+'Cost Wheat, Fe'!D$83</f>
        <v>553627.134866563</v>
      </c>
      <c r="E21" s="9" t="n">
        <f aca="false">+'Cost Cube, Fe'!E$83+'Cost Wheat, Fe'!E$83</f>
        <v>566079.109680172</v>
      </c>
      <c r="F21" s="9" t="n">
        <f aca="false">+'Cost Cube, Fe'!F$83+'Cost Wheat, Fe'!F$83</f>
        <v>578746.494752615</v>
      </c>
      <c r="G21" s="9" t="n">
        <f aca="false">+'Cost Cube, Fe'!G$83+'Cost Wheat, Fe'!G$83</f>
        <v>750886.375247814</v>
      </c>
      <c r="H21" s="9" t="n">
        <f aca="false">+'Cost Cube, Fe'!H$83+'Cost Wheat, Fe'!H$83</f>
        <v>604672.246971157</v>
      </c>
      <c r="I21" s="9" t="n">
        <f aca="false">+'Cost Cube, Fe'!I$83+'Cost Wheat, Fe'!I$83</f>
        <v>617917.611914815</v>
      </c>
      <c r="J21" s="9" t="n">
        <f aca="false">+'Cost Cube, Fe'!J$83+'Cost Wheat, Fe'!J$83</f>
        <v>631348.716517632</v>
      </c>
      <c r="K21" s="9" t="n">
        <f aca="false">+'Cost Cube, Fe'!K$83+'Cost Wheat, Fe'!K$83</f>
        <v>644957.588937456</v>
      </c>
      <c r="L21" s="10" t="n">
        <f aca="false">+'Cost Cube, Fe'!L$83+'Cost Wheat, Fe'!L$83</f>
        <v>818017.854844924</v>
      </c>
    </row>
    <row r="22" customFormat="false" ht="15" hidden="false" customHeight="false" outlineLevel="0" collapsed="false">
      <c r="A22" s="140" t="s">
        <v>534</v>
      </c>
      <c r="B22" s="7"/>
      <c r="C22" s="7"/>
      <c r="D22" s="7"/>
      <c r="E22" s="7"/>
      <c r="F22" s="7"/>
      <c r="G22" s="7"/>
      <c r="H22" s="7"/>
      <c r="I22" s="7"/>
      <c r="J22" s="7"/>
      <c r="K22" s="7"/>
      <c r="L22" s="14"/>
    </row>
    <row r="23" customFormat="false" ht="15" hidden="false" customHeight="false" outlineLevel="0" collapsed="false">
      <c r="A23" s="8" t="s">
        <v>25</v>
      </c>
      <c r="B23" s="9" t="n">
        <f aca="false">'Cost Wheat, Fe'!B$81+'Fe Total Costs - Clinic'!B$108</f>
        <v>541444.912587464</v>
      </c>
      <c r="C23" s="9" t="n">
        <f aca="false">'Cost Wheat, Fe'!C$81+'Fe Total Costs - Clinic'!C$108</f>
        <v>3354768.41543199</v>
      </c>
      <c r="D23" s="9" t="n">
        <f aca="false">'Cost Wheat, Fe'!D$81+'Fe Total Costs - Clinic'!D$108</f>
        <v>3455093.18855671</v>
      </c>
      <c r="E23" s="9" t="n">
        <f aca="false">'Cost Wheat, Fe'!E$81+'Fe Total Costs - Clinic'!E$108</f>
        <v>3557704.28087258</v>
      </c>
      <c r="F23" s="9" t="n">
        <f aca="false">'Cost Wheat, Fe'!F$81+'Fe Total Costs - Clinic'!F$108</f>
        <v>3662684.38882119</v>
      </c>
      <c r="G23" s="9" t="n">
        <f aca="false">'Cost Wheat, Fe'!G$81+'Fe Total Costs - Clinic'!G$108</f>
        <v>3863603.33138617</v>
      </c>
      <c r="H23" s="9" t="n">
        <f aca="false">'Cost Wheat, Fe'!H$81+'Fe Total Costs - Clinic'!H$108</f>
        <v>3879861.51916351</v>
      </c>
      <c r="I23" s="9" t="n">
        <f aca="false">'Cost Wheat, Fe'!I$81+'Fe Total Costs - Clinic'!I$108</f>
        <v>3991925.47504526</v>
      </c>
      <c r="J23" s="9" t="n">
        <f aca="false">'Cost Wheat, Fe'!J$81+'Fe Total Costs - Clinic'!J$108</f>
        <v>4106570.01449956</v>
      </c>
      <c r="K23" s="9" t="n">
        <f aca="false">'Cost Wheat, Fe'!K$81+'Fe Total Costs - Clinic'!K$108</f>
        <v>4224933.68226884</v>
      </c>
      <c r="L23" s="10" t="n">
        <f aca="false">'Cost Wheat, Fe'!L$81+'Fe Total Costs - Clinic'!L$108</f>
        <v>4436542.81867429</v>
      </c>
    </row>
    <row r="24" customFormat="false" ht="15" hidden="false" customHeight="false" outlineLevel="0" collapsed="false">
      <c r="A24" s="8" t="s">
        <v>26</v>
      </c>
      <c r="B24" s="9" t="n">
        <f aca="false">'Cost Wheat, Fe'!B$82+'Fe Total Costs - Clinic'!B$109</f>
        <v>360335.866723016</v>
      </c>
      <c r="C24" s="9" t="n">
        <f aca="false">'Cost Wheat, Fe'!C$82+'Fe Total Costs - Clinic'!C$109</f>
        <v>3772523.97143982</v>
      </c>
      <c r="D24" s="9" t="n">
        <f aca="false">'Cost Wheat, Fe'!D$82+'Fe Total Costs - Clinic'!D$109</f>
        <v>3888069.27169618</v>
      </c>
      <c r="E24" s="9" t="n">
        <f aca="false">'Cost Wheat, Fe'!E$82+'Fe Total Costs - Clinic'!E$109</f>
        <v>4006291.62446568</v>
      </c>
      <c r="F24" s="9" t="n">
        <f aca="false">'Cost Wheat, Fe'!F$82+'Fe Total Costs - Clinic'!F$109</f>
        <v>4127301.69643095</v>
      </c>
      <c r="G24" s="9" t="n">
        <f aca="false">'Cost Wheat, Fe'!G$82+'Fe Total Costs - Clinic'!G$109</f>
        <v>4306812.06331194</v>
      </c>
      <c r="H24" s="9" t="n">
        <f aca="false">'Cost Wheat, Fe'!H$82+'Fe Total Costs - Clinic'!H$109</f>
        <v>4377867.03886196</v>
      </c>
      <c r="I24" s="9" t="n">
        <f aca="false">'Cost Wheat, Fe'!I$82+'Fe Total Costs - Clinic'!I$109</f>
        <v>4507266.45440342</v>
      </c>
      <c r="J24" s="9" t="n">
        <f aca="false">'Cost Wheat, Fe'!J$82+'Fe Total Costs - Clinic'!J$109</f>
        <v>4639742.09936625</v>
      </c>
      <c r="K24" s="9" t="n">
        <f aca="false">'Cost Wheat, Fe'!K$82+'Fe Total Costs - Clinic'!K$109</f>
        <v>4776723.90904587</v>
      </c>
      <c r="L24" s="10" t="n">
        <f aca="false">'Cost Wheat, Fe'!L$82+'Fe Total Costs - Clinic'!L$109</f>
        <v>4968855.64170996</v>
      </c>
    </row>
    <row r="25" customFormat="false" ht="15" hidden="false" customHeight="false" outlineLevel="0" collapsed="false">
      <c r="A25" s="8" t="s">
        <v>27</v>
      </c>
      <c r="B25" s="9" t="n">
        <f aca="false">'Cost Wheat, Fe'!B$83+'Fe Total Costs - Clinic'!B$110</f>
        <v>335219.22068952</v>
      </c>
      <c r="C25" s="9" t="n">
        <f aca="false">'Cost Wheat, Fe'!C$83+'Fe Total Costs - Clinic'!C$110</f>
        <v>6046569.76815014</v>
      </c>
      <c r="D25" s="9" t="n">
        <f aca="false">'Cost Wheat, Fe'!D$83+'Fe Total Costs - Clinic'!D$110</f>
        <v>6233906.91091072</v>
      </c>
      <c r="E25" s="9" t="n">
        <f aca="false">'Cost Wheat, Fe'!E$83+'Fe Total Costs - Clinic'!E$110</f>
        <v>6425618.08218292</v>
      </c>
      <c r="F25" s="9" t="n">
        <f aca="false">'Cost Wheat, Fe'!F$83+'Fe Total Costs - Clinic'!F$110</f>
        <v>6621894.53704586</v>
      </c>
      <c r="G25" s="9" t="n">
        <f aca="false">'Cost Wheat, Fe'!G$83+'Fe Total Costs - Clinic'!G$110</f>
        <v>6873148.72560249</v>
      </c>
      <c r="H25" s="9" t="n">
        <f aca="false">'Cost Wheat, Fe'!H$83+'Fe Total Costs - Clinic'!H$110</f>
        <v>7028481.00933427</v>
      </c>
      <c r="I25" s="9" t="n">
        <f aca="false">'Cost Wheat, Fe'!I$83+'Fe Total Costs - Clinic'!I$110</f>
        <v>7238536.34018985</v>
      </c>
      <c r="J25" s="9" t="n">
        <f aca="false">'Cost Wheat, Fe'!J$83+'Fe Total Costs - Clinic'!J$110</f>
        <v>7453659.11368972</v>
      </c>
      <c r="K25" s="9" t="n">
        <f aca="false">'Cost Wheat, Fe'!K$83+'Fe Total Costs - Clinic'!K$110</f>
        <v>7676258.71979006</v>
      </c>
      <c r="L25" s="10" t="n">
        <f aca="false">'Cost Wheat, Fe'!L$83+'Fe Total Costs - Clinic'!L$110</f>
        <v>7948213.52555421</v>
      </c>
    </row>
    <row r="26" customFormat="false" ht="15" hidden="false" customHeight="false" outlineLevel="0" collapsed="false">
      <c r="A26" s="140" t="s">
        <v>535</v>
      </c>
      <c r="B26" s="7"/>
      <c r="C26" s="7"/>
      <c r="D26" s="7"/>
      <c r="E26" s="7"/>
      <c r="F26" s="7"/>
      <c r="G26" s="7"/>
      <c r="H26" s="7"/>
      <c r="I26" s="7"/>
      <c r="J26" s="7"/>
      <c r="K26" s="7"/>
      <c r="L26" s="14"/>
    </row>
    <row r="27" customFormat="false" ht="15" hidden="false" customHeight="false" outlineLevel="0" collapsed="false">
      <c r="A27" s="8" t="s">
        <v>25</v>
      </c>
      <c r="B27" s="9" t="n">
        <f aca="false">'Cost Wheat, Fe'!B$81+'Fe Total Costs - Comm'!B$108</f>
        <v>588111.579254131</v>
      </c>
      <c r="C27" s="9" t="n">
        <f aca="false">'Cost Wheat, Fe'!C$81+'Fe Total Costs - Comm'!C$108</f>
        <v>3354768.41543199</v>
      </c>
      <c r="D27" s="9" t="n">
        <f aca="false">'Cost Wheat, Fe'!D$81+'Fe Total Costs - Comm'!D$108</f>
        <v>3455093.18855671</v>
      </c>
      <c r="E27" s="9" t="n">
        <f aca="false">'Cost Wheat, Fe'!E$81+'Fe Total Costs - Comm'!E$108</f>
        <v>3557704.28087258</v>
      </c>
      <c r="F27" s="9" t="n">
        <f aca="false">'Cost Wheat, Fe'!F$81+'Fe Total Costs - Comm'!F$108</f>
        <v>3662684.38882119</v>
      </c>
      <c r="G27" s="9" t="n">
        <f aca="false">'Cost Wheat, Fe'!G$81+'Fe Total Costs - Comm'!G$108</f>
        <v>3863603.33138617</v>
      </c>
      <c r="H27" s="9" t="n">
        <f aca="false">'Cost Wheat, Fe'!H$81+'Fe Total Costs - Comm'!H$108</f>
        <v>3879861.51916351</v>
      </c>
      <c r="I27" s="9" t="n">
        <f aca="false">'Cost Wheat, Fe'!I$81+'Fe Total Costs - Comm'!I$108</f>
        <v>3991925.47504526</v>
      </c>
      <c r="J27" s="9" t="n">
        <f aca="false">'Cost Wheat, Fe'!J$81+'Fe Total Costs - Comm'!J$108</f>
        <v>4106570.01449956</v>
      </c>
      <c r="K27" s="9" t="n">
        <f aca="false">'Cost Wheat, Fe'!K$81+'Fe Total Costs - Comm'!K$108</f>
        <v>4224933.68226884</v>
      </c>
      <c r="L27" s="10" t="n">
        <f aca="false">'Cost Wheat, Fe'!L$81+'Fe Total Costs - Comm'!L$108</f>
        <v>4436542.81867429</v>
      </c>
    </row>
    <row r="28" customFormat="false" ht="15" hidden="false" customHeight="false" outlineLevel="0" collapsed="false">
      <c r="A28" s="8" t="s">
        <v>26</v>
      </c>
      <c r="B28" s="9" t="n">
        <f aca="false">'Cost Wheat, Fe'!B$82+'Fe Total Costs - Comm'!B$109</f>
        <v>407002.533389682</v>
      </c>
      <c r="C28" s="9" t="n">
        <f aca="false">'Cost Wheat, Fe'!C$82+'Fe Total Costs - Comm'!C$109</f>
        <v>2768501.1188931</v>
      </c>
      <c r="D28" s="9" t="n">
        <f aca="false">'Cost Wheat, Fe'!D$82+'Fe Total Costs - Comm'!D$109</f>
        <v>2852476.99103808</v>
      </c>
      <c r="E28" s="9" t="n">
        <f aca="false">'Cost Wheat, Fe'!E$82+'Fe Total Costs - Comm'!E$109</f>
        <v>2938385.64013379</v>
      </c>
      <c r="F28" s="9" t="n">
        <f aca="false">'Cost Wheat, Fe'!F$82+'Fe Total Costs - Comm'!F$109</f>
        <v>3026302.97917712</v>
      </c>
      <c r="G28" s="9" t="n">
        <f aca="false">'Cost Wheat, Fe'!G$82+'Fe Total Costs - Comm'!G$109</f>
        <v>3171964.23235737</v>
      </c>
      <c r="H28" s="9" t="n">
        <f aca="false">'Cost Wheat, Fe'!H$82+'Fe Total Costs - Comm'!H$109</f>
        <v>3208279.7750659</v>
      </c>
      <c r="I28" s="9" t="n">
        <f aca="false">'Cost Wheat, Fe'!I$82+'Fe Total Costs - Comm'!I$109</f>
        <v>3302226.72147155</v>
      </c>
      <c r="J28" s="9" t="n">
        <f aca="false">'Cost Wheat, Fe'!J$82+'Fe Total Costs - Comm'!J$109</f>
        <v>3398378.90745496</v>
      </c>
      <c r="K28" s="9" t="n">
        <f aca="false">'Cost Wheat, Fe'!K$82+'Fe Total Costs - Comm'!K$109</f>
        <v>3497740.82852915</v>
      </c>
      <c r="L28" s="10" t="n">
        <f aca="false">'Cost Wheat, Fe'!L$82+'Fe Total Costs - Comm'!L$109</f>
        <v>3652484.428908</v>
      </c>
    </row>
    <row r="29" customFormat="false" ht="15" hidden="false" customHeight="false" outlineLevel="0" collapsed="false">
      <c r="A29" s="8" t="s">
        <v>27</v>
      </c>
      <c r="B29" s="9" t="n">
        <f aca="false">'Cost Wheat, Fe'!B$83+'Fe Total Costs - Comm'!B$110</f>
        <v>381885.887356187</v>
      </c>
      <c r="C29" s="9" t="n">
        <f aca="false">'Cost Wheat, Fe'!C$83+'Fe Total Costs - Comm'!C$110</f>
        <v>4150573.18628529</v>
      </c>
      <c r="D29" s="9" t="n">
        <f aca="false">'Cost Wheat, Fe'!D$83+'Fe Total Costs - Comm'!D$110</f>
        <v>4278294.62643633</v>
      </c>
      <c r="E29" s="9" t="n">
        <f aca="false">'Cost Wheat, Fe'!E$83+'Fe Total Costs - Comm'!E$110</f>
        <v>4408984.6052551</v>
      </c>
      <c r="F29" s="9" t="n">
        <f aca="false">'Cost Wheat, Fe'!F$83+'Fe Total Costs - Comm'!F$110</f>
        <v>4542768.74896653</v>
      </c>
      <c r="G29" s="9" t="n">
        <f aca="false">'Cost Wheat, Fe'!G$83+'Fe Total Costs - Comm'!G$110</f>
        <v>4730102.27703922</v>
      </c>
      <c r="H29" s="9" t="n">
        <f aca="false">'Cost Wheat, Fe'!H$83+'Fe Total Costs - Comm'!H$110</f>
        <v>4819832.62177496</v>
      </c>
      <c r="I29" s="9" t="n">
        <f aca="false">'Cost Wheat, Fe'!I$83+'Fe Total Costs - Comm'!I$110</f>
        <v>4962939.51601912</v>
      </c>
      <c r="J29" s="9" t="n">
        <f aca="false">'Cost Wheat, Fe'!J$83+'Fe Total Costs - Comm'!J$110</f>
        <v>5109469.07583685</v>
      </c>
      <c r="K29" s="9" t="n">
        <f aca="false">'Cost Wheat, Fe'!K$83+'Fe Total Costs - Comm'!K$110</f>
        <v>5261027.29077252</v>
      </c>
      <c r="L29" s="10" t="n">
        <f aca="false">'Cost Wheat, Fe'!L$83+'Fe Total Costs - Comm'!L$110</f>
        <v>5462378.35396714</v>
      </c>
    </row>
    <row r="30" customFormat="false" ht="15" hidden="false" customHeight="false" outlineLevel="0" collapsed="false">
      <c r="A30" s="140" t="s">
        <v>536</v>
      </c>
      <c r="B30" s="7"/>
      <c r="C30" s="7"/>
      <c r="D30" s="7"/>
      <c r="E30" s="7"/>
      <c r="F30" s="7"/>
      <c r="G30" s="7"/>
      <c r="H30" s="7"/>
      <c r="I30" s="7"/>
      <c r="J30" s="7"/>
      <c r="K30" s="7"/>
      <c r="L30" s="14"/>
    </row>
    <row r="31" customFormat="false" ht="15" hidden="false" customHeight="false" outlineLevel="0" collapsed="false">
      <c r="A31" s="8" t="s">
        <v>25</v>
      </c>
      <c r="B31" s="9" t="n">
        <f aca="false">'Cost Cube, Fe'!B$81+'Fe Total Costs - Clinic'!B$108</f>
        <v>219892.965865013</v>
      </c>
      <c r="C31" s="9" t="n">
        <f aca="false">'Cost Cube, Fe'!C$81+'Fe Total Costs - Clinic'!C$108</f>
        <v>2782932.71382228</v>
      </c>
      <c r="D31" s="9" t="n">
        <f aca="false">'Cost Cube, Fe'!D$81+'Fe Total Costs - Clinic'!D$108</f>
        <v>2869679.98294374</v>
      </c>
      <c r="E31" s="9" t="n">
        <f aca="false">'Cost Cube, Fe'!E$81+'Fe Total Costs - Clinic'!E$108</f>
        <v>2958464.39149743</v>
      </c>
      <c r="F31" s="9" t="n">
        <f aca="false">'Cost Cube, Fe'!F$81+'Fe Total Costs - Clinic'!F$108</f>
        <v>3049378.62394338</v>
      </c>
      <c r="G31" s="9" t="n">
        <f aca="false">'Cost Cube, Fe'!G$81+'Fe Total Costs - Clinic'!G$108</f>
        <v>3183251.33436965</v>
      </c>
      <c r="H31" s="9" t="n">
        <f aca="false">'Cost Cube, Fe'!H$81+'Fe Total Costs - Clinic'!H$108</f>
        <v>3237767.77626709</v>
      </c>
      <c r="I31" s="9" t="n">
        <f aca="false">'Cost Cube, Fe'!I$81+'Fe Total Costs - Clinic'!I$108</f>
        <v>3335124.06728989</v>
      </c>
      <c r="J31" s="9" t="n">
        <f aca="false">'Cost Cube, Fe'!J$81+'Fe Total Costs - Clinic'!J$108</f>
        <v>3434854.69640469</v>
      </c>
      <c r="K31" s="9" t="n">
        <f aca="false">'Cost Cube, Fe'!K$81+'Fe Total Costs - Clinic'!K$108</f>
        <v>3538107.06029443</v>
      </c>
      <c r="L31" s="10" t="n">
        <f aca="false">'Cost Cube, Fe'!L$81+'Fe Total Costs - Clinic'!L$108</f>
        <v>3681647.96779156</v>
      </c>
    </row>
    <row r="32" customFormat="false" ht="15" hidden="false" customHeight="false" outlineLevel="0" collapsed="false">
      <c r="A32" s="8" t="s">
        <v>26</v>
      </c>
      <c r="B32" s="9" t="n">
        <f aca="false">'Cost Cube, Fe'!B$82+'Fe Total Costs - Clinic'!B$109</f>
        <v>249282.165002284</v>
      </c>
      <c r="C32" s="9" t="n">
        <f aca="false">'Cost Cube, Fe'!C$82+'Fe Total Costs - Clinic'!C$109</f>
        <v>3478104.97423642</v>
      </c>
      <c r="D32" s="9" t="n">
        <f aca="false">'Cost Cube, Fe'!D$82+'Fe Total Costs - Clinic'!D$109</f>
        <v>3586534.87379982</v>
      </c>
      <c r="E32" s="9" t="n">
        <f aca="false">'Cost Cube, Fe'!E$82+'Fe Total Costs - Clinic'!E$109</f>
        <v>3697511.24121006</v>
      </c>
      <c r="F32" s="9" t="n">
        <f aca="false">'Cost Cube, Fe'!F$82+'Fe Total Costs - Clinic'!F$109</f>
        <v>3811149.97745157</v>
      </c>
      <c r="G32" s="9" t="n">
        <f aca="false">'Cost Cube, Fe'!G$82+'Fe Total Costs - Clinic'!G$109</f>
        <v>3977759.7084719</v>
      </c>
      <c r="H32" s="9" t="n">
        <f aca="false">'Cost Cube, Fe'!H$82+'Fe Total Costs - Clinic'!H$109</f>
        <v>4046628.74736576</v>
      </c>
      <c r="I32" s="9" t="n">
        <f aca="false">'Cost Cube, Fe'!I$82+'Fe Total Costs - Clinic'!I$109</f>
        <v>4168320.49228497</v>
      </c>
      <c r="J32" s="9" t="n">
        <f aca="false">'Cost Cube, Fe'!J$82+'Fe Total Costs - Clinic'!J$109</f>
        <v>4292980.38201481</v>
      </c>
      <c r="K32" s="9" t="n">
        <f aca="false">'Cost Cube, Fe'!K$82+'Fe Total Costs - Clinic'!K$109</f>
        <v>4422042.99078164</v>
      </c>
      <c r="L32" s="10" t="n">
        <f aca="false">'Cost Cube, Fe'!L$82+'Fe Total Costs - Clinic'!L$109</f>
        <v>4600738.50191917</v>
      </c>
    </row>
    <row r="33" customFormat="false" ht="15" hidden="false" customHeight="false" outlineLevel="0" collapsed="false">
      <c r="A33" s="8" t="s">
        <v>27</v>
      </c>
      <c r="B33" s="9" t="n">
        <f aca="false">'Cost Cube, Fe'!B$83+'Fe Total Costs - Clinic'!B$110</f>
        <v>429824.869132702</v>
      </c>
      <c r="C33" s="9" t="n">
        <f aca="false">'Cost Cube, Fe'!C$83+'Fe Total Costs - Clinic'!C$110</f>
        <v>5892076.67032931</v>
      </c>
      <c r="D33" s="9" t="n">
        <f aca="false">'Cost Cube, Fe'!D$83+'Fe Total Costs - Clinic'!D$110</f>
        <v>6075330.02178444</v>
      </c>
      <c r="E33" s="9" t="n">
        <f aca="false">'Cost Cube, Fe'!E$83+'Fe Total Costs - Clinic'!E$110</f>
        <v>6262882.45438732</v>
      </c>
      <c r="F33" s="9" t="n">
        <f aca="false">'Cost Cube, Fe'!F$83+'Fe Total Costs - Clinic'!F$110</f>
        <v>6454928.22737622</v>
      </c>
      <c r="G33" s="9" t="n">
        <f aca="false">'Cost Cube, Fe'!G$83+'Fe Total Costs - Clinic'!G$110</f>
        <v>6760054.87987442</v>
      </c>
      <c r="H33" s="9" t="n">
        <f aca="false">'Cost Cube, Fe'!H$83+'Fe Total Costs - Clinic'!H$110</f>
        <v>6852855.95838894</v>
      </c>
      <c r="I33" s="9" t="n">
        <f aca="false">'Cost Cube, Fe'!I$83+'Fe Total Costs - Clinic'!I$110</f>
        <v>7058487.5723478</v>
      </c>
      <c r="J33" s="9" t="n">
        <f aca="false">'Cost Cube, Fe'!J$83+'Fe Total Costs - Clinic'!J$110</f>
        <v>7269124.59520012</v>
      </c>
      <c r="K33" s="9" t="n">
        <f aca="false">'Cost Cube, Fe'!K$83+'Fe Total Costs - Clinic'!K$110</f>
        <v>7487179.07935592</v>
      </c>
      <c r="L33" s="10" t="n">
        <f aca="false">'Cost Cube, Fe'!L$83+'Fe Total Costs - Clinic'!L$110</f>
        <v>7812698.95666309</v>
      </c>
    </row>
    <row r="34" customFormat="false" ht="15" hidden="false" customHeight="false" outlineLevel="0" collapsed="false">
      <c r="A34" s="140" t="s">
        <v>537</v>
      </c>
      <c r="B34" s="7"/>
      <c r="C34" s="7"/>
      <c r="D34" s="7"/>
      <c r="E34" s="7"/>
      <c r="F34" s="7"/>
      <c r="G34" s="7"/>
      <c r="H34" s="7"/>
      <c r="I34" s="7"/>
      <c r="J34" s="7"/>
      <c r="K34" s="7"/>
      <c r="L34" s="14"/>
    </row>
    <row r="35" customFormat="false" ht="15" hidden="false" customHeight="false" outlineLevel="0" collapsed="false">
      <c r="A35" s="8" t="s">
        <v>25</v>
      </c>
      <c r="B35" s="9" t="n">
        <f aca="false">'Cost Cube, Fe'!B$81+'Fe Total Costs - Comm'!B$108</f>
        <v>266559.63253168</v>
      </c>
      <c r="C35" s="9" t="n">
        <f aca="false">'Cost Cube, Fe'!C$81+'Fe Total Costs - Comm'!C$108</f>
        <v>2782932.71382228</v>
      </c>
      <c r="D35" s="9" t="n">
        <f aca="false">'Cost Cube, Fe'!D$81+'Fe Total Costs - Comm'!D$108</f>
        <v>2869679.98294374</v>
      </c>
      <c r="E35" s="9" t="n">
        <f aca="false">'Cost Cube, Fe'!E$81+'Fe Total Costs - Comm'!E$108</f>
        <v>2958464.39149743</v>
      </c>
      <c r="F35" s="9" t="n">
        <f aca="false">'Cost Cube, Fe'!F$81+'Fe Total Costs - Comm'!F$108</f>
        <v>3049378.62394338</v>
      </c>
      <c r="G35" s="9" t="n">
        <f aca="false">'Cost Cube, Fe'!G$81+'Fe Total Costs - Comm'!G$108</f>
        <v>3183251.33436965</v>
      </c>
      <c r="H35" s="9" t="n">
        <f aca="false">'Cost Cube, Fe'!H$81+'Fe Total Costs - Comm'!H$108</f>
        <v>3237767.77626709</v>
      </c>
      <c r="I35" s="9" t="n">
        <f aca="false">'Cost Cube, Fe'!I$81+'Fe Total Costs - Comm'!I$108</f>
        <v>3335124.06728989</v>
      </c>
      <c r="J35" s="9" t="n">
        <f aca="false">'Cost Cube, Fe'!J$81+'Fe Total Costs - Comm'!J$108</f>
        <v>3434854.69640469</v>
      </c>
      <c r="K35" s="9" t="n">
        <f aca="false">'Cost Cube, Fe'!K$81+'Fe Total Costs - Comm'!K$108</f>
        <v>3538107.06029443</v>
      </c>
      <c r="L35" s="10" t="n">
        <f aca="false">'Cost Cube, Fe'!L$81+'Fe Total Costs - Comm'!L$108</f>
        <v>3681647.96779156</v>
      </c>
    </row>
    <row r="36" customFormat="false" ht="15" hidden="false" customHeight="false" outlineLevel="0" collapsed="false">
      <c r="A36" s="8" t="s">
        <v>26</v>
      </c>
      <c r="B36" s="9" t="n">
        <f aca="false">'Cost Cube, Fe'!B$82+'Fe Total Costs - Comm'!B$109</f>
        <v>295948.831668951</v>
      </c>
      <c r="C36" s="9" t="n">
        <f aca="false">'Cost Cube, Fe'!C$82+'Fe Total Costs - Comm'!C$109</f>
        <v>2474082.1216897</v>
      </c>
      <c r="D36" s="9" t="n">
        <f aca="false">'Cost Cube, Fe'!D$82+'Fe Total Costs - Comm'!D$109</f>
        <v>2550942.59314172</v>
      </c>
      <c r="E36" s="9" t="n">
        <f aca="false">'Cost Cube, Fe'!E$82+'Fe Total Costs - Comm'!E$109</f>
        <v>2629605.25687818</v>
      </c>
      <c r="F36" s="9" t="n">
        <f aca="false">'Cost Cube, Fe'!F$82+'Fe Total Costs - Comm'!F$109</f>
        <v>2710151.26019774</v>
      </c>
      <c r="G36" s="9" t="n">
        <f aca="false">'Cost Cube, Fe'!G$82+'Fe Total Costs - Comm'!G$109</f>
        <v>2842911.87751733</v>
      </c>
      <c r="H36" s="9" t="n">
        <f aca="false">'Cost Cube, Fe'!H$82+'Fe Total Costs - Comm'!H$109</f>
        <v>2877041.48356969</v>
      </c>
      <c r="I36" s="9" t="n">
        <f aca="false">'Cost Cube, Fe'!I$82+'Fe Total Costs - Comm'!I$109</f>
        <v>2963280.75935311</v>
      </c>
      <c r="J36" s="9" t="n">
        <f aca="false">'Cost Cube, Fe'!J$82+'Fe Total Costs - Comm'!J$109</f>
        <v>3051617.19010352</v>
      </c>
      <c r="K36" s="9" t="n">
        <f aca="false">'Cost Cube, Fe'!K$82+'Fe Total Costs - Comm'!K$109</f>
        <v>3143059.91026492</v>
      </c>
      <c r="L36" s="10" t="n">
        <f aca="false">'Cost Cube, Fe'!L$82+'Fe Total Costs - Comm'!L$109</f>
        <v>3284367.28911722</v>
      </c>
    </row>
    <row r="37" customFormat="false" ht="15" hidden="false" customHeight="false" outlineLevel="0" collapsed="false">
      <c r="A37" s="8" t="s">
        <v>27</v>
      </c>
      <c r="B37" s="9" t="n">
        <f aca="false">'Cost Cube, Fe'!B$83+'Fe Total Costs - Comm'!B$110</f>
        <v>476491.535799369</v>
      </c>
      <c r="C37" s="9" t="n">
        <f aca="false">'Cost Cube, Fe'!C$83+'Fe Total Costs - Comm'!C$110</f>
        <v>3996080.08846446</v>
      </c>
      <c r="D37" s="9" t="n">
        <f aca="false">'Cost Cube, Fe'!D$83+'Fe Total Costs - Comm'!D$110</f>
        <v>4119717.73731005</v>
      </c>
      <c r="E37" s="9" t="n">
        <f aca="false">'Cost Cube, Fe'!E$83+'Fe Total Costs - Comm'!E$110</f>
        <v>4246248.9774595</v>
      </c>
      <c r="F37" s="9" t="n">
        <f aca="false">'Cost Cube, Fe'!F$83+'Fe Total Costs - Comm'!F$110</f>
        <v>4375802.43929689</v>
      </c>
      <c r="G37" s="9" t="n">
        <f aca="false">'Cost Cube, Fe'!G$83+'Fe Total Costs - Comm'!G$110</f>
        <v>4617008.43131115</v>
      </c>
      <c r="H37" s="9" t="n">
        <f aca="false">'Cost Cube, Fe'!H$83+'Fe Total Costs - Comm'!H$110</f>
        <v>4644207.57082963</v>
      </c>
      <c r="I37" s="9" t="n">
        <f aca="false">'Cost Cube, Fe'!I$83+'Fe Total Costs - Comm'!I$110</f>
        <v>4782890.74817707</v>
      </c>
      <c r="J37" s="9" t="n">
        <f aca="false">'Cost Cube, Fe'!J$83+'Fe Total Costs - Comm'!J$110</f>
        <v>4924934.55734725</v>
      </c>
      <c r="K37" s="9" t="n">
        <f aca="false">'Cost Cube, Fe'!K$83+'Fe Total Costs - Comm'!K$110</f>
        <v>5071947.65033838</v>
      </c>
      <c r="L37" s="10" t="n">
        <f aca="false">'Cost Cube, Fe'!L$83+'Fe Total Costs - Comm'!L$110</f>
        <v>5326863.78507603</v>
      </c>
    </row>
    <row r="38" customFormat="false" ht="15" hidden="false" customHeight="false" outlineLevel="0" collapsed="false">
      <c r="A38" s="140" t="s">
        <v>538</v>
      </c>
      <c r="B38" s="7"/>
      <c r="C38" s="7"/>
      <c r="D38" s="7"/>
      <c r="E38" s="7"/>
      <c r="F38" s="7"/>
      <c r="G38" s="7"/>
      <c r="H38" s="7"/>
      <c r="I38" s="7"/>
      <c r="J38" s="7"/>
      <c r="K38" s="7"/>
      <c r="L38" s="14"/>
    </row>
    <row r="39" customFormat="false" ht="15" hidden="false" customHeight="false" outlineLevel="0" collapsed="false">
      <c r="A39" s="8" t="s">
        <v>25</v>
      </c>
      <c r="B39" s="9" t="n">
        <f aca="false">+'Cost Cube, Fe'!B$81+'Cost Wheat, Fe'!B$81+'Fe Total Costs - Clinic'!B$108</f>
        <v>668004.545119144</v>
      </c>
      <c r="C39" s="9" t="n">
        <f aca="false">+'Cost Cube, Fe'!C$81+'Cost Wheat, Fe'!C$81+'Fe Total Costs - Clinic'!C$108</f>
        <v>3427529.14658856</v>
      </c>
      <c r="D39" s="9" t="n">
        <f aca="false">+'Cost Cube, Fe'!D$81+'Cost Wheat, Fe'!D$81+'Fe Total Costs - Clinic'!D$108</f>
        <v>3529385.41973225</v>
      </c>
      <c r="E39" s="9" t="n">
        <f aca="false">+'Cost Cube, Fe'!E$81+'Cost Wheat, Fe'!E$81+'Fe Total Costs - Clinic'!E$108</f>
        <v>3633556.11876517</v>
      </c>
      <c r="F39" s="9" t="n">
        <f aca="false">+'Cost Cube, Fe'!F$81+'Cost Wheat, Fe'!F$81+'Fe Total Costs - Clinic'!F$108</f>
        <v>3740122.81351161</v>
      </c>
      <c r="G39" s="9" t="n">
        <f aca="false">+'Cost Cube, Fe'!G$81+'Cost Wheat, Fe'!G$81+'Fe Total Costs - Clinic'!G$108</f>
        <v>3983545.11235209</v>
      </c>
      <c r="H39" s="9" t="n">
        <f aca="false">+'Cost Cube, Fe'!H$81+'Cost Wheat, Fe'!H$81+'Fe Total Costs - Clinic'!H$108</f>
        <v>3960547.13780587</v>
      </c>
      <c r="I39" s="9" t="n">
        <f aca="false">+'Cost Cube, Fe'!I$81+'Cost Wheat, Fe'!I$81+'Fe Total Costs - Clinic'!I$108</f>
        <v>4074270.07231912</v>
      </c>
      <c r="J39" s="9" t="n">
        <f aca="false">+'Cost Cube, Fe'!J$81+'Cost Wheat, Fe'!J$81+'Fe Total Costs - Clinic'!J$108</f>
        <v>4190596.85425056</v>
      </c>
      <c r="K39" s="9" t="n">
        <f aca="false">+'Cost Cube, Fe'!K$81+'Cost Wheat, Fe'!K$81+'Fe Total Costs - Clinic'!K$108</f>
        <v>4310665.02987141</v>
      </c>
      <c r="L39" s="10" t="n">
        <f aca="false">+'Cost Cube, Fe'!L$81+'Cost Wheat, Fe'!L$81+'Fe Total Costs - Clinic'!L$108</f>
        <v>4564892.80059401</v>
      </c>
    </row>
    <row r="40" customFormat="false" ht="15" hidden="false" customHeight="false" outlineLevel="0" collapsed="false">
      <c r="A40" s="8" t="s">
        <v>26</v>
      </c>
      <c r="B40" s="9" t="n">
        <f aca="false">+'Cost Cube, Fe'!B$82+'Cost Wheat, Fe'!B$82+'Fe Total Costs - Clinic'!B$109</f>
        <v>516284.698391967</v>
      </c>
      <c r="C40" s="9" t="n">
        <f aca="false">+'Cost Cube, Fe'!C$82+'Cost Wheat, Fe'!C$82+'Fe Total Costs - Clinic'!C$109</f>
        <v>3862180.92435808</v>
      </c>
      <c r="D40" s="9" t="n">
        <f aca="false">+'Cost Cube, Fe'!D$82+'Cost Wheat, Fe'!D$82+'Fe Total Costs - Clinic'!D$109</f>
        <v>3979613.36377472</v>
      </c>
      <c r="E40" s="9" t="n">
        <f aca="false">+'Cost Cube, Fe'!E$82+'Cost Wheat, Fe'!E$82+'Fe Total Costs - Clinic'!E$109</f>
        <v>4099757.48923366</v>
      </c>
      <c r="F40" s="9" t="n">
        <f aca="false">+'Cost Cube, Fe'!F$82+'Cost Wheat, Fe'!F$82+'Fe Total Costs - Clinic'!F$109</f>
        <v>4222722.57918148</v>
      </c>
      <c r="G40" s="9" t="n">
        <f aca="false">+'Cost Cube, Fe'!G$82+'Cost Wheat, Fe'!G$82+'Fe Total Costs - Clinic'!G$109</f>
        <v>4454606.27095747</v>
      </c>
      <c r="H40" s="9" t="n">
        <f aca="false">+'Cost Cube, Fe'!H$82+'Cost Wheat, Fe'!H$82+'Fe Total Costs - Clinic'!H$109</f>
        <v>4477289.16666098</v>
      </c>
      <c r="I40" s="9" t="n">
        <f aca="false">+'Cost Cube, Fe'!I$82+'Cost Wheat, Fe'!I$82+'Fe Total Costs - Clinic'!I$109</f>
        <v>4608732.80257643</v>
      </c>
      <c r="J40" s="9" t="n">
        <f aca="false">+'Cost Cube, Fe'!J$82+'Cost Wheat, Fe'!J$82+'Fe Total Costs - Clinic'!J$109</f>
        <v>4743281.33400114</v>
      </c>
      <c r="K40" s="9" t="n">
        <f aca="false">+'Cost Cube, Fe'!K$82+'Cost Wheat, Fe'!K$82+'Fe Total Costs - Clinic'!K$109</f>
        <v>4882363.46589808</v>
      </c>
      <c r="L40" s="10" t="n">
        <f aca="false">+'Cost Cube, Fe'!L$82+'Cost Wheat, Fe'!L$82+'Fe Total Costs - Clinic'!L$109</f>
        <v>5127010.5709296</v>
      </c>
    </row>
    <row r="41" customFormat="false" ht="15" hidden="false" customHeight="false" outlineLevel="0" collapsed="false">
      <c r="A41" s="8" t="s">
        <v>27</v>
      </c>
      <c r="B41" s="9" t="n">
        <f aca="false">+'Cost Cube, Fe'!B$83+'Cost Wheat, Fe'!B$83+'Fe Total Costs - Clinic'!B$110</f>
        <v>671710.756488889</v>
      </c>
      <c r="C41" s="9" t="n">
        <f aca="false">+'Cost Cube, Fe'!C$83+'Cost Wheat, Fe'!C$83+'Fe Total Costs - Clinic'!C$110</f>
        <v>6240023.00187876</v>
      </c>
      <c r="D41" s="9" t="n">
        <f aca="false">+'Cost Cube, Fe'!D$83+'Cost Wheat, Fe'!D$83+'Fe Total Costs - Clinic'!D$110</f>
        <v>6431432.03378087</v>
      </c>
      <c r="E41" s="9" t="n">
        <f aca="false">+'Cost Cube, Fe'!E$83+'Cost Wheat, Fe'!E$83+'Fe Total Costs - Clinic'!E$110</f>
        <v>6627289.82312521</v>
      </c>
      <c r="F41" s="9" t="n">
        <f aca="false">+'Cost Cube, Fe'!F$83+'Cost Wheat, Fe'!F$83+'Fe Total Costs - Clinic'!F$110</f>
        <v>6827784.62958735</v>
      </c>
      <c r="G41" s="9" t="n">
        <f aca="false">+'Cost Cube, Fe'!G$83+'Cost Wheat, Fe'!G$83+'Fe Total Costs - Clinic'!G$110</f>
        <v>7192044.99036236</v>
      </c>
      <c r="H41" s="9" t="n">
        <f aca="false">+'Cost Cube, Fe'!H$83+'Cost Wheat, Fe'!H$83+'Fe Total Costs - Clinic'!H$110</f>
        <v>7243004.60734718</v>
      </c>
      <c r="I41" s="9" t="n">
        <f aca="false">+'Cost Cube, Fe'!I$83+'Cost Wheat, Fe'!I$83+'Fe Total Costs - Clinic'!I$110</f>
        <v>7457470.76222623</v>
      </c>
      <c r="J41" s="9" t="n">
        <f aca="false">+'Cost Cube, Fe'!J$83+'Cost Wheat, Fe'!J$83+'Fe Total Costs - Clinic'!J$110</f>
        <v>7677066.21270373</v>
      </c>
      <c r="K41" s="9" t="n">
        <f aca="false">+'Cost Cube, Fe'!K$83+'Cost Wheat, Fe'!K$83+'Fe Total Costs - Clinic'!K$110</f>
        <v>7904197.69404172</v>
      </c>
      <c r="L41" s="10" t="n">
        <f aca="false">+'Cost Cube, Fe'!L$83+'Cost Wheat, Fe'!L$83+'Fe Total Costs - Clinic'!L$110</f>
        <v>8289465.16853111</v>
      </c>
    </row>
    <row r="42" customFormat="false" ht="15" hidden="false" customHeight="false" outlineLevel="0" collapsed="false">
      <c r="A42" s="140" t="s">
        <v>539</v>
      </c>
      <c r="B42" s="7"/>
      <c r="C42" s="7"/>
      <c r="D42" s="7"/>
      <c r="E42" s="7"/>
      <c r="F42" s="7"/>
      <c r="G42" s="7"/>
      <c r="H42" s="7"/>
      <c r="I42" s="7"/>
      <c r="J42" s="7"/>
      <c r="K42" s="7"/>
      <c r="L42" s="14"/>
    </row>
    <row r="43" customFormat="false" ht="15" hidden="false" customHeight="false" outlineLevel="0" collapsed="false">
      <c r="A43" s="8" t="s">
        <v>25</v>
      </c>
      <c r="B43" s="9" t="n">
        <f aca="false">+'Cost Cube, Fe'!B$81+'Cost Wheat, Fe'!B$81+'Fe Total Costs - Comm'!B$108</f>
        <v>714671.211785811</v>
      </c>
      <c r="C43" s="9" t="n">
        <f aca="false">+'Cost Cube, Fe'!C$81+'Cost Wheat, Fe'!C$81+'Fe Total Costs - Comm'!C$108</f>
        <v>3427529.14658856</v>
      </c>
      <c r="D43" s="9" t="n">
        <f aca="false">+'Cost Cube, Fe'!D$81+'Cost Wheat, Fe'!D$81+'Fe Total Costs - Comm'!D$108</f>
        <v>3529385.41973225</v>
      </c>
      <c r="E43" s="9" t="n">
        <f aca="false">+'Cost Cube, Fe'!E$81+'Cost Wheat, Fe'!E$81+'Fe Total Costs - Comm'!E$108</f>
        <v>3633556.11876517</v>
      </c>
      <c r="F43" s="9" t="n">
        <f aca="false">+'Cost Cube, Fe'!F$81+'Cost Wheat, Fe'!F$81+'Fe Total Costs - Comm'!F$108</f>
        <v>3740122.81351161</v>
      </c>
      <c r="G43" s="9" t="n">
        <f aca="false">+'Cost Cube, Fe'!G$81+'Cost Wheat, Fe'!G$81+'Fe Total Costs - Comm'!G$108</f>
        <v>3983545.11235209</v>
      </c>
      <c r="H43" s="9" t="n">
        <f aca="false">+'Cost Cube, Fe'!H$81+'Cost Wheat, Fe'!H$81+'Fe Total Costs - Comm'!H$108</f>
        <v>3960547.13780587</v>
      </c>
      <c r="I43" s="9" t="n">
        <f aca="false">+'Cost Cube, Fe'!I$81+'Cost Wheat, Fe'!I$81+'Fe Total Costs - Comm'!I$108</f>
        <v>4074270.07231912</v>
      </c>
      <c r="J43" s="9" t="n">
        <f aca="false">+'Cost Cube, Fe'!J$81+'Cost Wheat, Fe'!J$81+'Fe Total Costs - Comm'!J$108</f>
        <v>4190596.85425056</v>
      </c>
      <c r="K43" s="9" t="n">
        <f aca="false">+'Cost Cube, Fe'!K$81+'Cost Wheat, Fe'!K$81+'Fe Total Costs - Comm'!K$108</f>
        <v>4310665.02987141</v>
      </c>
      <c r="L43" s="10" t="n">
        <f aca="false">+'Cost Cube, Fe'!L$81+'Cost Wheat, Fe'!L$81+'Fe Total Costs - Comm'!L$108</f>
        <v>4564892.80059401</v>
      </c>
    </row>
    <row r="44" customFormat="false" ht="15" hidden="false" customHeight="false" outlineLevel="0" collapsed="false">
      <c r="A44" s="8" t="s">
        <v>26</v>
      </c>
      <c r="B44" s="9" t="n">
        <f aca="false">+'Cost Cube, Fe'!B$82+'Cost Wheat, Fe'!B$82+'Fe Total Costs - Comm'!B$109</f>
        <v>562951.365058633</v>
      </c>
      <c r="C44" s="9" t="n">
        <f aca="false">+'Cost Cube, Fe'!C$82+'Cost Wheat, Fe'!C$82+'Fe Total Costs - Comm'!C$109</f>
        <v>2858158.07181136</v>
      </c>
      <c r="D44" s="9" t="n">
        <f aca="false">+'Cost Cube, Fe'!D$82+'Cost Wheat, Fe'!D$82+'Fe Total Costs - Comm'!D$109</f>
        <v>2944021.08311662</v>
      </c>
      <c r="E44" s="9" t="n">
        <f aca="false">+'Cost Cube, Fe'!E$82+'Cost Wheat, Fe'!E$82+'Fe Total Costs - Comm'!E$109</f>
        <v>3031851.50490177</v>
      </c>
      <c r="F44" s="9" t="n">
        <f aca="false">+'Cost Cube, Fe'!F$82+'Cost Wheat, Fe'!F$82+'Fe Total Costs - Comm'!F$109</f>
        <v>3121723.86192765</v>
      </c>
      <c r="G44" s="9" t="n">
        <f aca="false">+'Cost Cube, Fe'!G$82+'Cost Wheat, Fe'!G$82+'Fe Total Costs - Comm'!G$109</f>
        <v>3319758.4400029</v>
      </c>
      <c r="H44" s="9" t="n">
        <f aca="false">+'Cost Cube, Fe'!H$82+'Cost Wheat, Fe'!H$82+'Fe Total Costs - Comm'!H$109</f>
        <v>3307701.90286492</v>
      </c>
      <c r="I44" s="9" t="n">
        <f aca="false">+'Cost Cube, Fe'!I$82+'Cost Wheat, Fe'!I$82+'Fe Total Costs - Comm'!I$109</f>
        <v>3403693.06964457</v>
      </c>
      <c r="J44" s="9" t="n">
        <f aca="false">+'Cost Cube, Fe'!J$82+'Cost Wheat, Fe'!J$82+'Fe Total Costs - Comm'!J$109</f>
        <v>3501918.14208986</v>
      </c>
      <c r="K44" s="9" t="n">
        <f aca="false">+'Cost Cube, Fe'!K$82+'Cost Wheat, Fe'!K$82+'Fe Total Costs - Comm'!K$109</f>
        <v>3603380.38538136</v>
      </c>
      <c r="L44" s="10" t="n">
        <f aca="false">+'Cost Cube, Fe'!L$82+'Cost Wheat, Fe'!L$82+'Fe Total Costs - Comm'!L$109</f>
        <v>3810639.35812764</v>
      </c>
    </row>
    <row r="45" customFormat="false" ht="16" hidden="false" customHeight="false" outlineLevel="0" collapsed="false">
      <c r="A45" s="11" t="s">
        <v>27</v>
      </c>
      <c r="B45" s="12" t="n">
        <f aca="false">+'Cost Cube, Fe'!B$83+'Cost Wheat, Fe'!B$83+'Fe Total Costs - Comm'!B$110</f>
        <v>718377.423155556</v>
      </c>
      <c r="C45" s="12" t="n">
        <f aca="false">+'Cost Cube, Fe'!C$83+'Cost Wheat, Fe'!C$83+'Fe Total Costs - Comm'!C$110</f>
        <v>4344026.42001391</v>
      </c>
      <c r="D45" s="12" t="n">
        <f aca="false">+'Cost Cube, Fe'!D$83+'Cost Wheat, Fe'!D$83+'Fe Total Costs - Comm'!D$110</f>
        <v>4475819.74930647</v>
      </c>
      <c r="E45" s="12" t="n">
        <f aca="false">+'Cost Cube, Fe'!E$83+'Cost Wheat, Fe'!E$83+'Fe Total Costs - Comm'!E$110</f>
        <v>4610656.34619739</v>
      </c>
      <c r="F45" s="12" t="n">
        <f aca="false">+'Cost Cube, Fe'!F$83+'Cost Wheat, Fe'!F$83+'Fe Total Costs - Comm'!F$110</f>
        <v>4748658.84150801</v>
      </c>
      <c r="G45" s="12" t="n">
        <f aca="false">+'Cost Cube, Fe'!G$83+'Cost Wheat, Fe'!G$83+'Fe Total Costs - Comm'!G$110</f>
        <v>5048998.54179909</v>
      </c>
      <c r="H45" s="12" t="n">
        <f aca="false">+'Cost Cube, Fe'!H$83+'Cost Wheat, Fe'!H$83+'Fe Total Costs - Comm'!H$110</f>
        <v>5034356.21978788</v>
      </c>
      <c r="I45" s="12" t="n">
        <f aca="false">+'Cost Cube, Fe'!I$83+'Cost Wheat, Fe'!I$83+'Fe Total Costs - Comm'!I$110</f>
        <v>5181873.9380555</v>
      </c>
      <c r="J45" s="12" t="n">
        <f aca="false">+'Cost Cube, Fe'!J$83+'Cost Wheat, Fe'!J$83+'Fe Total Costs - Comm'!J$110</f>
        <v>5332876.17485086</v>
      </c>
      <c r="K45" s="12" t="n">
        <f aca="false">+'Cost Cube, Fe'!K$83+'Cost Wheat, Fe'!K$83+'Fe Total Costs - Comm'!K$110</f>
        <v>5488966.26502418</v>
      </c>
      <c r="L45" s="13" t="n">
        <f aca="false">+'Cost Cube, Fe'!L$83+'Cost Wheat, Fe'!L$83+'Fe Total Costs - Comm'!L$110</f>
        <v>5803629.99694405</v>
      </c>
    </row>
    <row r="47" customFormat="false" ht="15" hidden="false" customHeight="false" outlineLevel="0" collapsed="false">
      <c r="A47" s="141" t="s">
        <v>541</v>
      </c>
      <c r="B47" s="4" t="n">
        <v>2011</v>
      </c>
      <c r="C47" s="4" t="n">
        <f aca="false">B47+1</f>
        <v>2012</v>
      </c>
      <c r="D47" s="4" t="n">
        <f aca="false">C47+1</f>
        <v>2013</v>
      </c>
      <c r="E47" s="4" t="n">
        <f aca="false">D47+1</f>
        <v>2014</v>
      </c>
      <c r="F47" s="4" t="n">
        <f aca="false">E47+1</f>
        <v>2015</v>
      </c>
      <c r="G47" s="4" t="n">
        <f aca="false">F47+1</f>
        <v>2016</v>
      </c>
      <c r="H47" s="4" t="n">
        <f aca="false">G47+1</f>
        <v>2017</v>
      </c>
      <c r="I47" s="4" t="n">
        <f aca="false">H47+1</f>
        <v>2018</v>
      </c>
      <c r="J47" s="4" t="n">
        <f aca="false">I47+1</f>
        <v>2019</v>
      </c>
      <c r="K47" s="4" t="n">
        <f aca="false">J47+1</f>
        <v>2020</v>
      </c>
      <c r="L47" s="5" t="n">
        <f aca="false">K47+1</f>
        <v>2021</v>
      </c>
    </row>
    <row r="48" customFormat="false" ht="15" hidden="false" customHeight="false" outlineLevel="0" collapsed="false">
      <c r="A48" s="140" t="s">
        <v>530</v>
      </c>
      <c r="B48" s="7"/>
      <c r="C48" s="7"/>
      <c r="D48" s="7"/>
      <c r="E48" s="7"/>
      <c r="F48" s="7"/>
      <c r="G48" s="7"/>
      <c r="H48" s="7"/>
      <c r="I48" s="7"/>
      <c r="J48" s="7"/>
      <c r="K48" s="7"/>
      <c r="L48" s="14"/>
    </row>
    <row r="49" customFormat="false" ht="15" hidden="false" customHeight="false" outlineLevel="0" collapsed="false">
      <c r="A49" s="8" t="s">
        <v>25</v>
      </c>
      <c r="B49" s="9" t="n">
        <f aca="false">'Cost Wheat, Fe'!B$94</f>
        <v>448111.579254131</v>
      </c>
      <c r="C49" s="9" t="n">
        <f aca="false">'Cost Wheat, Fe'!C$94</f>
        <v>625821.779384738</v>
      </c>
      <c r="D49" s="9" t="n">
        <f aca="false">'Cost Wheat, Fe'!D$94</f>
        <v>621835.645950146</v>
      </c>
      <c r="E49" s="9" t="n">
        <f aca="false">'Cost Wheat, Fe'!E$94</f>
        <v>617804.563507383</v>
      </c>
      <c r="F49" s="9" t="n">
        <f aca="false">'Cost Wheat, Fe'!F$94</f>
        <v>613717.265854392</v>
      </c>
      <c r="G49" s="9" t="n">
        <f aca="false">'Cost Wheat, Fe'!G$94</f>
        <v>690340.442975643</v>
      </c>
      <c r="H49" s="9" t="n">
        <f aca="false">'Cost Wheat, Fe'!H$94</f>
        <v>605316.336344586</v>
      </c>
      <c r="I49" s="9" t="n">
        <f aca="false">'Cost Wheat, Fe'!I$94</f>
        <v>600993.342332614</v>
      </c>
      <c r="J49" s="9" t="n">
        <f aca="false">'Cost Wheat, Fe'!J$94</f>
        <v>596589.838163875</v>
      </c>
      <c r="K49" s="9" t="n">
        <f aca="false">'Cost Wheat, Fe'!K$94</f>
        <v>592101.354589215</v>
      </c>
      <c r="L49" s="10" t="n">
        <f aca="false">'Cost Wheat, Fe'!L$94</f>
        <v>657217.105452281</v>
      </c>
      <c r="N49" s="22"/>
    </row>
    <row r="50" customFormat="false" ht="15" hidden="false" customHeight="false" outlineLevel="0" collapsed="false">
      <c r="A50" s="8" t="s">
        <v>26</v>
      </c>
      <c r="B50" s="9" t="n">
        <f aca="false">'Cost Wheat, Fe'!B$95</f>
        <v>267002.533389682</v>
      </c>
      <c r="C50" s="9" t="n">
        <f aca="false">'Cost Wheat, Fe'!C$95</f>
        <v>372889.271962779</v>
      </c>
      <c r="D50" s="9" t="n">
        <f aca="false">'Cost Wheat, Fe'!D$95</f>
        <v>370514.176618809</v>
      </c>
      <c r="E50" s="9" t="n">
        <f aca="false">'Cost Wheat, Fe'!E$95</f>
        <v>368112.298884894</v>
      </c>
      <c r="F50" s="9" t="n">
        <f aca="false">'Cost Wheat, Fe'!F$95</f>
        <v>365676.925913985</v>
      </c>
      <c r="G50" s="9" t="n">
        <f aca="false">'Cost Wheat, Fe'!G$95</f>
        <v>411332.033603444</v>
      </c>
      <c r="H50" s="9" t="n">
        <f aca="false">'Cost Wheat, Fe'!H$95</f>
        <v>360671.321136533</v>
      </c>
      <c r="I50" s="9" t="n">
        <f aca="false">'Cost Wheat, Fe'!I$95</f>
        <v>358095.5109891</v>
      </c>
      <c r="J50" s="9" t="n">
        <f aca="false">'Cost Wheat, Fe'!J$95</f>
        <v>355471.729718368</v>
      </c>
      <c r="K50" s="9" t="n">
        <f aca="false">'Cost Wheat, Fe'!K$95</f>
        <v>352797.314369612</v>
      </c>
      <c r="L50" s="10" t="n">
        <f aca="false">'Cost Wheat, Fe'!L$95</f>
        <v>391595.844130768</v>
      </c>
      <c r="N50" s="22"/>
    </row>
    <row r="51" customFormat="false" ht="15" hidden="false" customHeight="false" outlineLevel="0" collapsed="false">
      <c r="A51" s="8" t="s">
        <v>27</v>
      </c>
      <c r="B51" s="9" t="n">
        <f aca="false">'Cost Wheat, Fe'!B$96</f>
        <v>241885.887356187</v>
      </c>
      <c r="C51" s="9" t="n">
        <f aca="false">'Cost Wheat, Fe'!C$96</f>
        <v>337811.972378105</v>
      </c>
      <c r="D51" s="9" t="n">
        <f aca="false">'Cost Wheat, Fe'!D$96</f>
        <v>335660.299742125</v>
      </c>
      <c r="E51" s="9" t="n">
        <f aca="false">'Cost Wheat, Fe'!E$96</f>
        <v>333484.364107308</v>
      </c>
      <c r="F51" s="9" t="n">
        <f aca="false">'Cost Wheat, Fe'!F$96</f>
        <v>331278.084097029</v>
      </c>
      <c r="G51" s="9" t="n">
        <f aca="false">'Cost Wheat, Fe'!G$96</f>
        <v>372638.464073984</v>
      </c>
      <c r="H51" s="9" t="n">
        <f aca="false">'Cost Wheat, Fe'!H$96</f>
        <v>326743.351268927</v>
      </c>
      <c r="I51" s="9" t="n">
        <f aca="false">'Cost Wheat, Fe'!I$96</f>
        <v>324409.844858846</v>
      </c>
      <c r="J51" s="9" t="n">
        <f aca="false">'Cost Wheat, Fe'!J$96</f>
        <v>322032.879918317</v>
      </c>
      <c r="K51" s="9" t="n">
        <f aca="false">'Cost Wheat, Fe'!K$96</f>
        <v>319610.043993953</v>
      </c>
      <c r="L51" s="10" t="n">
        <f aca="false">'Cost Wheat, Fe'!L$96</f>
        <v>354758.837079357</v>
      </c>
      <c r="N51" s="22"/>
    </row>
    <row r="52" customFormat="false" ht="15" hidden="false" customHeight="false" outlineLevel="0" collapsed="false">
      <c r="A52" s="140" t="s">
        <v>29</v>
      </c>
      <c r="B52" s="9"/>
      <c r="C52" s="9"/>
      <c r="D52" s="9"/>
      <c r="E52" s="9"/>
      <c r="F52" s="9"/>
      <c r="G52" s="9"/>
      <c r="H52" s="9"/>
      <c r="I52" s="9"/>
      <c r="J52" s="9"/>
      <c r="K52" s="9"/>
      <c r="L52" s="10"/>
    </row>
    <row r="53" customFormat="false" ht="15" hidden="false" customHeight="false" outlineLevel="0" collapsed="false">
      <c r="A53" s="8" t="s">
        <v>25</v>
      </c>
      <c r="B53" s="9" t="n">
        <f aca="false">'Cost Cube, Fe'!B$94</f>
        <v>126559.63253168</v>
      </c>
      <c r="C53" s="9" t="n">
        <f aca="false">'Cost Cube, Fe'!C$94</f>
        <v>70641.4865597763</v>
      </c>
      <c r="D53" s="9" t="n">
        <f aca="false">'Cost Cube, Fe'!D$94</f>
        <v>70027.5531864857</v>
      </c>
      <c r="E53" s="9" t="n">
        <f aca="false">'Cost Cube, Fe'!E$94</f>
        <v>69415.1767940051</v>
      </c>
      <c r="F53" s="9" t="n">
        <f aca="false">'Cost Cube, Fe'!F$94</f>
        <v>68803.0373484355</v>
      </c>
      <c r="G53" s="9" t="n">
        <f aca="false">'Cost Cube, Fe'!G$94</f>
        <v>103462.833875886</v>
      </c>
      <c r="H53" s="9" t="n">
        <f aca="false">'Cost Cube, Fe'!H$94</f>
        <v>67572.9353537533</v>
      </c>
      <c r="I53" s="9" t="n">
        <f aca="false">'Cost Cube, Fe'!I$94</f>
        <v>66953.6930483598</v>
      </c>
      <c r="J53" s="9" t="n">
        <f aca="false">'Cost Cube, Fe'!J$94</f>
        <v>66331.5632296597</v>
      </c>
      <c r="K53" s="9" t="n">
        <f aca="false">'Cost Cube, Fe'!K$94</f>
        <v>65705.9392889771</v>
      </c>
      <c r="L53" s="10" t="n">
        <f aca="false">'Cost Cube, Fe'!L$94</f>
        <v>95504.4405235709</v>
      </c>
      <c r="N53" s="22"/>
    </row>
    <row r="54" customFormat="false" ht="15" hidden="false" customHeight="false" outlineLevel="0" collapsed="false">
      <c r="A54" s="8" t="s">
        <v>26</v>
      </c>
      <c r="B54" s="9" t="n">
        <f aca="false">'Cost Cube, Fe'!B$95</f>
        <v>155948.831668951</v>
      </c>
      <c r="C54" s="9" t="n">
        <f aca="false">'Cost Cube, Fe'!C$95</f>
        <v>87045.585357538</v>
      </c>
      <c r="D54" s="9" t="n">
        <f aca="false">'Cost Cube, Fe'!D$95</f>
        <v>86289.0866985894</v>
      </c>
      <c r="E54" s="9" t="n">
        <f aca="false">'Cost Cube, Fe'!E$95</f>
        <v>85534.5065766449</v>
      </c>
      <c r="F54" s="9" t="n">
        <f aca="false">'Cost Cube, Fe'!F$95</f>
        <v>84780.218424527</v>
      </c>
      <c r="G54" s="9" t="n">
        <f aca="false">'Cost Cube, Fe'!G$95</f>
        <v>127488.58179613</v>
      </c>
      <c r="H54" s="9" t="n">
        <f aca="false">'Cost Cube, Fe'!H$95</f>
        <v>83264.4667976698</v>
      </c>
      <c r="I54" s="9" t="n">
        <f aca="false">'Cost Cube, Fe'!I$95</f>
        <v>82501.4263864871</v>
      </c>
      <c r="J54" s="9" t="n">
        <f aca="false">'Cost Cube, Fe'!J$95</f>
        <v>81734.8279345802</v>
      </c>
      <c r="K54" s="9" t="n">
        <f aca="false">'Cost Cube, Fe'!K$95</f>
        <v>80963.923968901</v>
      </c>
      <c r="L54" s="10" t="n">
        <f aca="false">'Cost Cube, Fe'!L$95</f>
        <v>117682.120443258</v>
      </c>
      <c r="N54" s="22"/>
    </row>
    <row r="55" customFormat="false" ht="15" hidden="false" customHeight="false" outlineLevel="0" collapsed="false">
      <c r="A55" s="8" t="s">
        <v>27</v>
      </c>
      <c r="B55" s="9" t="n">
        <f aca="false">'Cost Cube, Fe'!B$96</f>
        <v>336491.535799369</v>
      </c>
      <c r="C55" s="9" t="n">
        <f aca="false">'Cost Cube, Fe'!C$96</f>
        <v>187818.67352293</v>
      </c>
      <c r="D55" s="9" t="n">
        <f aca="false">'Cost Cube, Fe'!D$96</f>
        <v>186186.372768538</v>
      </c>
      <c r="E55" s="9" t="n">
        <f aca="false">'Cost Cube, Fe'!E$96</f>
        <v>184558.211650565</v>
      </c>
      <c r="F55" s="9" t="n">
        <f aca="false">'Cost Cube, Fe'!F$96</f>
        <v>182930.680517274</v>
      </c>
      <c r="G55" s="9" t="n">
        <f aca="false">'Cost Cube, Fe'!G$96</f>
        <v>275082.719289164</v>
      </c>
      <c r="H55" s="9" t="n">
        <f aca="false">'Cost Cube, Fe'!H$96</f>
        <v>179660.136022948</v>
      </c>
      <c r="I55" s="9" t="n">
        <f aca="false">'Cost Cube, Fe'!I$96</f>
        <v>178013.720098647</v>
      </c>
      <c r="J55" s="9" t="n">
        <f aca="false">'Cost Cube, Fe'!J$96</f>
        <v>176359.626972953</v>
      </c>
      <c r="K55" s="9" t="n">
        <f aca="false">'Cost Cube, Fe'!K$96</f>
        <v>174696.243819716</v>
      </c>
      <c r="L55" s="10" t="n">
        <f aca="false">'Cost Cube, Fe'!L$96</f>
        <v>253923.270987623</v>
      </c>
      <c r="N55" s="22"/>
    </row>
    <row r="56" customFormat="false" ht="15" hidden="false" customHeight="false" outlineLevel="0" collapsed="false">
      <c r="A56" s="140" t="s">
        <v>531</v>
      </c>
      <c r="B56" s="9"/>
      <c r="C56" s="9"/>
      <c r="D56" s="9"/>
      <c r="E56" s="9"/>
      <c r="F56" s="9"/>
      <c r="G56" s="9"/>
      <c r="H56" s="9"/>
      <c r="I56" s="9"/>
      <c r="J56" s="9"/>
      <c r="K56" s="9"/>
      <c r="L56" s="10"/>
    </row>
    <row r="57" customFormat="false" ht="15" hidden="false" customHeight="false" outlineLevel="0" collapsed="false">
      <c r="A57" s="8" t="s">
        <v>25</v>
      </c>
      <c r="B57" s="9" t="n">
        <f aca="false">'Fe Total Costs - Clinic'!B$160</f>
        <v>93333.3333333333</v>
      </c>
      <c r="C57" s="9" t="n">
        <f aca="false">'Fe Total Costs - Clinic'!C$160</f>
        <v>2631234.9346269</v>
      </c>
      <c r="D57" s="9" t="n">
        <f aca="false">'Fe Total Costs - Clinic'!D$160</f>
        <v>2634921.05925931</v>
      </c>
      <c r="E57" s="9" t="n">
        <f aca="false">'Fe Total Costs - Clinic'!E$160</f>
        <v>2637998.83557819</v>
      </c>
      <c r="F57" s="9" t="n">
        <f aca="false">'Fe Total Costs - Clinic'!F$160</f>
        <v>2640530.37421623</v>
      </c>
      <c r="G57" s="9" t="n">
        <f aca="false">'Fe Total Costs - Clinic'!G$160</f>
        <v>2642437.73005399</v>
      </c>
      <c r="H57" s="9" t="n">
        <f aca="false">'Fe Total Costs - Clinic'!H$160</f>
        <v>2644006.60406758</v>
      </c>
      <c r="I57" s="9" t="n">
        <f aca="false">'Fe Total Costs - Clinic'!I$160</f>
        <v>2644807.37534197</v>
      </c>
      <c r="J57" s="9" t="n">
        <f aca="false">'Fe Total Costs - Clinic'!J$160</f>
        <v>2645174.45263879</v>
      </c>
      <c r="K57" s="9" t="n">
        <f aca="false">'Fe Total Costs - Clinic'!K$160</f>
        <v>2645958.51254379</v>
      </c>
      <c r="L57" s="10" t="n">
        <f aca="false">'Fe Total Costs - Clinic'!L$160</f>
        <v>2643987.40910202</v>
      </c>
      <c r="M57" s="9"/>
      <c r="N57" s="22"/>
    </row>
    <row r="58" customFormat="false" ht="15" hidden="false" customHeight="false" outlineLevel="0" collapsed="false">
      <c r="A58" s="8" t="s">
        <v>26</v>
      </c>
      <c r="B58" s="9" t="n">
        <f aca="false">'Fe Total Costs - Clinic'!B$161</f>
        <v>93333.3333333333</v>
      </c>
      <c r="C58" s="9" t="n">
        <f aca="false">'Fe Total Costs - Clinic'!C$161</f>
        <v>3289755.36050306</v>
      </c>
      <c r="D58" s="9" t="n">
        <f aca="false">'Fe Total Costs - Clinic'!D$161</f>
        <v>3294364.01331067</v>
      </c>
      <c r="E58" s="9" t="n">
        <f aca="false">'Fe Total Costs - Clinic'!E$161</f>
        <v>3298212.06618129</v>
      </c>
      <c r="F58" s="9" t="n">
        <f aca="false">'Fe Total Costs - Clinic'!F$161</f>
        <v>3301377.17420536</v>
      </c>
      <c r="G58" s="9" t="n">
        <f aca="false">'Fe Total Costs - Clinic'!G$161</f>
        <v>3303761.88490112</v>
      </c>
      <c r="H58" s="9" t="n">
        <f aca="false">'Fe Total Costs - Clinic'!H$161</f>
        <v>3305723.40176465</v>
      </c>
      <c r="I58" s="9" t="n">
        <f aca="false">'Fe Total Costs - Clinic'!I$161</f>
        <v>3306724.58244897</v>
      </c>
      <c r="J58" s="9" t="n">
        <f aca="false">'Fe Total Costs - Clinic'!J$161</f>
        <v>3307183.52835648</v>
      </c>
      <c r="K58" s="9" t="n">
        <f aca="false">'Fe Total Costs - Clinic'!K$161</f>
        <v>3308163.815309</v>
      </c>
      <c r="L58" s="10" t="n">
        <f aca="false">'Fe Total Costs - Clinic'!L$161</f>
        <v>3305699.40286587</v>
      </c>
      <c r="M58" s="9"/>
      <c r="N58" s="22"/>
    </row>
    <row r="59" customFormat="false" ht="15" hidden="false" customHeight="false" outlineLevel="0" collapsed="false">
      <c r="A59" s="8" t="s">
        <v>27</v>
      </c>
      <c r="B59" s="9" t="n">
        <f aca="false">'Fe Total Costs - Clinic'!B$162</f>
        <v>93333.3333333333</v>
      </c>
      <c r="C59" s="9" t="n">
        <f aca="false">'Fe Total Costs - Clinic'!C$162</f>
        <v>5532644.11320456</v>
      </c>
      <c r="D59" s="9" t="n">
        <f aca="false">'Fe Total Costs - Clinic'!D$162</f>
        <v>5540394.85240296</v>
      </c>
      <c r="E59" s="9" t="n">
        <f aca="false">'Fe Total Costs - Clinic'!E$162</f>
        <v>5546866.42999124</v>
      </c>
      <c r="F59" s="9" t="n">
        <f aca="false">'Fe Total Costs - Clinic'!F$162</f>
        <v>5552189.44473187</v>
      </c>
      <c r="G59" s="9" t="n">
        <f aca="false">'Fe Total Costs - Clinic'!G$162</f>
        <v>5556200.00300955</v>
      </c>
      <c r="H59" s="9" t="n">
        <f aca="false">'Fe Total Costs - Clinic'!H$162</f>
        <v>5559498.84244856</v>
      </c>
      <c r="I59" s="9" t="n">
        <f aca="false">'Fe Total Costs - Clinic'!I$162</f>
        <v>5561182.60789991</v>
      </c>
      <c r="J59" s="9" t="n">
        <f aca="false">'Fe Total Costs - Clinic'!J$162</f>
        <v>5561954.45385657</v>
      </c>
      <c r="K59" s="9" t="n">
        <f aca="false">'Fe Total Costs - Clinic'!K$162</f>
        <v>5563603.08065181</v>
      </c>
      <c r="L59" s="10" t="n">
        <f aca="false">'Fe Total Costs - Clinic'!L$162</f>
        <v>5559458.48158538</v>
      </c>
      <c r="M59" s="9"/>
      <c r="N59" s="22"/>
    </row>
    <row r="60" customFormat="false" ht="15" hidden="false" customHeight="false" outlineLevel="0" collapsed="false">
      <c r="A60" s="140" t="s">
        <v>532</v>
      </c>
      <c r="B60" s="9"/>
      <c r="C60" s="9"/>
      <c r="D60" s="9"/>
      <c r="E60" s="9"/>
      <c r="F60" s="9"/>
      <c r="G60" s="9"/>
      <c r="H60" s="9"/>
      <c r="I60" s="9"/>
      <c r="J60" s="9"/>
      <c r="K60" s="9"/>
      <c r="L60" s="10"/>
    </row>
    <row r="61" customFormat="false" ht="15" hidden="false" customHeight="false" outlineLevel="0" collapsed="false">
      <c r="A61" s="8" t="s">
        <v>25</v>
      </c>
      <c r="B61" s="9" t="n">
        <f aca="false">'Fe Total Costs - Comm'!B$160</f>
        <v>140000</v>
      </c>
      <c r="C61" s="9" t="n">
        <f aca="false">'Fe Total Costs - Comm'!C$160</f>
        <v>2631234.9346269</v>
      </c>
      <c r="D61" s="9" t="n">
        <f aca="false">'Fe Total Costs - Comm'!D$160</f>
        <v>2634921.05925931</v>
      </c>
      <c r="E61" s="9" t="n">
        <f aca="false">'Fe Total Costs - Comm'!E$160</f>
        <v>2637998.83557819</v>
      </c>
      <c r="F61" s="9" t="n">
        <f aca="false">'Fe Total Costs - Comm'!F$160</f>
        <v>2640530.37421623</v>
      </c>
      <c r="G61" s="9" t="n">
        <f aca="false">'Fe Total Costs - Comm'!G$160</f>
        <v>2642437.73005399</v>
      </c>
      <c r="H61" s="9" t="n">
        <f aca="false">'Fe Total Costs - Comm'!H$160</f>
        <v>2644006.60406758</v>
      </c>
      <c r="I61" s="9" t="n">
        <f aca="false">'Fe Total Costs - Comm'!I$160</f>
        <v>2644807.37534197</v>
      </c>
      <c r="J61" s="9" t="n">
        <f aca="false">'Fe Total Costs - Comm'!J$160</f>
        <v>2645174.45263879</v>
      </c>
      <c r="K61" s="9" t="n">
        <f aca="false">'Fe Total Costs - Comm'!K$160</f>
        <v>2645958.51254379</v>
      </c>
      <c r="L61" s="10" t="n">
        <f aca="false">'Fe Total Costs - Comm'!L$160</f>
        <v>2643987.40910202</v>
      </c>
      <c r="N61" s="22"/>
    </row>
    <row r="62" customFormat="false" ht="15" hidden="false" customHeight="false" outlineLevel="0" collapsed="false">
      <c r="A62" s="8" t="s">
        <v>26</v>
      </c>
      <c r="B62" s="9" t="n">
        <f aca="false">'Fe Total Costs - Comm'!B$161</f>
        <v>140000</v>
      </c>
      <c r="C62" s="9" t="n">
        <f aca="false">'Fe Total Costs - Comm'!C$161</f>
        <v>2314975.8920111</v>
      </c>
      <c r="D62" s="9" t="n">
        <f aca="false">'Fe Total Costs - Comm'!D$161</f>
        <v>2318218.96603185</v>
      </c>
      <c r="E62" s="9" t="n">
        <f aca="false">'Fe Total Costs - Comm'!E$161</f>
        <v>2320926.81164664</v>
      </c>
      <c r="F62" s="9" t="n">
        <f aca="false">'Fe Total Costs - Comm'!F$161</f>
        <v>2323154.07415355</v>
      </c>
      <c r="G62" s="9" t="n">
        <f aca="false">'Fe Total Costs - Comm'!G$161</f>
        <v>2324832.17698039</v>
      </c>
      <c r="H62" s="9" t="n">
        <f aca="false">'Fe Total Costs - Comm'!H$161</f>
        <v>2326212.48151773</v>
      </c>
      <c r="I62" s="9" t="n">
        <f aca="false">'Fe Total Costs - Comm'!I$161</f>
        <v>2326917.00477061</v>
      </c>
      <c r="J62" s="9" t="n">
        <f aca="false">'Fe Total Costs - Comm'!J$161</f>
        <v>2327239.96152429</v>
      </c>
      <c r="K62" s="9" t="n">
        <f aca="false">'Fe Total Costs - Comm'!K$161</f>
        <v>2327929.78201659</v>
      </c>
      <c r="L62" s="10" t="n">
        <f aca="false">'Fe Total Costs - Comm'!L$161</f>
        <v>2326195.59367472</v>
      </c>
      <c r="N62" s="22"/>
    </row>
    <row r="63" customFormat="false" ht="15" hidden="false" customHeight="false" outlineLevel="0" collapsed="false">
      <c r="A63" s="8" t="s">
        <v>27</v>
      </c>
      <c r="B63" s="9" t="n">
        <f aca="false">'Fe Total Costs - Comm'!B$162</f>
        <v>140000</v>
      </c>
      <c r="C63" s="9" t="n">
        <f aca="false">'Fe Total Costs - Comm'!C$162</f>
        <v>3691870.73275324</v>
      </c>
      <c r="D63" s="9" t="n">
        <f aca="false">'Fe Total Costs - Comm'!D$162</f>
        <v>3697042.71320568</v>
      </c>
      <c r="E63" s="9" t="n">
        <f aca="false">'Fe Total Costs - Comm'!E$162</f>
        <v>3701361.12360838</v>
      </c>
      <c r="F63" s="9" t="n">
        <f aca="false">'Fe Total Costs - Comm'!F$162</f>
        <v>3704913.11103589</v>
      </c>
      <c r="G63" s="9" t="n">
        <f aca="false">'Fe Total Costs - Comm'!G$162</f>
        <v>3707589.31113558</v>
      </c>
      <c r="H63" s="9" t="n">
        <f aca="false">'Fe Total Costs - Comm'!H$162</f>
        <v>3709790.58931791</v>
      </c>
      <c r="I63" s="9" t="n">
        <f aca="false">'Fe Total Costs - Comm'!I$162</f>
        <v>3710914.14692679</v>
      </c>
      <c r="J63" s="9" t="n">
        <f aca="false">'Fe Total Costs - Comm'!J$162</f>
        <v>3711429.19098878</v>
      </c>
      <c r="K63" s="9" t="n">
        <f aca="false">'Fe Total Costs - Comm'!K$162</f>
        <v>3712529.30097056</v>
      </c>
      <c r="L63" s="10" t="n">
        <f aca="false">'Fe Total Costs - Comm'!L$162</f>
        <v>3709763.65697118</v>
      </c>
      <c r="N63" s="22"/>
    </row>
    <row r="64" customFormat="false" ht="15" hidden="false" customHeight="false" outlineLevel="0" collapsed="false">
      <c r="A64" s="140" t="s">
        <v>533</v>
      </c>
      <c r="B64" s="7"/>
      <c r="C64" s="7"/>
      <c r="D64" s="7"/>
      <c r="E64" s="7"/>
      <c r="F64" s="7"/>
      <c r="G64" s="7"/>
      <c r="H64" s="7"/>
      <c r="I64" s="7"/>
      <c r="J64" s="7"/>
      <c r="K64" s="7"/>
      <c r="L64" s="14"/>
    </row>
    <row r="65" customFormat="false" ht="15" hidden="false" customHeight="false" outlineLevel="0" collapsed="false">
      <c r="A65" s="8" t="s">
        <v>25</v>
      </c>
      <c r="B65" s="9" t="n">
        <f aca="false">'Cost Cube, Fe'!B$94+'Cost Wheat, Fe'!B$94</f>
        <v>574671.211785811</v>
      </c>
      <c r="C65" s="9" t="n">
        <f aca="false">'Cost Cube, Fe'!C$94+'Cost Wheat, Fe'!C$94</f>
        <v>696463.265944515</v>
      </c>
      <c r="D65" s="9" t="n">
        <f aca="false">'Cost Cube, Fe'!D$94+'Cost Wheat, Fe'!D$94</f>
        <v>691863.199136632</v>
      </c>
      <c r="E65" s="9" t="n">
        <f aca="false">'Cost Cube, Fe'!E$94+'Cost Wheat, Fe'!E$94</f>
        <v>687219.740301389</v>
      </c>
      <c r="F65" s="9" t="n">
        <f aca="false">'Cost Cube, Fe'!F$94+'Cost Wheat, Fe'!F$94</f>
        <v>682520.303202827</v>
      </c>
      <c r="G65" s="9" t="n">
        <f aca="false">'Cost Cube, Fe'!G$94+'Cost Wheat, Fe'!G$94</f>
        <v>793803.27685153</v>
      </c>
      <c r="H65" s="9" t="n">
        <f aca="false">'Cost Cube, Fe'!H$94+'Cost Wheat, Fe'!H$94</f>
        <v>672889.271698339</v>
      </c>
      <c r="I65" s="9" t="n">
        <f aca="false">'Cost Cube, Fe'!I$94+'Cost Wheat, Fe'!I$94</f>
        <v>667947.035380974</v>
      </c>
      <c r="J65" s="9" t="n">
        <f aca="false">'Cost Cube, Fe'!J$94+'Cost Wheat, Fe'!J$94</f>
        <v>662921.401393535</v>
      </c>
      <c r="K65" s="9" t="n">
        <f aca="false">'Cost Cube, Fe'!K$94+'Cost Wheat, Fe'!K$94</f>
        <v>657807.293878192</v>
      </c>
      <c r="L65" s="10" t="n">
        <f aca="false">'Cost Cube, Fe'!L$94+'Cost Wheat, Fe'!L$94</f>
        <v>752721.545975852</v>
      </c>
      <c r="N65" s="22"/>
    </row>
    <row r="66" customFormat="false" ht="15" hidden="false" customHeight="false" outlineLevel="0" collapsed="false">
      <c r="A66" s="8" t="s">
        <v>26</v>
      </c>
      <c r="B66" s="9" t="n">
        <f aca="false">'Cost Cube, Fe'!B$95+'Cost Wheat, Fe'!B$95</f>
        <v>422951.365058633</v>
      </c>
      <c r="C66" s="9" t="n">
        <f aca="false">+'Cost Cube, Fe'!C$95+'Cost Wheat, Fe'!C$95</f>
        <v>459934.857320317</v>
      </c>
      <c r="D66" s="9" t="n">
        <f aca="false">+'Cost Cube, Fe'!D$95+'Cost Wheat, Fe'!D$95</f>
        <v>456803.263317399</v>
      </c>
      <c r="E66" s="9" t="n">
        <f aca="false">+'Cost Cube, Fe'!E$95+'Cost Wheat, Fe'!E$95</f>
        <v>453646.805461539</v>
      </c>
      <c r="F66" s="9" t="n">
        <f aca="false">+'Cost Cube, Fe'!F$95+'Cost Wheat, Fe'!F$95</f>
        <v>450457.144338512</v>
      </c>
      <c r="G66" s="9" t="n">
        <f aca="false">+'Cost Cube, Fe'!G$95+'Cost Wheat, Fe'!G$95</f>
        <v>538820.615399573</v>
      </c>
      <c r="H66" s="9" t="n">
        <f aca="false">+'Cost Cube, Fe'!H$95+'Cost Wheat, Fe'!H$95</f>
        <v>443935.787934202</v>
      </c>
      <c r="I66" s="9" t="n">
        <f aca="false">+'Cost Cube, Fe'!I$95+'Cost Wheat, Fe'!I$95</f>
        <v>440596.937375587</v>
      </c>
      <c r="J66" s="9" t="n">
        <f aca="false">+'Cost Cube, Fe'!J$95+'Cost Wheat, Fe'!J$95</f>
        <v>437206.557652948</v>
      </c>
      <c r="K66" s="9" t="n">
        <f aca="false">+'Cost Cube, Fe'!K$95+'Cost Wheat, Fe'!K$95</f>
        <v>433761.238338513</v>
      </c>
      <c r="L66" s="10" t="n">
        <f aca="false">+'Cost Cube, Fe'!L$95+'Cost Wheat, Fe'!L$95</f>
        <v>509277.964574027</v>
      </c>
      <c r="N66" s="22"/>
    </row>
    <row r="67" customFormat="false" ht="15" hidden="false" customHeight="false" outlineLevel="0" collapsed="false">
      <c r="A67" s="8" t="s">
        <v>27</v>
      </c>
      <c r="B67" s="9" t="n">
        <f aca="false">'Cost Cube, Fe'!B$96+'Cost Wheat, Fe'!B$96</f>
        <v>578377.423155556</v>
      </c>
      <c r="C67" s="9" t="n">
        <f aca="false">+'Cost Cube, Fe'!C$96+'Cost Wheat, Fe'!C$96</f>
        <v>525630.645901035</v>
      </c>
      <c r="D67" s="9" t="n">
        <f aca="false">+'Cost Cube, Fe'!D$96+'Cost Wheat, Fe'!D$96</f>
        <v>521846.672510663</v>
      </c>
      <c r="E67" s="9" t="n">
        <f aca="false">+'Cost Cube, Fe'!E$96+'Cost Wheat, Fe'!E$96</f>
        <v>518042.575757872</v>
      </c>
      <c r="F67" s="9" t="n">
        <f aca="false">+'Cost Cube, Fe'!F$96+'Cost Wheat, Fe'!F$96</f>
        <v>514208.764614303</v>
      </c>
      <c r="G67" s="9" t="n">
        <f aca="false">+'Cost Cube, Fe'!G$96+'Cost Wheat, Fe'!G$96</f>
        <v>647721.183363148</v>
      </c>
      <c r="H67" s="9" t="n">
        <f aca="false">+'Cost Cube, Fe'!H$96+'Cost Wheat, Fe'!H$96</f>
        <v>506403.487291875</v>
      </c>
      <c r="I67" s="9" t="n">
        <f aca="false">+'Cost Cube, Fe'!I$96+'Cost Wheat, Fe'!I$96</f>
        <v>502423.564957493</v>
      </c>
      <c r="J67" s="9" t="n">
        <f aca="false">+'Cost Cube, Fe'!J$96+'Cost Wheat, Fe'!J$96</f>
        <v>498392.50689127</v>
      </c>
      <c r="K67" s="9" t="n">
        <f aca="false">+'Cost Cube, Fe'!K$96+'Cost Wheat, Fe'!K$96</f>
        <v>494306.287813669</v>
      </c>
      <c r="L67" s="10" t="n">
        <f aca="false">+'Cost Cube, Fe'!L$96+'Cost Wheat, Fe'!L$96</f>
        <v>608682.108066981</v>
      </c>
      <c r="N67" s="22"/>
    </row>
    <row r="68" customFormat="false" ht="15" hidden="false" customHeight="false" outlineLevel="0" collapsed="false">
      <c r="A68" s="140" t="s">
        <v>534</v>
      </c>
      <c r="B68" s="7"/>
      <c r="C68" s="7"/>
      <c r="D68" s="7"/>
      <c r="E68" s="7"/>
      <c r="F68" s="7"/>
      <c r="G68" s="7"/>
      <c r="H68" s="7"/>
      <c r="I68" s="7"/>
      <c r="J68" s="7"/>
      <c r="K68" s="7"/>
      <c r="L68" s="14"/>
    </row>
    <row r="69" customFormat="false" ht="15" hidden="false" customHeight="false" outlineLevel="0" collapsed="false">
      <c r="A69" s="8" t="s">
        <v>25</v>
      </c>
      <c r="B69" s="9" t="n">
        <f aca="false">'Cost Wheat, Fe'!B$94+'Fe Total Costs - Clinic'!B$160</f>
        <v>541444.912587464</v>
      </c>
      <c r="C69" s="9" t="n">
        <f aca="false">'Cost Wheat, Fe'!C$94+'Fe Total Costs - Clinic'!C$160</f>
        <v>3257056.71401164</v>
      </c>
      <c r="D69" s="9" t="n">
        <f aca="false">'Cost Wheat, Fe'!D$94+'Fe Total Costs - Clinic'!D$160</f>
        <v>3256756.70520945</v>
      </c>
      <c r="E69" s="9" t="n">
        <f aca="false">'Cost Wheat, Fe'!E$94+'Fe Total Costs - Clinic'!E$160</f>
        <v>3255803.39908557</v>
      </c>
      <c r="F69" s="9" t="n">
        <f aca="false">'Cost Wheat, Fe'!F$94+'Fe Total Costs - Clinic'!F$160</f>
        <v>3254247.64007062</v>
      </c>
      <c r="G69" s="9" t="n">
        <f aca="false">'Cost Wheat, Fe'!G$94+'Fe Total Costs - Clinic'!G$160</f>
        <v>3332778.17302963</v>
      </c>
      <c r="H69" s="9" t="n">
        <f aca="false">'Cost Wheat, Fe'!H$94+'Fe Total Costs - Clinic'!H$160</f>
        <v>3249322.94041217</v>
      </c>
      <c r="I69" s="9" t="n">
        <f aca="false">'Cost Wheat, Fe'!I$94+'Fe Total Costs - Clinic'!I$160</f>
        <v>3245800.71767459</v>
      </c>
      <c r="J69" s="9" t="n">
        <f aca="false">'Cost Wheat, Fe'!J$94+'Fe Total Costs - Clinic'!J$160</f>
        <v>3241764.29080267</v>
      </c>
      <c r="K69" s="9" t="n">
        <f aca="false">'Cost Wheat, Fe'!K$94+'Fe Total Costs - Clinic'!K$160</f>
        <v>3238059.86713301</v>
      </c>
      <c r="L69" s="10" t="n">
        <f aca="false">'Cost Wheat, Fe'!L$94+'Fe Total Costs - Clinic'!L$160</f>
        <v>3301204.5145543</v>
      </c>
      <c r="N69" s="22"/>
    </row>
    <row r="70" customFormat="false" ht="15" hidden="false" customHeight="false" outlineLevel="0" collapsed="false">
      <c r="A70" s="8" t="s">
        <v>26</v>
      </c>
      <c r="B70" s="9" t="n">
        <f aca="false">'Cost Wheat, Fe'!B$95+'Fe Total Costs - Clinic'!B$161</f>
        <v>360335.866723016</v>
      </c>
      <c r="C70" s="9" t="n">
        <f aca="false">'Cost Wheat, Fe'!C$95+'Fe Total Costs - Clinic'!C$161</f>
        <v>3662644.63246584</v>
      </c>
      <c r="D70" s="9" t="n">
        <f aca="false">'Cost Wheat, Fe'!D$95+'Fe Total Costs - Clinic'!D$161</f>
        <v>3664878.18992948</v>
      </c>
      <c r="E70" s="9" t="n">
        <f aca="false">'Cost Wheat, Fe'!E$95+'Fe Total Costs - Clinic'!E$161</f>
        <v>3666324.36506619</v>
      </c>
      <c r="F70" s="9" t="n">
        <f aca="false">'Cost Wheat, Fe'!F$95+'Fe Total Costs - Clinic'!F$161</f>
        <v>3667054.10011935</v>
      </c>
      <c r="G70" s="9" t="n">
        <f aca="false">'Cost Wheat, Fe'!G$95+'Fe Total Costs - Clinic'!G$161</f>
        <v>3715093.91850456</v>
      </c>
      <c r="H70" s="9" t="n">
        <f aca="false">'Cost Wheat, Fe'!H$95+'Fe Total Costs - Clinic'!H$161</f>
        <v>3666394.72290118</v>
      </c>
      <c r="I70" s="9" t="n">
        <f aca="false">'Cost Wheat, Fe'!I$95+'Fe Total Costs - Clinic'!I$161</f>
        <v>3664820.09343807</v>
      </c>
      <c r="J70" s="9" t="n">
        <f aca="false">'Cost Wheat, Fe'!J$95+'Fe Total Costs - Clinic'!J$161</f>
        <v>3662655.25807484</v>
      </c>
      <c r="K70" s="9" t="n">
        <f aca="false">'Cost Wheat, Fe'!K$95+'Fe Total Costs - Clinic'!K$161</f>
        <v>3660961.12967861</v>
      </c>
      <c r="L70" s="10" t="n">
        <f aca="false">'Cost Wheat, Fe'!L$95+'Fe Total Costs - Clinic'!L$161</f>
        <v>3697295.24699664</v>
      </c>
      <c r="N70" s="22"/>
    </row>
    <row r="71" customFormat="false" ht="15" hidden="false" customHeight="false" outlineLevel="0" collapsed="false">
      <c r="A71" s="8" t="s">
        <v>27</v>
      </c>
      <c r="B71" s="9" t="n">
        <f aca="false">'Cost Wheat, Fe'!B$96+'Fe Total Costs - Clinic'!B$162</f>
        <v>335219.22068952</v>
      </c>
      <c r="C71" s="9" t="n">
        <f aca="false">'Cost Wheat, Fe'!C$96+'Fe Total Costs - Clinic'!C$162</f>
        <v>5870456.08558266</v>
      </c>
      <c r="D71" s="9" t="n">
        <f aca="false">'Cost Wheat, Fe'!D$96+'Fe Total Costs - Clinic'!D$162</f>
        <v>5876055.15214509</v>
      </c>
      <c r="E71" s="9" t="n">
        <f aca="false">'Cost Wheat, Fe'!E$96+'Fe Total Costs - Clinic'!E$162</f>
        <v>5880350.79409855</v>
      </c>
      <c r="F71" s="9" t="n">
        <f aca="false">'Cost Wheat, Fe'!F$96+'Fe Total Costs - Clinic'!F$162</f>
        <v>5883467.5288289</v>
      </c>
      <c r="G71" s="9" t="n">
        <f aca="false">'Cost Wheat, Fe'!G$96+'Fe Total Costs - Clinic'!G$162</f>
        <v>5928838.46708353</v>
      </c>
      <c r="H71" s="9" t="n">
        <f aca="false">'Cost Wheat, Fe'!H$96+'Fe Total Costs - Clinic'!H$162</f>
        <v>5886242.19371749</v>
      </c>
      <c r="I71" s="9" t="n">
        <f aca="false">'Cost Wheat, Fe'!I$96+'Fe Total Costs - Clinic'!I$162</f>
        <v>5885592.45275875</v>
      </c>
      <c r="J71" s="9" t="n">
        <f aca="false">'Cost Wheat, Fe'!J$96+'Fe Total Costs - Clinic'!J$162</f>
        <v>5883987.33377489</v>
      </c>
      <c r="K71" s="9" t="n">
        <f aca="false">'Cost Wheat, Fe'!K$96+'Fe Total Costs - Clinic'!K$162</f>
        <v>5883213.12464577</v>
      </c>
      <c r="L71" s="10" t="n">
        <f aca="false">'Cost Wheat, Fe'!L$96+'Fe Total Costs - Clinic'!L$162</f>
        <v>5914217.31866473</v>
      </c>
      <c r="N71" s="22"/>
    </row>
    <row r="72" customFormat="false" ht="15" hidden="false" customHeight="false" outlineLevel="0" collapsed="false">
      <c r="A72" s="140" t="s">
        <v>535</v>
      </c>
      <c r="B72" s="7"/>
      <c r="C72" s="7"/>
      <c r="D72" s="7"/>
      <c r="E72" s="7"/>
      <c r="F72" s="7"/>
      <c r="G72" s="7"/>
      <c r="H72" s="7"/>
      <c r="I72" s="7"/>
      <c r="J72" s="7"/>
      <c r="K72" s="7"/>
      <c r="L72" s="14"/>
    </row>
    <row r="73" customFormat="false" ht="15" hidden="false" customHeight="false" outlineLevel="0" collapsed="false">
      <c r="A73" s="8" t="s">
        <v>25</v>
      </c>
      <c r="B73" s="9" t="n">
        <f aca="false">'Cost Wheat, Fe'!B$94+'Fe Total Costs - Comm'!B$160</f>
        <v>588111.579254131</v>
      </c>
      <c r="C73" s="9" t="n">
        <f aca="false">'Cost Wheat, Fe'!C$94+'Fe Total Costs - Comm'!C$160</f>
        <v>3257056.71401164</v>
      </c>
      <c r="D73" s="9" t="n">
        <f aca="false">'Cost Wheat, Fe'!D$94+'Fe Total Costs - Comm'!D$160</f>
        <v>3256756.70520945</v>
      </c>
      <c r="E73" s="9" t="n">
        <f aca="false">'Cost Wheat, Fe'!E$94+'Fe Total Costs - Comm'!E$160</f>
        <v>3255803.39908557</v>
      </c>
      <c r="F73" s="9" t="n">
        <f aca="false">'Cost Wheat, Fe'!F$94+'Fe Total Costs - Comm'!F$160</f>
        <v>3254247.64007062</v>
      </c>
      <c r="G73" s="9" t="n">
        <f aca="false">'Cost Wheat, Fe'!G$94+'Fe Total Costs - Comm'!G$160</f>
        <v>3332778.17302963</v>
      </c>
      <c r="H73" s="9" t="n">
        <f aca="false">'Cost Wheat, Fe'!H$94+'Fe Total Costs - Comm'!H$160</f>
        <v>3249322.94041217</v>
      </c>
      <c r="I73" s="9" t="n">
        <f aca="false">'Cost Wheat, Fe'!I$94+'Fe Total Costs - Comm'!I$160</f>
        <v>3245800.71767459</v>
      </c>
      <c r="J73" s="9" t="n">
        <f aca="false">'Cost Wheat, Fe'!J$94+'Fe Total Costs - Comm'!J$160</f>
        <v>3241764.29080267</v>
      </c>
      <c r="K73" s="9" t="n">
        <f aca="false">'Cost Wheat, Fe'!K$94+'Fe Total Costs - Comm'!K$160</f>
        <v>3238059.86713301</v>
      </c>
      <c r="L73" s="10" t="n">
        <f aca="false">'Cost Wheat, Fe'!L$94+'Fe Total Costs - Comm'!L$160</f>
        <v>3301204.5145543</v>
      </c>
      <c r="N73" s="22"/>
    </row>
    <row r="74" customFormat="false" ht="15" hidden="false" customHeight="false" outlineLevel="0" collapsed="false">
      <c r="A74" s="8" t="s">
        <v>26</v>
      </c>
      <c r="B74" s="9" t="n">
        <f aca="false">'Cost Wheat, Fe'!B$95+'Fe Total Costs - Comm'!B$161</f>
        <v>407002.533389682</v>
      </c>
      <c r="C74" s="9" t="n">
        <f aca="false">'Cost Wheat, Fe'!C$95+'Fe Total Costs - Comm'!C$161</f>
        <v>2687865.16397388</v>
      </c>
      <c r="D74" s="9" t="n">
        <f aca="false">'Cost Wheat, Fe'!D$95+'Fe Total Costs - Comm'!D$161</f>
        <v>2688733.14265066</v>
      </c>
      <c r="E74" s="9" t="n">
        <f aca="false">'Cost Wheat, Fe'!E$95+'Fe Total Costs - Comm'!E$161</f>
        <v>2689039.11053154</v>
      </c>
      <c r="F74" s="9" t="n">
        <f aca="false">'Cost Wheat, Fe'!F$95+'Fe Total Costs - Comm'!F$161</f>
        <v>2688831.00006753</v>
      </c>
      <c r="G74" s="9" t="n">
        <f aca="false">'Cost Wheat, Fe'!G$95+'Fe Total Costs - Comm'!G$161</f>
        <v>2736164.21058384</v>
      </c>
      <c r="H74" s="9" t="n">
        <f aca="false">'Cost Wheat, Fe'!H$95+'Fe Total Costs - Comm'!H$161</f>
        <v>2686883.80265427</v>
      </c>
      <c r="I74" s="9" t="n">
        <f aca="false">'Cost Wheat, Fe'!I$95+'Fe Total Costs - Comm'!I$161</f>
        <v>2685012.51575971</v>
      </c>
      <c r="J74" s="9" t="n">
        <f aca="false">'Cost Wheat, Fe'!J$95+'Fe Total Costs - Comm'!J$161</f>
        <v>2682711.69124265</v>
      </c>
      <c r="K74" s="9" t="n">
        <f aca="false">'Cost Wheat, Fe'!K$95+'Fe Total Costs - Comm'!K$161</f>
        <v>2680727.0963862</v>
      </c>
      <c r="L74" s="10" t="n">
        <f aca="false">'Cost Wheat, Fe'!L$95+'Fe Total Costs - Comm'!L$161</f>
        <v>2717791.43780548</v>
      </c>
      <c r="N74" s="22"/>
    </row>
    <row r="75" customFormat="false" ht="15" hidden="false" customHeight="false" outlineLevel="0" collapsed="false">
      <c r="A75" s="8" t="s">
        <v>27</v>
      </c>
      <c r="B75" s="9" t="n">
        <f aca="false">'Cost Wheat, Fe'!B$96+'Fe Total Costs - Comm'!B$162</f>
        <v>381885.887356187</v>
      </c>
      <c r="C75" s="9" t="n">
        <f aca="false">'Cost Wheat, Fe'!C$96+'Fe Total Costs - Comm'!C$162</f>
        <v>4029682.70513135</v>
      </c>
      <c r="D75" s="9" t="n">
        <f aca="false">'Cost Wheat, Fe'!D$96+'Fe Total Costs - Comm'!D$162</f>
        <v>4032703.01294781</v>
      </c>
      <c r="E75" s="9" t="n">
        <f aca="false">'Cost Wheat, Fe'!E$96+'Fe Total Costs - Comm'!E$162</f>
        <v>4034845.48771569</v>
      </c>
      <c r="F75" s="9" t="n">
        <f aca="false">'Cost Wheat, Fe'!F$96+'Fe Total Costs - Comm'!F$162</f>
        <v>4036191.19513292</v>
      </c>
      <c r="G75" s="9" t="n">
        <f aca="false">'Cost Wheat, Fe'!G$96+'Fe Total Costs - Comm'!G$162</f>
        <v>4080227.77520957</v>
      </c>
      <c r="H75" s="9" t="n">
        <f aca="false">'Cost Wheat, Fe'!H$96+'Fe Total Costs - Comm'!H$162</f>
        <v>4036533.94058683</v>
      </c>
      <c r="I75" s="9" t="n">
        <f aca="false">'Cost Wheat, Fe'!I$96+'Fe Total Costs - Comm'!I$162</f>
        <v>4035323.99178564</v>
      </c>
      <c r="J75" s="9" t="n">
        <f aca="false">'Cost Wheat, Fe'!J$96+'Fe Total Costs - Comm'!J$162</f>
        <v>4033462.0709071</v>
      </c>
      <c r="K75" s="9" t="n">
        <f aca="false">'Cost Wheat, Fe'!K$96+'Fe Total Costs - Comm'!K$162</f>
        <v>4032139.34496452</v>
      </c>
      <c r="L75" s="10" t="n">
        <f aca="false">'Cost Wheat, Fe'!L$96+'Fe Total Costs - Comm'!L$162</f>
        <v>4064522.49405054</v>
      </c>
      <c r="N75" s="22"/>
    </row>
    <row r="76" customFormat="false" ht="15" hidden="false" customHeight="false" outlineLevel="0" collapsed="false">
      <c r="A76" s="140" t="s">
        <v>536</v>
      </c>
      <c r="B76" s="7"/>
      <c r="C76" s="7"/>
      <c r="D76" s="7"/>
      <c r="E76" s="7"/>
      <c r="F76" s="7"/>
      <c r="G76" s="7"/>
      <c r="H76" s="7"/>
      <c r="I76" s="7"/>
      <c r="J76" s="7"/>
      <c r="K76" s="7"/>
      <c r="L76" s="14"/>
    </row>
    <row r="77" customFormat="false" ht="15" hidden="false" customHeight="false" outlineLevel="0" collapsed="false">
      <c r="A77" s="8" t="s">
        <v>25</v>
      </c>
      <c r="B77" s="9" t="n">
        <f aca="false">'Cost Cube, Fe'!B$94+'Fe Total Costs - Clinic'!B$160</f>
        <v>219892.965865013</v>
      </c>
      <c r="C77" s="9" t="n">
        <f aca="false">'Cost Cube, Fe'!C$94+'Fe Total Costs - Clinic'!C$160</f>
        <v>2701876.42118668</v>
      </c>
      <c r="D77" s="9" t="n">
        <f aca="false">'Cost Cube, Fe'!D$94+'Fe Total Costs - Clinic'!D$160</f>
        <v>2704948.61244579</v>
      </c>
      <c r="E77" s="9" t="n">
        <f aca="false">'Cost Cube, Fe'!E$94+'Fe Total Costs - Clinic'!E$160</f>
        <v>2707414.0123722</v>
      </c>
      <c r="F77" s="9" t="n">
        <f aca="false">'Cost Cube, Fe'!F$94+'Fe Total Costs - Clinic'!F$160</f>
        <v>2709333.41156466</v>
      </c>
      <c r="G77" s="9" t="n">
        <f aca="false">'Cost Cube, Fe'!G$94+'Fe Total Costs - Clinic'!G$160</f>
        <v>2745900.56392987</v>
      </c>
      <c r="H77" s="9" t="n">
        <f aca="false">'Cost Cube, Fe'!H$94+'Fe Total Costs - Clinic'!H$160</f>
        <v>2711579.53942134</v>
      </c>
      <c r="I77" s="9" t="n">
        <f aca="false">'Cost Cube, Fe'!I$94+'Fe Total Costs - Clinic'!I$160</f>
        <v>2711761.06839033</v>
      </c>
      <c r="J77" s="9" t="n">
        <f aca="false">'Cost Cube, Fe'!J$94+'Fe Total Costs - Clinic'!J$160</f>
        <v>2711506.01586845</v>
      </c>
      <c r="K77" s="9" t="n">
        <f aca="false">'Cost Cube, Fe'!K$94+'Fe Total Costs - Clinic'!K$160</f>
        <v>2711664.45183277</v>
      </c>
      <c r="L77" s="10" t="n">
        <f aca="false">'Cost Cube, Fe'!L$94+'Fe Total Costs - Clinic'!L$160</f>
        <v>2739491.84962559</v>
      </c>
      <c r="N77" s="22"/>
    </row>
    <row r="78" customFormat="false" ht="15" hidden="false" customHeight="false" outlineLevel="0" collapsed="false">
      <c r="A78" s="8" t="s">
        <v>26</v>
      </c>
      <c r="B78" s="9" t="n">
        <f aca="false">'Cost Cube, Fe'!B$95+'Fe Total Costs - Clinic'!B$161</f>
        <v>249282.165002284</v>
      </c>
      <c r="C78" s="9" t="n">
        <f aca="false">'Cost Cube, Fe'!C$95+'Fe Total Costs - Clinic'!C$161</f>
        <v>3376800.9458606</v>
      </c>
      <c r="D78" s="9" t="n">
        <f aca="false">'Cost Cube, Fe'!D$95+'Fe Total Costs - Clinic'!D$161</f>
        <v>3380653.10000926</v>
      </c>
      <c r="E78" s="9" t="n">
        <f aca="false">'Cost Cube, Fe'!E$95+'Fe Total Costs - Clinic'!E$161</f>
        <v>3383746.57275794</v>
      </c>
      <c r="F78" s="9" t="n">
        <f aca="false">'Cost Cube, Fe'!F$95+'Fe Total Costs - Clinic'!F$161</f>
        <v>3386157.39262989</v>
      </c>
      <c r="G78" s="9" t="n">
        <f aca="false">'Cost Cube, Fe'!G$95+'Fe Total Costs - Clinic'!G$161</f>
        <v>3431250.46669725</v>
      </c>
      <c r="H78" s="9" t="n">
        <f aca="false">'Cost Cube, Fe'!H$95+'Fe Total Costs - Clinic'!H$161</f>
        <v>3388987.86856232</v>
      </c>
      <c r="I78" s="9" t="n">
        <f aca="false">'Cost Cube, Fe'!I$95+'Fe Total Costs - Clinic'!I$161</f>
        <v>3389226.00883546</v>
      </c>
      <c r="J78" s="9" t="n">
        <f aca="false">'Cost Cube, Fe'!J$95+'Fe Total Costs - Clinic'!J$161</f>
        <v>3388918.35629106</v>
      </c>
      <c r="K78" s="9" t="n">
        <f aca="false">'Cost Cube, Fe'!K$95+'Fe Total Costs - Clinic'!K$161</f>
        <v>3389127.7392779</v>
      </c>
      <c r="L78" s="10" t="n">
        <f aca="false">'Cost Cube, Fe'!L$95+'Fe Total Costs - Clinic'!L$161</f>
        <v>3423381.52330913</v>
      </c>
      <c r="N78" s="22"/>
    </row>
    <row r="79" customFormat="false" ht="15" hidden="false" customHeight="false" outlineLevel="0" collapsed="false">
      <c r="A79" s="8" t="s">
        <v>27</v>
      </c>
      <c r="B79" s="9" t="n">
        <f aca="false">'Cost Cube, Fe'!B$96+'Fe Total Costs - Clinic'!B$162</f>
        <v>429824.869132702</v>
      </c>
      <c r="C79" s="9" t="n">
        <f aca="false">'Cost Cube, Fe'!C$96+'Fe Total Costs - Clinic'!C$162</f>
        <v>5720462.78672749</v>
      </c>
      <c r="D79" s="9" t="n">
        <f aca="false">'Cost Cube, Fe'!D$96+'Fe Total Costs - Clinic'!D$162</f>
        <v>5726581.2251715</v>
      </c>
      <c r="E79" s="9" t="n">
        <f aca="false">'Cost Cube, Fe'!E$96+'Fe Total Costs - Clinic'!E$162</f>
        <v>5731424.6416418</v>
      </c>
      <c r="F79" s="9" t="n">
        <f aca="false">'Cost Cube, Fe'!F$96+'Fe Total Costs - Clinic'!F$162</f>
        <v>5735120.12524915</v>
      </c>
      <c r="G79" s="9" t="n">
        <f aca="false">'Cost Cube, Fe'!G$96+'Fe Total Costs - Clinic'!G$162</f>
        <v>5831282.72229871</v>
      </c>
      <c r="H79" s="9" t="n">
        <f aca="false">'Cost Cube, Fe'!H$96+'Fe Total Costs - Clinic'!H$162</f>
        <v>5739158.97847151</v>
      </c>
      <c r="I79" s="9" t="n">
        <f aca="false">'Cost Cube, Fe'!I$96+'Fe Total Costs - Clinic'!I$162</f>
        <v>5739196.32799855</v>
      </c>
      <c r="J79" s="9" t="n">
        <f aca="false">'Cost Cube, Fe'!J$96+'Fe Total Costs - Clinic'!J$162</f>
        <v>5738314.08082952</v>
      </c>
      <c r="K79" s="9" t="n">
        <f aca="false">'Cost Cube, Fe'!K$96+'Fe Total Costs - Clinic'!K$162</f>
        <v>5738299.32447153</v>
      </c>
      <c r="L79" s="10" t="n">
        <f aca="false">'Cost Cube, Fe'!L$96+'Fe Total Costs - Clinic'!L$162</f>
        <v>5813381.752573</v>
      </c>
      <c r="N79" s="22"/>
    </row>
    <row r="80" customFormat="false" ht="15" hidden="false" customHeight="false" outlineLevel="0" collapsed="false">
      <c r="A80" s="140" t="s">
        <v>537</v>
      </c>
      <c r="B80" s="7"/>
      <c r="C80" s="7"/>
      <c r="D80" s="7"/>
      <c r="E80" s="7"/>
      <c r="F80" s="7"/>
      <c r="G80" s="7"/>
      <c r="H80" s="7"/>
      <c r="I80" s="7"/>
      <c r="J80" s="7"/>
      <c r="K80" s="7"/>
      <c r="L80" s="14"/>
    </row>
    <row r="81" customFormat="false" ht="15" hidden="false" customHeight="false" outlineLevel="0" collapsed="false">
      <c r="A81" s="8" t="s">
        <v>25</v>
      </c>
      <c r="B81" s="9" t="n">
        <f aca="false">'Cost Cube, Fe'!B$94+'Fe Total Costs - Comm'!B$160</f>
        <v>266559.63253168</v>
      </c>
      <c r="C81" s="9" t="n">
        <f aca="false">'Cost Cube, Fe'!C$94+'Fe Total Costs - Comm'!C$160</f>
        <v>2701876.42118668</v>
      </c>
      <c r="D81" s="9" t="n">
        <f aca="false">'Cost Cube, Fe'!D$94+'Fe Total Costs - Comm'!D$160</f>
        <v>2704948.61244579</v>
      </c>
      <c r="E81" s="9" t="n">
        <f aca="false">'Cost Cube, Fe'!E$94+'Fe Total Costs - Comm'!E$160</f>
        <v>2707414.0123722</v>
      </c>
      <c r="F81" s="9" t="n">
        <f aca="false">'Cost Cube, Fe'!F$94+'Fe Total Costs - Comm'!F$160</f>
        <v>2709333.41156466</v>
      </c>
      <c r="G81" s="9" t="n">
        <f aca="false">'Cost Cube, Fe'!G$94+'Fe Total Costs - Comm'!G$160</f>
        <v>2745900.56392987</v>
      </c>
      <c r="H81" s="9" t="n">
        <f aca="false">'Cost Cube, Fe'!H$94+'Fe Total Costs - Comm'!H$160</f>
        <v>2711579.53942134</v>
      </c>
      <c r="I81" s="9" t="n">
        <f aca="false">'Cost Cube, Fe'!I$94+'Fe Total Costs - Comm'!I$160</f>
        <v>2711761.06839033</v>
      </c>
      <c r="J81" s="9" t="n">
        <f aca="false">'Cost Cube, Fe'!J$94+'Fe Total Costs - Comm'!J$160</f>
        <v>2711506.01586845</v>
      </c>
      <c r="K81" s="9" t="n">
        <f aca="false">'Cost Cube, Fe'!K$94+'Fe Total Costs - Comm'!K$160</f>
        <v>2711664.45183277</v>
      </c>
      <c r="L81" s="10" t="n">
        <f aca="false">'Cost Cube, Fe'!L$94+'Fe Total Costs - Comm'!L$160</f>
        <v>2739491.84962559</v>
      </c>
      <c r="N81" s="22"/>
    </row>
    <row r="82" customFormat="false" ht="15" hidden="false" customHeight="false" outlineLevel="0" collapsed="false">
      <c r="A82" s="8" t="s">
        <v>26</v>
      </c>
      <c r="B82" s="9" t="n">
        <f aca="false">'Cost Cube, Fe'!B$95+'Fe Total Costs - Comm'!B$161</f>
        <v>295948.831668951</v>
      </c>
      <c r="C82" s="9" t="n">
        <f aca="false">'Cost Cube, Fe'!C$95+'Fe Total Costs - Comm'!C$161</f>
        <v>2402021.47736864</v>
      </c>
      <c r="D82" s="9" t="n">
        <f aca="false">'Cost Cube, Fe'!D$95+'Fe Total Costs - Comm'!D$161</f>
        <v>2404508.05273044</v>
      </c>
      <c r="E82" s="9" t="n">
        <f aca="false">'Cost Cube, Fe'!E$95+'Fe Total Costs - Comm'!E$161</f>
        <v>2406461.31822329</v>
      </c>
      <c r="F82" s="9" t="n">
        <f aca="false">'Cost Cube, Fe'!F$95+'Fe Total Costs - Comm'!F$161</f>
        <v>2407934.29257807</v>
      </c>
      <c r="G82" s="9" t="n">
        <f aca="false">'Cost Cube, Fe'!G$95+'Fe Total Costs - Comm'!G$161</f>
        <v>2452320.75877652</v>
      </c>
      <c r="H82" s="9" t="n">
        <f aca="false">'Cost Cube, Fe'!H$95+'Fe Total Costs - Comm'!H$161</f>
        <v>2409476.9483154</v>
      </c>
      <c r="I82" s="9" t="n">
        <f aca="false">'Cost Cube, Fe'!I$95+'Fe Total Costs - Comm'!I$161</f>
        <v>2409418.4311571</v>
      </c>
      <c r="J82" s="9" t="n">
        <f aca="false">'Cost Cube, Fe'!J$95+'Fe Total Costs - Comm'!J$161</f>
        <v>2408974.78945887</v>
      </c>
      <c r="K82" s="9" t="n">
        <f aca="false">'Cost Cube, Fe'!K$95+'Fe Total Costs - Comm'!K$161</f>
        <v>2408893.70598549</v>
      </c>
      <c r="L82" s="10" t="n">
        <f aca="false">'Cost Cube, Fe'!L$95+'Fe Total Costs - Comm'!L$161</f>
        <v>2443877.71411797</v>
      </c>
      <c r="N82" s="22"/>
    </row>
    <row r="83" customFormat="false" ht="15" hidden="false" customHeight="false" outlineLevel="0" collapsed="false">
      <c r="A83" s="8" t="s">
        <v>27</v>
      </c>
      <c r="B83" s="9" t="n">
        <f aca="false">'Cost Cube, Fe'!B$96+'Fe Total Costs - Comm'!B$162</f>
        <v>476491.535799369</v>
      </c>
      <c r="C83" s="9" t="n">
        <f aca="false">'Cost Cube, Fe'!C$96+'Fe Total Costs - Comm'!C$162</f>
        <v>3879689.40627617</v>
      </c>
      <c r="D83" s="9" t="n">
        <f aca="false">'Cost Cube, Fe'!D$96+'Fe Total Costs - Comm'!D$162</f>
        <v>3883229.08597422</v>
      </c>
      <c r="E83" s="9" t="n">
        <f aca="false">'Cost Cube, Fe'!E$96+'Fe Total Costs - Comm'!E$162</f>
        <v>3885919.33525895</v>
      </c>
      <c r="F83" s="9" t="n">
        <f aca="false">'Cost Cube, Fe'!F$96+'Fe Total Costs - Comm'!F$162</f>
        <v>3887843.79155316</v>
      </c>
      <c r="G83" s="9" t="n">
        <f aca="false">'Cost Cube, Fe'!G$96+'Fe Total Costs - Comm'!G$162</f>
        <v>3982672.03042475</v>
      </c>
      <c r="H83" s="9" t="n">
        <f aca="false">'Cost Cube, Fe'!H$96+'Fe Total Costs - Comm'!H$162</f>
        <v>3889450.72534085</v>
      </c>
      <c r="I83" s="9" t="n">
        <f aca="false">'Cost Cube, Fe'!I$96+'Fe Total Costs - Comm'!I$162</f>
        <v>3888927.86702544</v>
      </c>
      <c r="J83" s="9" t="n">
        <f aca="false">'Cost Cube, Fe'!J$96+'Fe Total Costs - Comm'!J$162</f>
        <v>3887788.81796173</v>
      </c>
      <c r="K83" s="9" t="n">
        <f aca="false">'Cost Cube, Fe'!K$96+'Fe Total Costs - Comm'!K$162</f>
        <v>3887225.54479028</v>
      </c>
      <c r="L83" s="10" t="n">
        <f aca="false">'Cost Cube, Fe'!L$96+'Fe Total Costs - Comm'!L$162</f>
        <v>3963686.92795881</v>
      </c>
      <c r="N83" s="22"/>
    </row>
    <row r="84" customFormat="false" ht="15" hidden="false" customHeight="false" outlineLevel="0" collapsed="false">
      <c r="A84" s="140" t="s">
        <v>538</v>
      </c>
      <c r="B84" s="7"/>
      <c r="C84" s="7"/>
      <c r="D84" s="7"/>
      <c r="E84" s="7"/>
      <c r="F84" s="7"/>
      <c r="G84" s="7"/>
      <c r="H84" s="7"/>
      <c r="I84" s="7"/>
      <c r="J84" s="7"/>
      <c r="K84" s="7"/>
      <c r="L84" s="14"/>
    </row>
    <row r="85" customFormat="false" ht="15" hidden="false" customHeight="false" outlineLevel="0" collapsed="false">
      <c r="A85" s="8" t="s">
        <v>25</v>
      </c>
      <c r="B85" s="9" t="n">
        <f aca="false">'Cost Cube, Fe'!B$94+'Cost Wheat, Fe'!B$94+'Fe Total Costs - Clinic'!B$160</f>
        <v>668004.545119144</v>
      </c>
      <c r="C85" s="9" t="n">
        <f aca="false">'Cost Cube, Fe'!C$94+'Cost Wheat, Fe'!C$94+'Fe Total Costs - Clinic'!C$160</f>
        <v>3327698.20057141</v>
      </c>
      <c r="D85" s="9" t="n">
        <f aca="false">'Cost Cube, Fe'!D$94+'Cost Wheat, Fe'!D$94+'Fe Total Costs - Clinic'!D$160</f>
        <v>3326784.25839594</v>
      </c>
      <c r="E85" s="9" t="n">
        <f aca="false">'Cost Cube, Fe'!E$94+'Cost Wheat, Fe'!E$94+'Fe Total Costs - Clinic'!E$160</f>
        <v>3325218.57587958</v>
      </c>
      <c r="F85" s="9" t="n">
        <f aca="false">'Cost Cube, Fe'!F$94+'Cost Wheat, Fe'!F$94+'Fe Total Costs - Clinic'!F$160</f>
        <v>3323050.67741906</v>
      </c>
      <c r="G85" s="9" t="n">
        <f aca="false">'Cost Cube, Fe'!G$94+'Cost Wheat, Fe'!G$94+'Fe Total Costs - Clinic'!G$160</f>
        <v>3436241.00690552</v>
      </c>
      <c r="H85" s="9" t="n">
        <f aca="false">'Cost Cube, Fe'!H$94+'Cost Wheat, Fe'!H$94+'Fe Total Costs - Clinic'!H$160</f>
        <v>3316895.87576592</v>
      </c>
      <c r="I85" s="9" t="n">
        <f aca="false">'Cost Cube, Fe'!I$94+'Cost Wheat, Fe'!I$94+'Fe Total Costs - Clinic'!I$160</f>
        <v>3312754.41072295</v>
      </c>
      <c r="J85" s="9" t="n">
        <f aca="false">'Cost Cube, Fe'!J$94+'Cost Wheat, Fe'!J$94+'Fe Total Costs - Clinic'!J$160</f>
        <v>3308095.85403233</v>
      </c>
      <c r="K85" s="9" t="n">
        <f aca="false">'Cost Cube, Fe'!K$94+'Cost Wheat, Fe'!K$94+'Fe Total Costs - Clinic'!K$160</f>
        <v>3303765.80642199</v>
      </c>
      <c r="L85" s="10" t="n">
        <f aca="false">'Cost Cube, Fe'!L$94+'Cost Wheat, Fe'!L$94+'Fe Total Costs - Clinic'!L$160</f>
        <v>3396708.95507787</v>
      </c>
      <c r="N85" s="22"/>
    </row>
    <row r="86" customFormat="false" ht="15" hidden="false" customHeight="false" outlineLevel="0" collapsed="false">
      <c r="A86" s="8" t="s">
        <v>26</v>
      </c>
      <c r="B86" s="9" t="n">
        <f aca="false">'Cost Cube, Fe'!B$95+'Cost Wheat, Fe'!B$95+'Fe Total Costs - Clinic'!B$161</f>
        <v>516284.698391967</v>
      </c>
      <c r="C86" s="9" t="n">
        <f aca="false">'Cost Cube, Fe'!C$95+'Cost Wheat, Fe'!C$95+'Fe Total Costs - Clinic'!C$161</f>
        <v>3749690.21782338</v>
      </c>
      <c r="D86" s="9" t="n">
        <f aca="false">'Cost Cube, Fe'!D$95+'Cost Wheat, Fe'!D$95+'Fe Total Costs - Clinic'!D$161</f>
        <v>3751167.27662807</v>
      </c>
      <c r="E86" s="9" t="n">
        <f aca="false">'Cost Cube, Fe'!E$95+'Cost Wheat, Fe'!E$95+'Fe Total Costs - Clinic'!E$161</f>
        <v>3751858.87164283</v>
      </c>
      <c r="F86" s="9" t="n">
        <f aca="false">'Cost Cube, Fe'!F$95+'Cost Wheat, Fe'!F$95+'Fe Total Costs - Clinic'!F$161</f>
        <v>3751834.31854387</v>
      </c>
      <c r="G86" s="9" t="n">
        <f aca="false">'Cost Cube, Fe'!G$95+'Cost Wheat, Fe'!G$95+'Fe Total Costs - Clinic'!G$161</f>
        <v>3842582.50030069</v>
      </c>
      <c r="H86" s="9" t="n">
        <f aca="false">'Cost Cube, Fe'!H$95+'Cost Wheat, Fe'!H$95+'Fe Total Costs - Clinic'!H$161</f>
        <v>3749659.18969885</v>
      </c>
      <c r="I86" s="9" t="n">
        <f aca="false">'Cost Cube, Fe'!I$95+'Cost Wheat, Fe'!I$95+'Fe Total Costs - Clinic'!I$161</f>
        <v>3747321.51982456</v>
      </c>
      <c r="J86" s="9" t="n">
        <f aca="false">'Cost Cube, Fe'!J$95+'Cost Wheat, Fe'!J$95+'Fe Total Costs - Clinic'!J$161</f>
        <v>3744390.08600942</v>
      </c>
      <c r="K86" s="9" t="n">
        <f aca="false">'Cost Cube, Fe'!K$95+'Cost Wheat, Fe'!K$95+'Fe Total Costs - Clinic'!K$161</f>
        <v>3741925.05364751</v>
      </c>
      <c r="L86" s="10" t="n">
        <f aca="false">'Cost Cube, Fe'!L$95+'Cost Wheat, Fe'!L$95+'Fe Total Costs - Clinic'!L$161</f>
        <v>3814977.3674399</v>
      </c>
      <c r="N86" s="22"/>
    </row>
    <row r="87" customFormat="false" ht="15" hidden="false" customHeight="false" outlineLevel="0" collapsed="false">
      <c r="A87" s="8" t="s">
        <v>27</v>
      </c>
      <c r="B87" s="9" t="n">
        <f aca="false">'Cost Cube, Fe'!B$96+'Cost Wheat, Fe'!B$96+'Fe Total Costs - Clinic'!B$162</f>
        <v>671710.756488889</v>
      </c>
      <c r="C87" s="9" t="n">
        <f aca="false">'Cost Cube, Fe'!C$96+'Cost Wheat, Fe'!C$96+'Fe Total Costs - Clinic'!C$162</f>
        <v>6058274.75910559</v>
      </c>
      <c r="D87" s="9" t="n">
        <f aca="false">'Cost Cube, Fe'!D$96+'Cost Wheat, Fe'!D$96+'Fe Total Costs - Clinic'!D$162</f>
        <v>6062241.52491363</v>
      </c>
      <c r="E87" s="9" t="n">
        <f aca="false">'Cost Cube, Fe'!E$96+'Cost Wheat, Fe'!E$96+'Fe Total Costs - Clinic'!E$162</f>
        <v>6064909.00574911</v>
      </c>
      <c r="F87" s="9" t="n">
        <f aca="false">'Cost Cube, Fe'!F$96+'Cost Wheat, Fe'!F$96+'Fe Total Costs - Clinic'!F$162</f>
        <v>6066398.20934618</v>
      </c>
      <c r="G87" s="9" t="n">
        <f aca="false">'Cost Cube, Fe'!G$96+'Cost Wheat, Fe'!G$96+'Fe Total Costs - Clinic'!G$162</f>
        <v>6203921.18637269</v>
      </c>
      <c r="H87" s="9" t="n">
        <f aca="false">'Cost Cube, Fe'!H$96+'Cost Wheat, Fe'!H$96+'Fe Total Costs - Clinic'!H$162</f>
        <v>6065902.32974044</v>
      </c>
      <c r="I87" s="9" t="n">
        <f aca="false">'Cost Cube, Fe'!I$96+'Cost Wheat, Fe'!I$96+'Fe Total Costs - Clinic'!I$162</f>
        <v>6063606.1728574</v>
      </c>
      <c r="J87" s="9" t="n">
        <f aca="false">'Cost Cube, Fe'!J$96+'Cost Wheat, Fe'!J$96+'Fe Total Costs - Clinic'!J$162</f>
        <v>6060346.96074784</v>
      </c>
      <c r="K87" s="9" t="n">
        <f aca="false">'Cost Cube, Fe'!K$96+'Cost Wheat, Fe'!K$96+'Fe Total Costs - Clinic'!K$162</f>
        <v>6057909.36846548</v>
      </c>
      <c r="L87" s="10" t="n">
        <f aca="false">'Cost Cube, Fe'!L$96+'Cost Wheat, Fe'!L$96+'Fe Total Costs - Clinic'!L$162</f>
        <v>6168140.58965236</v>
      </c>
      <c r="N87" s="22"/>
    </row>
    <row r="88" customFormat="false" ht="15" hidden="false" customHeight="false" outlineLevel="0" collapsed="false">
      <c r="A88" s="140" t="s">
        <v>539</v>
      </c>
      <c r="B88" s="7"/>
      <c r="C88" s="7"/>
      <c r="D88" s="7"/>
      <c r="E88" s="7"/>
      <c r="F88" s="7"/>
      <c r="G88" s="7"/>
      <c r="H88" s="7"/>
      <c r="I88" s="7"/>
      <c r="J88" s="7"/>
      <c r="K88" s="7"/>
      <c r="L88" s="14"/>
    </row>
    <row r="89" customFormat="false" ht="15" hidden="false" customHeight="false" outlineLevel="0" collapsed="false">
      <c r="A89" s="8" t="s">
        <v>25</v>
      </c>
      <c r="B89" s="9" t="n">
        <f aca="false">'Cost Cube, Fe'!B$94+'Cost Wheat, Fe'!B$94+'Fe Total Costs - Comm'!B$160</f>
        <v>714671.211785811</v>
      </c>
      <c r="C89" s="9" t="n">
        <f aca="false">'Cost Cube, Fe'!C$94+'Cost Wheat, Fe'!C$94+'Fe Total Costs - Comm'!C$160</f>
        <v>3327698.20057141</v>
      </c>
      <c r="D89" s="9" t="n">
        <f aca="false">'Cost Cube, Fe'!D$94+'Cost Wheat, Fe'!D$94+'Fe Total Costs - Comm'!D$160</f>
        <v>3326784.25839594</v>
      </c>
      <c r="E89" s="9" t="n">
        <f aca="false">'Cost Cube, Fe'!E$94+'Cost Wheat, Fe'!E$94+'Fe Total Costs - Comm'!E$160</f>
        <v>3325218.57587958</v>
      </c>
      <c r="F89" s="9" t="n">
        <f aca="false">'Cost Cube, Fe'!F$94+'Cost Wheat, Fe'!F$94+'Fe Total Costs - Comm'!F$160</f>
        <v>3323050.67741906</v>
      </c>
      <c r="G89" s="9" t="n">
        <f aca="false">'Cost Cube, Fe'!G$94+'Cost Wheat, Fe'!G$94+'Fe Total Costs - Comm'!G$160</f>
        <v>3436241.00690552</v>
      </c>
      <c r="H89" s="9" t="n">
        <f aca="false">'Cost Cube, Fe'!H$94+'Cost Wheat, Fe'!H$94+'Fe Total Costs - Comm'!H$160</f>
        <v>3316895.87576592</v>
      </c>
      <c r="I89" s="9" t="n">
        <f aca="false">'Cost Cube, Fe'!I$94+'Cost Wheat, Fe'!I$94+'Fe Total Costs - Comm'!I$160</f>
        <v>3312754.41072295</v>
      </c>
      <c r="J89" s="9" t="n">
        <f aca="false">'Cost Cube, Fe'!J$94+'Cost Wheat, Fe'!J$94+'Fe Total Costs - Comm'!J$160</f>
        <v>3308095.85403233</v>
      </c>
      <c r="K89" s="9" t="n">
        <f aca="false">'Cost Cube, Fe'!K$94+'Cost Wheat, Fe'!K$94+'Fe Total Costs - Comm'!K$160</f>
        <v>3303765.80642199</v>
      </c>
      <c r="L89" s="10" t="n">
        <f aca="false">'Cost Cube, Fe'!L$94+'Cost Wheat, Fe'!L$94+'Fe Total Costs - Comm'!L$160</f>
        <v>3396708.95507787</v>
      </c>
      <c r="N89" s="22"/>
    </row>
    <row r="90" customFormat="false" ht="15" hidden="false" customHeight="false" outlineLevel="0" collapsed="false">
      <c r="A90" s="8" t="s">
        <v>26</v>
      </c>
      <c r="B90" s="9" t="n">
        <f aca="false">'Cost Cube, Fe'!B$95+'Cost Wheat, Fe'!B$95+'Fe Total Costs - Comm'!B$161</f>
        <v>562951.365058633</v>
      </c>
      <c r="C90" s="9" t="n">
        <f aca="false">'Cost Cube, Fe'!C$95+'Cost Wheat, Fe'!C$95+'Fe Total Costs - Comm'!C$161</f>
        <v>2774910.74933142</v>
      </c>
      <c r="D90" s="9" t="n">
        <f aca="false">'Cost Cube, Fe'!D$95+'Cost Wheat, Fe'!D$95+'Fe Total Costs - Comm'!D$161</f>
        <v>2775022.22934925</v>
      </c>
      <c r="E90" s="9" t="n">
        <f aca="false">'Cost Cube, Fe'!E$95+'Cost Wheat, Fe'!E$95+'Fe Total Costs - Comm'!E$161</f>
        <v>2774573.61710818</v>
      </c>
      <c r="F90" s="9" t="n">
        <f aca="false">'Cost Cube, Fe'!F$95+'Cost Wheat, Fe'!F$95+'Fe Total Costs - Comm'!F$161</f>
        <v>2773611.21849206</v>
      </c>
      <c r="G90" s="9" t="n">
        <f aca="false">'Cost Cube, Fe'!G$95+'Cost Wheat, Fe'!G$95+'Fe Total Costs - Comm'!G$161</f>
        <v>2863652.79237997</v>
      </c>
      <c r="H90" s="9" t="n">
        <f aca="false">'Cost Cube, Fe'!H$95+'Cost Wheat, Fe'!H$95+'Fe Total Costs - Comm'!H$161</f>
        <v>2770148.26945194</v>
      </c>
      <c r="I90" s="9" t="n">
        <f aca="false">'Cost Cube, Fe'!I$95+'Cost Wheat, Fe'!I$95+'Fe Total Costs - Comm'!I$161</f>
        <v>2767513.9421462</v>
      </c>
      <c r="J90" s="9" t="n">
        <f aca="false">'Cost Cube, Fe'!J$95+'Cost Wheat, Fe'!J$95+'Fe Total Costs - Comm'!J$161</f>
        <v>2764446.51917723</v>
      </c>
      <c r="K90" s="9" t="n">
        <f aca="false">'Cost Cube, Fe'!K$95+'Cost Wheat, Fe'!K$95+'Fe Total Costs - Comm'!K$161</f>
        <v>2761691.0203551</v>
      </c>
      <c r="L90" s="10" t="n">
        <f aca="false">'Cost Cube, Fe'!L$95+'Cost Wheat, Fe'!L$95+'Fe Total Costs - Comm'!L$161</f>
        <v>2835473.55824874</v>
      </c>
      <c r="N90" s="22"/>
    </row>
    <row r="91" customFormat="false" ht="16" hidden="false" customHeight="false" outlineLevel="0" collapsed="false">
      <c r="A91" s="11" t="s">
        <v>27</v>
      </c>
      <c r="B91" s="12" t="n">
        <f aca="false">'Cost Cube, Fe'!B$96+'Cost Wheat, Fe'!B$96+'Fe Total Costs - Comm'!B$162</f>
        <v>718377.423155556</v>
      </c>
      <c r="C91" s="12" t="n">
        <f aca="false">'Cost Cube, Fe'!C$96+'Cost Wheat, Fe'!C$96+'Fe Total Costs - Comm'!C$162</f>
        <v>4217501.37865428</v>
      </c>
      <c r="D91" s="12" t="n">
        <f aca="false">'Cost Cube, Fe'!D$96+'Cost Wheat, Fe'!D$96+'Fe Total Costs - Comm'!D$162</f>
        <v>4218889.38571635</v>
      </c>
      <c r="E91" s="12" t="n">
        <f aca="false">'Cost Cube, Fe'!E$96+'Cost Wheat, Fe'!E$96+'Fe Total Costs - Comm'!E$162</f>
        <v>4219403.69936626</v>
      </c>
      <c r="F91" s="12" t="n">
        <f aca="false">'Cost Cube, Fe'!F$96+'Cost Wheat, Fe'!F$96+'Fe Total Costs - Comm'!F$162</f>
        <v>4219121.87565019</v>
      </c>
      <c r="G91" s="12" t="n">
        <f aca="false">'Cost Cube, Fe'!G$96+'Cost Wheat, Fe'!G$96+'Fe Total Costs - Comm'!G$162</f>
        <v>4355310.49449873</v>
      </c>
      <c r="H91" s="12" t="n">
        <f aca="false">'Cost Cube, Fe'!H$96+'Cost Wheat, Fe'!H$96+'Fe Total Costs - Comm'!H$162</f>
        <v>4216194.07660978</v>
      </c>
      <c r="I91" s="12" t="n">
        <f aca="false">'Cost Cube, Fe'!I$96+'Cost Wheat, Fe'!I$96+'Fe Total Costs - Comm'!I$162</f>
        <v>4213337.71188428</v>
      </c>
      <c r="J91" s="12" t="n">
        <f aca="false">'Cost Cube, Fe'!J$96+'Cost Wheat, Fe'!J$96+'Fe Total Costs - Comm'!J$162</f>
        <v>4209821.69788005</v>
      </c>
      <c r="K91" s="12" t="n">
        <f aca="false">'Cost Cube, Fe'!K$96+'Cost Wheat, Fe'!K$96+'Fe Total Costs - Comm'!K$162</f>
        <v>4206835.58878423</v>
      </c>
      <c r="L91" s="13" t="n">
        <f aca="false">'Cost Cube, Fe'!L$96+'Cost Wheat, Fe'!L$96+'Fe Total Costs - Comm'!L$162</f>
        <v>4318445.76503816</v>
      </c>
      <c r="N91" s="2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tabColor rgb="FFFFC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9" activeCellId="0" sqref="E19"/>
    </sheetView>
  </sheetViews>
  <sheetFormatPr defaultColWidth="8.83984375" defaultRowHeight="15" zeroHeight="false" outlineLevelRow="0" outlineLevelCol="0"/>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367" activePane="bottomRight" state="frozen"/>
      <selection pane="topLeft" activeCell="A1" activeCellId="0" sqref="A1"/>
      <selection pane="topRight" activeCell="C1" activeCellId="0" sqref="C1"/>
      <selection pane="bottomLeft" activeCell="A367" activeCellId="0" sqref="A367"/>
      <selection pane="bottomRight" activeCell="D175" activeCellId="0" sqref="D175"/>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6.66"/>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WRA'!C26</f>
        <v>0.952</v>
      </c>
      <c r="E31" s="71" t="n">
        <f aca="false">D31</f>
        <v>0.952</v>
      </c>
      <c r="F31" s="71" t="n">
        <f aca="false">E31</f>
        <v>0.952</v>
      </c>
      <c r="G31" s="71" t="n">
        <f aca="false">F31</f>
        <v>0.952</v>
      </c>
      <c r="H31" s="71" t="n">
        <f aca="false">G31</f>
        <v>0.952</v>
      </c>
      <c r="I31" s="71" t="n">
        <f aca="false">H31</f>
        <v>0.952</v>
      </c>
      <c r="J31" s="71" t="n">
        <f aca="false">I31</f>
        <v>0.952</v>
      </c>
      <c r="K31" s="71" t="n">
        <f aca="false">J31</f>
        <v>0.952</v>
      </c>
      <c r="L31" s="71" t="n">
        <f aca="false">K31</f>
        <v>0.952</v>
      </c>
      <c r="M31" s="71" t="n">
        <f aca="false">L31</f>
        <v>0.952</v>
      </c>
    </row>
    <row r="32" customFormat="false" ht="15" hidden="false" customHeight="false" outlineLevel="0" collapsed="false">
      <c r="B32" s="0" t="s">
        <v>26</v>
      </c>
      <c r="C32" s="75" t="n">
        <v>0</v>
      </c>
      <c r="D32" s="71" t="n">
        <f aca="false">'Regional Data WRA'!C27</f>
        <v>0.485</v>
      </c>
      <c r="E32" s="71" t="n">
        <f aca="false">D32</f>
        <v>0.485</v>
      </c>
      <c r="F32" s="71" t="n">
        <f aca="false">E32</f>
        <v>0.485</v>
      </c>
      <c r="G32" s="71" t="n">
        <f aca="false">F32</f>
        <v>0.485</v>
      </c>
      <c r="H32" s="71" t="n">
        <f aca="false">G32</f>
        <v>0.485</v>
      </c>
      <c r="I32" s="71" t="n">
        <f aca="false">H32</f>
        <v>0.485</v>
      </c>
      <c r="J32" s="71" t="n">
        <f aca="false">I32</f>
        <v>0.485</v>
      </c>
      <c r="K32" s="71" t="n">
        <f aca="false">J32</f>
        <v>0.485</v>
      </c>
      <c r="L32" s="71" t="n">
        <f aca="false">K32</f>
        <v>0.485</v>
      </c>
      <c r="M32" s="71" t="n">
        <f aca="false">L32</f>
        <v>0.485</v>
      </c>
    </row>
    <row r="33" customFormat="false" ht="15" hidden="false" customHeight="false" outlineLevel="0" collapsed="false">
      <c r="B33" s="0" t="s">
        <v>27</v>
      </c>
      <c r="C33" s="75" t="n">
        <v>0</v>
      </c>
      <c r="D33" s="71" t="n">
        <f aca="false">'Regional Data WRA'!C28</f>
        <v>0.498</v>
      </c>
      <c r="E33" s="71" t="n">
        <f aca="false">D33</f>
        <v>0.498</v>
      </c>
      <c r="F33" s="71" t="n">
        <f aca="false">E33</f>
        <v>0.498</v>
      </c>
      <c r="G33" s="71" t="n">
        <f aca="false">F33</f>
        <v>0.498</v>
      </c>
      <c r="H33" s="71" t="n">
        <f aca="false">G33</f>
        <v>0.498</v>
      </c>
      <c r="I33" s="71" t="n">
        <f aca="false">H33</f>
        <v>0.498</v>
      </c>
      <c r="J33" s="71" t="n">
        <f aca="false">I33</f>
        <v>0.498</v>
      </c>
      <c r="K33" s="71" t="n">
        <f aca="false">J33</f>
        <v>0.498</v>
      </c>
      <c r="L33" s="71" t="n">
        <f aca="false">K33</f>
        <v>0.498</v>
      </c>
      <c r="M33" s="71" t="n">
        <f aca="false">L33</f>
        <v>0.498</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287592.337845502</v>
      </c>
      <c r="E36" s="22" t="n">
        <f aca="false">SUM(E37:E39)</f>
        <v>296635.085838706</v>
      </c>
      <c r="F36" s="22" t="n">
        <f aca="false">SUM(F37:F39)</f>
        <v>305891.024147698</v>
      </c>
      <c r="G36" s="22" t="n">
        <f aca="false">SUM(G37:G39)</f>
        <v>315370.107619333</v>
      </c>
      <c r="H36" s="22" t="n">
        <f aca="false">SUM(H37:H39)</f>
        <v>325065.848825323</v>
      </c>
      <c r="I36" s="22" t="n">
        <f aca="false">SUM(I37:I39)</f>
        <v>335016.613074334</v>
      </c>
      <c r="J36" s="22" t="n">
        <f aca="false">SUM(J37:J39)</f>
        <v>345171.619462185</v>
      </c>
      <c r="K36" s="22" t="n">
        <f aca="false">SUM(K37:K39)</f>
        <v>355576.11220857</v>
      </c>
      <c r="L36" s="22" t="n">
        <f aca="false">SUM(L37:L39)</f>
        <v>366351.9542983</v>
      </c>
      <c r="M36" s="22" t="n">
        <f aca="false">SUM(M37:M39)</f>
        <v>377061.412100297</v>
      </c>
    </row>
    <row r="37" customFormat="false" ht="15" hidden="false" customHeight="false" outlineLevel="0" collapsed="false">
      <c r="B37" s="0" t="s">
        <v>25</v>
      </c>
      <c r="C37" s="22" t="n">
        <f aca="false">C31*C4</f>
        <v>0</v>
      </c>
      <c r="D37" s="22" t="n">
        <f aca="false">D31*D4</f>
        <v>78033.6053337666</v>
      </c>
      <c r="E37" s="22" t="n">
        <f aca="false">E31*E4</f>
        <v>80487.2111332837</v>
      </c>
      <c r="F37" s="22" t="n">
        <f aca="false">F31*F4</f>
        <v>82998.6627331716</v>
      </c>
      <c r="G37" s="22" t="n">
        <f aca="false">G31*G4</f>
        <v>85570.6612227446</v>
      </c>
      <c r="H37" s="22" t="n">
        <f aca="false">H31*H4</f>
        <v>88201.4463415507</v>
      </c>
      <c r="I37" s="22" t="n">
        <f aca="false">I31*I4</f>
        <v>90901.4279057112</v>
      </c>
      <c r="J37" s="22" t="n">
        <f aca="false">J31*J4</f>
        <v>93656.8273247915</v>
      </c>
      <c r="K37" s="22" t="n">
        <f aca="false">K31*K4</f>
        <v>96479.9208979783</v>
      </c>
      <c r="L37" s="22" t="n">
        <f aca="false">L31*L4</f>
        <v>99403.774207383</v>
      </c>
      <c r="M37" s="22" t="n">
        <f aca="false">M31*M4</f>
        <v>102309.615196473</v>
      </c>
    </row>
    <row r="38" customFormat="false" ht="15" hidden="false" customHeight="false" outlineLevel="0" collapsed="false">
      <c r="B38" s="0" t="s">
        <v>26</v>
      </c>
      <c r="C38" s="22" t="n">
        <f aca="false">C32*C5</f>
        <v>0</v>
      </c>
      <c r="D38" s="22" t="n">
        <f aca="false">D32*D5</f>
        <v>106523.641859321</v>
      </c>
      <c r="E38" s="22" t="n">
        <f aca="false">E32*E5</f>
        <v>109873.058105485</v>
      </c>
      <c r="F38" s="22" t="n">
        <f aca="false">F32*F5</f>
        <v>113301.439629435</v>
      </c>
      <c r="G38" s="22" t="n">
        <f aca="false">G32*G5</f>
        <v>116812.473687058</v>
      </c>
      <c r="H38" s="22" t="n">
        <f aca="false">H32*H5</f>
        <v>120403.757347551</v>
      </c>
      <c r="I38" s="22" t="n">
        <f aca="false">I32*I5</f>
        <v>124089.501046529</v>
      </c>
      <c r="J38" s="22" t="n">
        <f aca="false">J32*J5</f>
        <v>127850.895635976</v>
      </c>
      <c r="K38" s="22" t="n">
        <f aca="false">K32*K5</f>
        <v>131704.699486756</v>
      </c>
      <c r="L38" s="22" t="n">
        <f aca="false">L32*L5</f>
        <v>135696.050411118</v>
      </c>
      <c r="M38" s="22" t="n">
        <f aca="false">M32*M5</f>
        <v>139662.812724584</v>
      </c>
    </row>
    <row r="39" customFormat="false" ht="15" hidden="false" customHeight="false" outlineLevel="0" collapsed="false">
      <c r="B39" s="0" t="s">
        <v>27</v>
      </c>
      <c r="C39" s="22" t="n">
        <f aca="false">C33*C6</f>
        <v>0</v>
      </c>
      <c r="D39" s="22" t="n">
        <f aca="false">D33*D6</f>
        <v>103035.090652414</v>
      </c>
      <c r="E39" s="22" t="n">
        <f aca="false">E33*E6</f>
        <v>106274.816599937</v>
      </c>
      <c r="F39" s="22" t="n">
        <f aca="false">F33*F6</f>
        <v>109590.921785091</v>
      </c>
      <c r="G39" s="22" t="n">
        <f aca="false">G33*G6</f>
        <v>112986.97270953</v>
      </c>
      <c r="H39" s="22" t="n">
        <f aca="false">H33*H6</f>
        <v>116460.645136221</v>
      </c>
      <c r="I39" s="22" t="n">
        <f aca="false">I33*I6</f>
        <v>120025.684122094</v>
      </c>
      <c r="J39" s="22" t="n">
        <f aca="false">J33*J6</f>
        <v>123663.896501418</v>
      </c>
      <c r="K39" s="22" t="n">
        <f aca="false">K33*K6</f>
        <v>127391.491823836</v>
      </c>
      <c r="L39" s="22" t="n">
        <f aca="false">L33*L6</f>
        <v>131252.1296798</v>
      </c>
      <c r="M39" s="22" t="n">
        <f aca="false">M33*M6</f>
        <v>135088.984179239</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3309732.11542025</v>
      </c>
      <c r="D42" s="22"/>
      <c r="E42" s="22"/>
      <c r="F42" s="22"/>
      <c r="G42" s="22"/>
      <c r="H42" s="22"/>
      <c r="I42" s="22"/>
      <c r="J42" s="22"/>
      <c r="K42" s="22"/>
      <c r="L42" s="22"/>
      <c r="M42" s="22"/>
    </row>
    <row r="43" customFormat="false" ht="15" hidden="false" customHeight="false" outlineLevel="0" collapsed="false">
      <c r="A43" s="101"/>
      <c r="B43" s="101" t="s">
        <v>25</v>
      </c>
      <c r="C43" s="48" t="n">
        <f aca="false">SUM(C37:M37)</f>
        <v>898043.152296854</v>
      </c>
      <c r="D43" s="22"/>
      <c r="E43" s="22"/>
      <c r="F43" s="22"/>
      <c r="G43" s="22"/>
      <c r="H43" s="22"/>
      <c r="I43" s="22"/>
      <c r="J43" s="22"/>
      <c r="K43" s="22"/>
      <c r="L43" s="22"/>
      <c r="M43" s="22"/>
    </row>
    <row r="44" customFormat="false" ht="15" hidden="false" customHeight="false" outlineLevel="0" collapsed="false">
      <c r="A44" s="101"/>
      <c r="B44" s="101" t="s">
        <v>26</v>
      </c>
      <c r="C44" s="48" t="n">
        <f aca="false">SUM(C38:M38)</f>
        <v>1225918.32993381</v>
      </c>
      <c r="D44" s="22"/>
      <c r="E44" s="22"/>
      <c r="F44" s="22"/>
      <c r="G44" s="22"/>
      <c r="H44" s="22"/>
      <c r="I44" s="22"/>
      <c r="J44" s="22"/>
      <c r="K44" s="22"/>
      <c r="L44" s="22"/>
      <c r="M44" s="22"/>
    </row>
    <row r="45" customFormat="false" ht="15" hidden="false" customHeight="false" outlineLevel="0" collapsed="false">
      <c r="A45" s="101"/>
      <c r="B45" s="101" t="s">
        <v>27</v>
      </c>
      <c r="C45" s="48" t="n">
        <f aca="false">SUM(C39:M39)</f>
        <v>1185770.63318958</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279215.861985924</v>
      </c>
      <c r="E49" s="22" t="n">
        <f aca="false">PV($C$46,E$48,0,E36)*-1</f>
        <v>279607.018417104</v>
      </c>
      <c r="F49" s="22" t="n">
        <f aca="false">PV($C$46,F$48,0,F36)*-1</f>
        <v>279933.619419761</v>
      </c>
      <c r="G49" s="22" t="n">
        <f aca="false">PV($C$46,G$48,0,G36)*-1</f>
        <v>280202.255919554</v>
      </c>
      <c r="H49" s="22" t="n">
        <f aca="false">PV($C$46,H$48,0,H36)*-1</f>
        <v>280404.656700019</v>
      </c>
      <c r="I49" s="22" t="n">
        <f aca="false">PV($C$46,I$48,0,I36)*-1</f>
        <v>280571.139177234</v>
      </c>
      <c r="J49" s="22" t="n">
        <f aca="false">PV($C$46,J$48,0,J36)*-1</f>
        <v>280656.113741341</v>
      </c>
      <c r="K49" s="22" t="n">
        <f aca="false">PV($C$46,K$48,0,K36)*-1</f>
        <v>280695.066478893</v>
      </c>
      <c r="L49" s="22" t="n">
        <f aca="false">PV($C$46,L$48,0,L36)*-1</f>
        <v>280778.267701005</v>
      </c>
      <c r="M49" s="22" t="n">
        <f aca="false">PV($C$46,M$48,0,M36)*-1</f>
        <v>280569.102286197</v>
      </c>
    </row>
    <row r="50" customFormat="false" ht="15" hidden="false" customHeight="false" outlineLevel="0" collapsed="false">
      <c r="A50" s="101"/>
      <c r="B50" s="101" t="s">
        <v>25</v>
      </c>
      <c r="C50" s="22" t="n">
        <f aca="false">PV($C$46,C$48,0,C37)*-1</f>
        <v>0</v>
      </c>
      <c r="D50" s="22" t="n">
        <f aca="false">PV($C$46,D$48,0,D37)*-1</f>
        <v>75760.7818774433</v>
      </c>
      <c r="E50" s="22" t="n">
        <f aca="false">PV($C$46,E$48,0,E37)*-1</f>
        <v>75866.915951818</v>
      </c>
      <c r="F50" s="22" t="n">
        <f aca="false">PV($C$46,F$48,0,F37)*-1</f>
        <v>75955.5339377279</v>
      </c>
      <c r="G50" s="22" t="n">
        <f aca="false">PV($C$46,G$48,0,G37)*-1</f>
        <v>76028.4241779898</v>
      </c>
      <c r="H50" s="22" t="n">
        <f aca="false">PV($C$46,H$48,0,H37)*-1</f>
        <v>76083.3424096101</v>
      </c>
      <c r="I50" s="22" t="n">
        <f aca="false">PV($C$46,I$48,0,I37)*-1</f>
        <v>76128.5147810973</v>
      </c>
      <c r="J50" s="22" t="n">
        <f aca="false">PV($C$46,J$48,0,J37)*-1</f>
        <v>76151.5712771382</v>
      </c>
      <c r="K50" s="22" t="n">
        <f aca="false">PV($C$46,K$48,0,K37)*-1</f>
        <v>76162.1404827422</v>
      </c>
      <c r="L50" s="22" t="n">
        <f aca="false">PV($C$46,L$48,0,L37)*-1</f>
        <v>76184.7158106462</v>
      </c>
      <c r="M50" s="22" t="n">
        <f aca="false">PV($C$46,M$48,0,M37)*-1</f>
        <v>76127.962103121</v>
      </c>
    </row>
    <row r="51" customFormat="false" ht="15" hidden="false" customHeight="false" outlineLevel="0" collapsed="false">
      <c r="A51" s="101"/>
      <c r="B51" s="101" t="s">
        <v>26</v>
      </c>
      <c r="C51" s="22" t="n">
        <f aca="false">PV($C$46,C$48,0,C38)*-1</f>
        <v>0</v>
      </c>
      <c r="D51" s="22" t="n">
        <f aca="false">PV($C$46,D$48,0,D38)*-1</f>
        <v>103421.011513904</v>
      </c>
      <c r="E51" s="22" t="n">
        <f aca="false">PV($C$46,E$48,0,E38)*-1</f>
        <v>103565.895094246</v>
      </c>
      <c r="F51" s="22" t="n">
        <f aca="false">PV($C$46,F$48,0,F38)*-1</f>
        <v>103686.867469583</v>
      </c>
      <c r="G51" s="22" t="n">
        <f aca="false">PV($C$46,G$48,0,G38)*-1</f>
        <v>103786.369905943</v>
      </c>
      <c r="H51" s="22" t="n">
        <f aca="false">PV($C$46,H$48,0,H38)*-1</f>
        <v>103861.338760857</v>
      </c>
      <c r="I51" s="22" t="n">
        <f aca="false">PV($C$46,I$48,0,I38)*-1</f>
        <v>103923.003546198</v>
      </c>
      <c r="J51" s="22" t="n">
        <f aca="false">PV($C$46,J$48,0,J38)*-1</f>
        <v>103954.477959257</v>
      </c>
      <c r="K51" s="22" t="n">
        <f aca="false">PV($C$46,K$48,0,K38)*-1</f>
        <v>103968.905977387</v>
      </c>
      <c r="L51" s="22" t="n">
        <f aca="false">PV($C$46,L$48,0,L38)*-1</f>
        <v>103999.723548025</v>
      </c>
      <c r="M51" s="22" t="n">
        <f aca="false">PV($C$46,M$48,0,M38)*-1</f>
        <v>103922.249085724</v>
      </c>
    </row>
    <row r="52" customFormat="false" ht="15" hidden="false" customHeight="false" outlineLevel="0" collapsed="false">
      <c r="A52" s="101"/>
      <c r="B52" s="101" t="s">
        <v>27</v>
      </c>
      <c r="C52" s="22" t="n">
        <f aca="false">PV($C$46,C$48,0,C39)*-1</f>
        <v>0</v>
      </c>
      <c r="D52" s="22" t="n">
        <f aca="false">PV($C$46,D$48,0,D39)*-1</f>
        <v>100034.068594577</v>
      </c>
      <c r="E52" s="22" t="n">
        <f aca="false">PV($C$46,E$48,0,E39)*-1</f>
        <v>100174.20737104</v>
      </c>
      <c r="F52" s="22" t="n">
        <f aca="false">PV($C$46,F$48,0,F39)*-1</f>
        <v>100291.218012451</v>
      </c>
      <c r="G52" s="22" t="n">
        <f aca="false">PV($C$46,G$48,0,G39)*-1</f>
        <v>100387.461835621</v>
      </c>
      <c r="H52" s="22" t="n">
        <f aca="false">PV($C$46,H$48,0,H39)*-1</f>
        <v>100459.975529551</v>
      </c>
      <c r="I52" s="22" t="n">
        <f aca="false">PV($C$46,I$48,0,I39)*-1</f>
        <v>100519.620849939</v>
      </c>
      <c r="J52" s="22" t="n">
        <f aca="false">PV($C$46,J$48,0,J39)*-1</f>
        <v>100550.064504946</v>
      </c>
      <c r="K52" s="22" t="n">
        <f aca="false">PV($C$46,K$48,0,K39)*-1</f>
        <v>100564.020018764</v>
      </c>
      <c r="L52" s="22" t="n">
        <f aca="false">PV($C$46,L$48,0,L39)*-1</f>
        <v>100593.828342334</v>
      </c>
      <c r="M52" s="22" t="n">
        <f aca="false">PV($C$46,M$48,0,M39)*-1</f>
        <v>100518.891097352</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2802633.10182703</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760449.902809334</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1038089.84286112</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1004093.35615658</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WRA'!F26</f>
        <v>0.0084</v>
      </c>
      <c r="E60" s="75" t="n">
        <f aca="false">D60</f>
        <v>0.0084</v>
      </c>
      <c r="F60" s="75" t="n">
        <f aca="false">E60</f>
        <v>0.0084</v>
      </c>
      <c r="G60" s="75" t="n">
        <f aca="false">F60</f>
        <v>0.0084</v>
      </c>
      <c r="H60" s="75" t="n">
        <f aca="false">G60</f>
        <v>0.0084</v>
      </c>
      <c r="I60" s="75" t="n">
        <f aca="false">H60</f>
        <v>0.0084</v>
      </c>
      <c r="J60" s="75" t="n">
        <f aca="false">I60</f>
        <v>0.0084</v>
      </c>
      <c r="K60" s="75" t="n">
        <f aca="false">J60</f>
        <v>0.0084</v>
      </c>
      <c r="L60" s="75" t="n">
        <f aca="false">K60</f>
        <v>0.0084</v>
      </c>
      <c r="M60" s="75" t="n">
        <f aca="false">L60</f>
        <v>0.0084</v>
      </c>
    </row>
    <row r="61" customFormat="false" ht="15" hidden="false" customHeight="false" outlineLevel="0" collapsed="false">
      <c r="B61" s="0" t="s">
        <v>26</v>
      </c>
      <c r="C61" s="75" t="n">
        <v>0</v>
      </c>
      <c r="D61" s="75" t="n">
        <f aca="false">'Regional Data WRA'!F27</f>
        <v>0.0148</v>
      </c>
      <c r="E61" s="75" t="n">
        <f aca="false">D61</f>
        <v>0.0148</v>
      </c>
      <c r="F61" s="75" t="n">
        <f aca="false">E61</f>
        <v>0.0148</v>
      </c>
      <c r="G61" s="75" t="n">
        <f aca="false">F61</f>
        <v>0.0148</v>
      </c>
      <c r="H61" s="75" t="n">
        <f aca="false">G61</f>
        <v>0.0148</v>
      </c>
      <c r="I61" s="75" t="n">
        <f aca="false">H61</f>
        <v>0.0148</v>
      </c>
      <c r="J61" s="75" t="n">
        <f aca="false">I61</f>
        <v>0.0148</v>
      </c>
      <c r="K61" s="75" t="n">
        <f aca="false">J61</f>
        <v>0.0148</v>
      </c>
      <c r="L61" s="75" t="n">
        <f aca="false">K61</f>
        <v>0.0148</v>
      </c>
      <c r="M61" s="75" t="n">
        <f aca="false">L61</f>
        <v>0.0148</v>
      </c>
    </row>
    <row r="62" customFormat="false" ht="15" hidden="false" customHeight="false" outlineLevel="0" collapsed="false">
      <c r="B62" s="0" t="s">
        <v>27</v>
      </c>
      <c r="C62" s="75" t="n">
        <v>0</v>
      </c>
      <c r="D62" s="75" t="n">
        <f aca="false">'Regional Data WRA'!F28</f>
        <v>0.0026</v>
      </c>
      <c r="E62" s="75" t="n">
        <f aca="false">D62</f>
        <v>0.0026</v>
      </c>
      <c r="F62" s="75" t="n">
        <f aca="false">E62</f>
        <v>0.0026</v>
      </c>
      <c r="G62" s="75" t="n">
        <f aca="false">F62</f>
        <v>0.0026</v>
      </c>
      <c r="H62" s="75" t="n">
        <f aca="false">G62</f>
        <v>0.0026</v>
      </c>
      <c r="I62" s="75" t="n">
        <f aca="false">H62</f>
        <v>0.0026</v>
      </c>
      <c r="J62" s="75" t="n">
        <f aca="false">I62</f>
        <v>0.0026</v>
      </c>
      <c r="K62" s="75" t="n">
        <f aca="false">J62</f>
        <v>0.0026</v>
      </c>
      <c r="L62" s="75" t="n">
        <f aca="false">K62</f>
        <v>0.0026</v>
      </c>
      <c r="M62" s="75" t="n">
        <f aca="false">L62</f>
        <v>0.0026</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4477.08436951552</v>
      </c>
      <c r="E65" s="22" t="n">
        <f aca="false">SUM(E66:E68)</f>
        <v>4617.85705491158</v>
      </c>
      <c r="F65" s="22" t="n">
        <f aca="false">SUM(F66:F68)</f>
        <v>4761.94857361766</v>
      </c>
      <c r="G65" s="22" t="n">
        <f aca="false">SUM(G66:G68)</f>
        <v>4909.51389738852</v>
      </c>
      <c r="H65" s="22" t="n">
        <f aca="false">SUM(H66:H68)</f>
        <v>5060.45203339521</v>
      </c>
      <c r="I65" s="22" t="n">
        <f aca="false">SUM(I66:I68)</f>
        <v>5215.36023233309</v>
      </c>
      <c r="J65" s="22" t="n">
        <f aca="false">SUM(J66:J68)</f>
        <v>5373.44796412726</v>
      </c>
      <c r="K65" s="22" t="n">
        <f aca="false">SUM(K66:K68)</f>
        <v>5535.41956669687</v>
      </c>
      <c r="L65" s="22" t="n">
        <f aca="false">SUM(L66:L68)</f>
        <v>5703.1721380961</v>
      </c>
      <c r="M65" s="22" t="n">
        <f aca="false">SUM(M66:M68)</f>
        <v>5869.89127425425</v>
      </c>
    </row>
    <row r="66" customFormat="false" ht="15" hidden="false" customHeight="false" outlineLevel="0" collapsed="false">
      <c r="B66" s="0" t="s">
        <v>25</v>
      </c>
      <c r="C66" s="22" t="n">
        <f aca="false">C60*C4</f>
        <v>0</v>
      </c>
      <c r="D66" s="22" t="n">
        <f aca="false">D60*D4</f>
        <v>688.531811768529</v>
      </c>
      <c r="E66" s="22" t="n">
        <f aca="false">E60*E4</f>
        <v>710.181274705444</v>
      </c>
      <c r="F66" s="22" t="n">
        <f aca="false">F60*F4</f>
        <v>732.341141763279</v>
      </c>
      <c r="G66" s="22" t="n">
        <f aca="false">G60*G4</f>
        <v>755.03524608304</v>
      </c>
      <c r="H66" s="22" t="n">
        <f aca="false">H60*H4</f>
        <v>778.248055954859</v>
      </c>
      <c r="I66" s="22" t="n">
        <f aca="false">I60*I4</f>
        <v>802.071422697452</v>
      </c>
      <c r="J66" s="22" t="n">
        <f aca="false">J60*J4</f>
        <v>826.383770512866</v>
      </c>
      <c r="K66" s="22" t="n">
        <f aca="false">K60*K4</f>
        <v>851.293419688044</v>
      </c>
      <c r="L66" s="22" t="n">
        <f aca="false">L60*L4</f>
        <v>877.092125359262</v>
      </c>
      <c r="M66" s="22" t="n">
        <f aca="false">M60*M4</f>
        <v>902.731898792407</v>
      </c>
    </row>
    <row r="67" customFormat="false" ht="15" hidden="false" customHeight="false" outlineLevel="0" collapsed="false">
      <c r="B67" s="0" t="s">
        <v>26</v>
      </c>
      <c r="C67" s="22" t="n">
        <f aca="false">C61*C5</f>
        <v>0</v>
      </c>
      <c r="D67" s="22" t="n">
        <f aca="false">D61*D5</f>
        <v>3250.61834952154</v>
      </c>
      <c r="E67" s="22" t="n">
        <f aca="false">E61*E5</f>
        <v>3352.82734012614</v>
      </c>
      <c r="F67" s="22" t="n">
        <f aca="false">F61*F5</f>
        <v>3457.44599281575</v>
      </c>
      <c r="G67" s="22" t="n">
        <f aca="false">G61*G5</f>
        <v>3564.58682591435</v>
      </c>
      <c r="H67" s="22" t="n">
        <f aca="false">H61*H5</f>
        <v>3674.17651287374</v>
      </c>
      <c r="I67" s="22" t="n">
        <f aca="false">I61*I5</f>
        <v>3786.64869172912</v>
      </c>
      <c r="J67" s="22" t="n">
        <f aca="false">J61*J5</f>
        <v>3901.42939260297</v>
      </c>
      <c r="K67" s="22" t="n">
        <f aca="false">K61*K5</f>
        <v>4019.03000495667</v>
      </c>
      <c r="L67" s="22" t="n">
        <f aca="false">L61*L5</f>
        <v>4140.82793007122</v>
      </c>
      <c r="M67" s="22" t="n">
        <f aca="false">M61*M5</f>
        <v>4261.87552231722</v>
      </c>
    </row>
    <row r="68" customFormat="false" ht="15" hidden="false" customHeight="false" outlineLevel="0" collapsed="false">
      <c r="B68" s="0" t="s">
        <v>27</v>
      </c>
      <c r="C68" s="22" t="n">
        <f aca="false">C62*C6</f>
        <v>0</v>
      </c>
      <c r="D68" s="22" t="n">
        <f aca="false">D62*D6</f>
        <v>537.934208225456</v>
      </c>
      <c r="E68" s="22" t="n">
        <f aca="false">E62*E6</f>
        <v>554.848440079991</v>
      </c>
      <c r="F68" s="22" t="n">
        <f aca="false">F62*F6</f>
        <v>572.161439038629</v>
      </c>
      <c r="G68" s="22" t="n">
        <f aca="false">G62*G6</f>
        <v>589.89182539112</v>
      </c>
      <c r="H68" s="22" t="n">
        <f aca="false">H62*H6</f>
        <v>608.027464566617</v>
      </c>
      <c r="I68" s="22" t="n">
        <f aca="false">I62*I6</f>
        <v>626.640117906517</v>
      </c>
      <c r="J68" s="22" t="n">
        <f aca="false">J62*J6</f>
        <v>645.634801011418</v>
      </c>
      <c r="K68" s="22" t="n">
        <f aca="false">K62*K6</f>
        <v>665.096142052155</v>
      </c>
      <c r="L68" s="22" t="n">
        <f aca="false">L62*L6</f>
        <v>685.25208266562</v>
      </c>
      <c r="M68" s="22" t="n">
        <f aca="false">M62*M6</f>
        <v>705.283853144623</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51524.147104336</v>
      </c>
      <c r="D71" s="22"/>
      <c r="E71" s="22"/>
      <c r="F71" s="22"/>
      <c r="G71" s="22"/>
      <c r="H71" s="22"/>
      <c r="I71" s="22"/>
      <c r="J71" s="22"/>
      <c r="K71" s="22"/>
      <c r="L71" s="22"/>
      <c r="M71" s="22"/>
    </row>
    <row r="72" customFormat="false" ht="15" hidden="false" customHeight="false" outlineLevel="0" collapsed="false">
      <c r="A72" s="101"/>
      <c r="B72" s="101" t="s">
        <v>25</v>
      </c>
      <c r="C72" s="48" t="n">
        <f aca="false">SUM(C66:M66)</f>
        <v>7923.91016732518</v>
      </c>
      <c r="D72" s="22"/>
      <c r="E72" s="22"/>
      <c r="F72" s="22"/>
      <c r="G72" s="22"/>
      <c r="H72" s="22"/>
      <c r="I72" s="22"/>
      <c r="J72" s="22"/>
      <c r="K72" s="22"/>
      <c r="L72" s="22"/>
      <c r="M72" s="22"/>
    </row>
    <row r="73" customFormat="false" ht="15" hidden="false" customHeight="false" outlineLevel="0" collapsed="false">
      <c r="A73" s="101"/>
      <c r="B73" s="101" t="s">
        <v>26</v>
      </c>
      <c r="C73" s="48" t="n">
        <f aca="false">SUM(C67:M67)</f>
        <v>37409.4665629287</v>
      </c>
      <c r="D73" s="22"/>
      <c r="E73" s="22"/>
      <c r="F73" s="22"/>
      <c r="G73" s="22"/>
      <c r="H73" s="22"/>
      <c r="I73" s="22"/>
      <c r="J73" s="22"/>
      <c r="K73" s="22"/>
      <c r="L73" s="22"/>
      <c r="M73" s="22"/>
    </row>
    <row r="74" customFormat="false" ht="15" hidden="false" customHeight="false" outlineLevel="0" collapsed="false">
      <c r="A74" s="101"/>
      <c r="B74" s="101" t="s">
        <v>27</v>
      </c>
      <c r="C74" s="48" t="n">
        <f aca="false">SUM(C68:M68)</f>
        <v>6190.77037408215</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4346.68385389856</v>
      </c>
      <c r="E78" s="22" t="n">
        <f aca="false">PV($C$75,E$77,0,E65)*-1</f>
        <v>4352.7731689241</v>
      </c>
      <c r="F78" s="22" t="n">
        <f aca="false">PV($C$75,F$77,0,F65)*-1</f>
        <v>4357.85751941487</v>
      </c>
      <c r="G78" s="22" t="n">
        <f aca="false">PV($C$75,G$77,0,G65)*-1</f>
        <v>4362.03950939177</v>
      </c>
      <c r="H78" s="22" t="n">
        <f aca="false">PV($C$75,H$77,0,H65)*-1</f>
        <v>4365.19037696141</v>
      </c>
      <c r="I78" s="22" t="n">
        <f aca="false">PV($C$75,I$77,0,I65)*-1</f>
        <v>4367.78208751297</v>
      </c>
      <c r="J78" s="22" t="n">
        <f aca="false">PV($C$75,J$77,0,J65)*-1</f>
        <v>4369.1049262771</v>
      </c>
      <c r="K78" s="22" t="n">
        <f aca="false">PV($C$75,K$77,0,K65)*-1</f>
        <v>4369.71132175255</v>
      </c>
      <c r="L78" s="22" t="n">
        <f aca="false">PV($C$75,L$77,0,L65)*-1</f>
        <v>4371.00655407283</v>
      </c>
      <c r="M78" s="22" t="n">
        <f aca="false">PV($C$75,M$77,0,M65)*-1</f>
        <v>4367.75037827797</v>
      </c>
    </row>
    <row r="79" customFormat="false" ht="15" hidden="false" customHeight="false" outlineLevel="0" collapsed="false">
      <c r="A79" s="101"/>
      <c r="B79" s="101" t="s">
        <v>25</v>
      </c>
      <c r="C79" s="22" t="n">
        <f aca="false">PV($C$75,C$77,0,C66)*-1</f>
        <v>0</v>
      </c>
      <c r="D79" s="22" t="n">
        <f aca="false">PV($C$75,D$77,0,D66)*-1</f>
        <v>668.477487153911</v>
      </c>
      <c r="E79" s="22" t="n">
        <f aca="false">PV($C$75,E$77,0,E66)*-1</f>
        <v>669.413964280747</v>
      </c>
      <c r="F79" s="22" t="n">
        <f aca="false">PV($C$75,F$77,0,F66)*-1</f>
        <v>670.195887685834</v>
      </c>
      <c r="G79" s="22" t="n">
        <f aca="false">PV($C$75,G$77,0,G66)*-1</f>
        <v>670.839036864616</v>
      </c>
      <c r="H79" s="22" t="n">
        <f aca="false">PV($C$75,H$77,0,H66)*-1</f>
        <v>671.32360949656</v>
      </c>
      <c r="I79" s="22" t="n">
        <f aca="false">PV($C$75,I$77,0,I66)*-1</f>
        <v>671.722189244976</v>
      </c>
      <c r="J79" s="22" t="n">
        <f aca="false">PV($C$75,J$77,0,J66)*-1</f>
        <v>671.925628915925</v>
      </c>
      <c r="K79" s="22" t="n">
        <f aca="false">PV($C$75,K$77,0,K66)*-1</f>
        <v>672.018886612431</v>
      </c>
      <c r="L79" s="22" t="n">
        <f aca="false">PV($C$75,L$77,0,L66)*-1</f>
        <v>672.218080682172</v>
      </c>
      <c r="M79" s="22" t="n">
        <f aca="false">PV($C$75,M$77,0,M66)*-1</f>
        <v>671.717312674597</v>
      </c>
    </row>
    <row r="80" customFormat="false" ht="15" hidden="false" customHeight="false" outlineLevel="0" collapsed="false">
      <c r="A80" s="101"/>
      <c r="B80" s="101" t="s">
        <v>26</v>
      </c>
      <c r="C80" s="22" t="n">
        <f aca="false">PV($C$75,C$77,0,C67)*-1</f>
        <v>0</v>
      </c>
      <c r="D80" s="22" t="n">
        <f aca="false">PV($C$75,D$77,0,D67)*-1</f>
        <v>3155.94014516654</v>
      </c>
      <c r="E80" s="22" t="n">
        <f aca="false">PV($C$75,E$77,0,E67)*-1</f>
        <v>3160.36133483471</v>
      </c>
      <c r="F80" s="22" t="n">
        <f aca="false">PV($C$75,F$77,0,F67)*-1</f>
        <v>3164.05286298933</v>
      </c>
      <c r="G80" s="22" t="n">
        <f aca="false">PV($C$75,G$77,0,G67)*-1</f>
        <v>3167.0892259958</v>
      </c>
      <c r="H80" s="22" t="n">
        <f aca="false">PV($C$75,H$77,0,H67)*-1</f>
        <v>3169.37693538286</v>
      </c>
      <c r="I80" s="22" t="n">
        <f aca="false">PV($C$75,I$77,0,I67)*-1</f>
        <v>3171.25866491489</v>
      </c>
      <c r="J80" s="22" t="n">
        <f aca="false">PV($C$75,J$77,0,J67)*-1</f>
        <v>3172.21912123093</v>
      </c>
      <c r="K80" s="22" t="n">
        <f aca="false">PV($C$75,K$77,0,K67)*-1</f>
        <v>3172.65939889758</v>
      </c>
      <c r="L80" s="22" t="n">
        <f aca="false">PV($C$75,L$77,0,L67)*-1</f>
        <v>3173.5998113624</v>
      </c>
      <c r="M80" s="22" t="n">
        <f aca="false">PV($C$75,M$77,0,M67)*-1</f>
        <v>3171.23564220354</v>
      </c>
    </row>
    <row r="81" customFormat="false" ht="15" hidden="false" customHeight="false" outlineLevel="0" collapsed="false">
      <c r="A81" s="101"/>
      <c r="B81" s="101" t="s">
        <v>27</v>
      </c>
      <c r="C81" s="22" t="n">
        <f aca="false">PV($C$75,C$77,0,C68)*-1</f>
        <v>0</v>
      </c>
      <c r="D81" s="22" t="n">
        <f aca="false">PV($C$75,D$77,0,D68)*-1</f>
        <v>522.266221578113</v>
      </c>
      <c r="E81" s="22" t="n">
        <f aca="false">PV($C$75,E$77,0,E68)*-1</f>
        <v>522.997869808644</v>
      </c>
      <c r="F81" s="22" t="n">
        <f aca="false">PV($C$75,F$77,0,F68)*-1</f>
        <v>523.608768739702</v>
      </c>
      <c r="G81" s="22" t="n">
        <f aca="false">PV($C$75,G$77,0,G68)*-1</f>
        <v>524.111246531353</v>
      </c>
      <c r="H81" s="22" t="n">
        <f aca="false">PV($C$75,H$77,0,H68)*-1</f>
        <v>524.489832081995</v>
      </c>
      <c r="I81" s="22" t="n">
        <f aca="false">PV($C$75,I$77,0,I68)*-1</f>
        <v>524.801233353097</v>
      </c>
      <c r="J81" s="22" t="n">
        <f aca="false">PV($C$75,J$77,0,J68)*-1</f>
        <v>524.96017613024</v>
      </c>
      <c r="K81" s="22" t="n">
        <f aca="false">PV($C$75,K$77,0,K68)*-1</f>
        <v>525.033036242544</v>
      </c>
      <c r="L81" s="22" t="n">
        <f aca="false">PV($C$75,L$77,0,L68)*-1</f>
        <v>525.188662028249</v>
      </c>
      <c r="M81" s="22" t="n">
        <f aca="false">PV($C$75,M$77,0,M68)*-1</f>
        <v>524.797423399829</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43629.8996964842</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6709.85208361177</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31677.7931429786</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5242.25446989377</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1472.01449823868</v>
      </c>
      <c r="E89" s="49" t="n">
        <f aca="false">SUM(E90:E92)</f>
        <v>1518.29895856066</v>
      </c>
      <c r="F89" s="49" t="n">
        <f aca="false">SUM(F90:F92)</f>
        <v>1565.67461358579</v>
      </c>
      <c r="G89" s="49" t="n">
        <f aca="false">SUM(G90:G92)</f>
        <v>1614.19241626716</v>
      </c>
      <c r="H89" s="49" t="n">
        <f aca="false">SUM(H90:H92)</f>
        <v>1663.8191613095</v>
      </c>
      <c r="I89" s="49" t="n">
        <f aca="false">SUM(I90:I92)</f>
        <v>1714.75121795896</v>
      </c>
      <c r="J89" s="49" t="n">
        <f aca="false">SUM(J90:J92)</f>
        <v>1766.72866890431</v>
      </c>
      <c r="K89" s="49" t="n">
        <f aca="false">SUM(K90:K92)</f>
        <v>1819.98309245479</v>
      </c>
      <c r="L89" s="49" t="n">
        <f aca="false">SUM(L90:L92)</f>
        <v>1875.13823290688</v>
      </c>
      <c r="M89" s="49" t="n">
        <f aca="false">SUM(M90:M92)</f>
        <v>1929.95359158756</v>
      </c>
    </row>
    <row r="90" customFormat="false" ht="15" hidden="false" customHeight="false" outlineLevel="0" collapsed="false">
      <c r="B90" s="0" t="s">
        <v>25</v>
      </c>
      <c r="C90" s="48" t="n">
        <f aca="false">C15*C60*Interventions!$C$41</f>
        <v>0</v>
      </c>
      <c r="D90" s="48" t="n">
        <f aca="false">D15*D60*Interventions!$C$41</f>
        <v>259.353993196969</v>
      </c>
      <c r="E90" s="48" t="n">
        <f aca="false">E15*E60*Interventions!$C$41</f>
        <v>267.508844675562</v>
      </c>
      <c r="F90" s="48" t="n">
        <f aca="false">F15*F60*Interventions!$C$41</f>
        <v>275.855953570068</v>
      </c>
      <c r="G90" s="48" t="n">
        <f aca="false">G15*G60*Interventions!$C$41</f>
        <v>284.40429727294</v>
      </c>
      <c r="H90" s="48" t="n">
        <f aca="false">H15*H60*Interventions!$C$41</f>
        <v>293.148025348648</v>
      </c>
      <c r="I90" s="48" t="n">
        <f aca="false">I15*I60*Interventions!$C$41</f>
        <v>302.121736062488</v>
      </c>
      <c r="J90" s="48" t="n">
        <f aca="false">J15*J60*Interventions!$C$41</f>
        <v>311.279634625991</v>
      </c>
      <c r="K90" s="48" t="n">
        <f aca="false">K15*K60*Interventions!$C$41</f>
        <v>320.66252278351</v>
      </c>
      <c r="L90" s="48" t="n">
        <f aca="false">L15*L60*Interventions!$C$41</f>
        <v>330.380297940416</v>
      </c>
      <c r="M90" s="48" t="n">
        <f aca="false">M15*M60*Interventions!$C$41</f>
        <v>340.038207002703</v>
      </c>
    </row>
    <row r="91" customFormat="false" ht="15" hidden="false" customHeight="false" outlineLevel="0" collapsed="false">
      <c r="B91" s="0" t="s">
        <v>26</v>
      </c>
      <c r="C91" s="48" t="n">
        <f aca="false">C16*C61*Interventions!$C$41</f>
        <v>0</v>
      </c>
      <c r="D91" s="48" t="n">
        <f aca="false">D16*D61*Interventions!$C$41</f>
        <v>1035.55890791168</v>
      </c>
      <c r="E91" s="48" t="n">
        <f aca="false">E16*E61*Interventions!$C$41</f>
        <v>1068.11992225064</v>
      </c>
      <c r="F91" s="48" t="n">
        <f aca="false">F16*F61*Interventions!$C$41</f>
        <v>1101.44858962323</v>
      </c>
      <c r="G91" s="48" t="n">
        <f aca="false">G16*G61*Interventions!$C$41</f>
        <v>1135.580755318</v>
      </c>
      <c r="H91" s="48" t="n">
        <f aca="false">H16*H61*Interventions!$C$41</f>
        <v>1170.49305948399</v>
      </c>
      <c r="I91" s="48" t="n">
        <f aca="false">I16*I61*Interventions!$C$41</f>
        <v>1206.32364744676</v>
      </c>
      <c r="J91" s="48" t="n">
        <f aca="false">J16*J61*Interventions!$C$41</f>
        <v>1242.88966795906</v>
      </c>
      <c r="K91" s="48" t="n">
        <f aca="false">K16*K61*Interventions!$C$41</f>
        <v>1280.35403584361</v>
      </c>
      <c r="L91" s="48" t="n">
        <f aca="false">L16*L61*Interventions!$C$41</f>
        <v>1319.15555381821</v>
      </c>
      <c r="M91" s="48" t="n">
        <f aca="false">M16*M61*Interventions!$C$41</f>
        <v>1357.71803607641</v>
      </c>
    </row>
    <row r="92" customFormat="false" ht="15" hidden="false" customHeight="false" outlineLevel="0" collapsed="false">
      <c r="B92" s="0" t="s">
        <v>27</v>
      </c>
      <c r="C92" s="48" t="n">
        <f aca="false">C17*C62*Interventions!$C$41</f>
        <v>0</v>
      </c>
      <c r="D92" s="48" t="n">
        <f aca="false">D17*D62*Interventions!$C$41</f>
        <v>177.101597130033</v>
      </c>
      <c r="E92" s="48" t="n">
        <f aca="false">E17*E62*Interventions!$C$41</f>
        <v>182.670191634457</v>
      </c>
      <c r="F92" s="48" t="n">
        <f aca="false">F17*F62*Interventions!$C$41</f>
        <v>188.370070392493</v>
      </c>
      <c r="G92" s="48" t="n">
        <f aca="false">G17*G62*Interventions!$C$41</f>
        <v>194.207363676215</v>
      </c>
      <c r="H92" s="48" t="n">
        <f aca="false">H17*H62*Interventions!$C$41</f>
        <v>200.178076476856</v>
      </c>
      <c r="I92" s="48" t="n">
        <f aca="false">I17*I62*Interventions!$C$41</f>
        <v>206.305834449709</v>
      </c>
      <c r="J92" s="48" t="n">
        <f aca="false">J17*J62*Interventions!$C$41</f>
        <v>212.559366319255</v>
      </c>
      <c r="K92" s="48" t="n">
        <f aca="false">K17*K62*Interventions!$C$41</f>
        <v>218.96653382767</v>
      </c>
      <c r="L92" s="48" t="n">
        <f aca="false">L17*L62*Interventions!$C$41</f>
        <v>225.602381148253</v>
      </c>
      <c r="M92" s="48" t="n">
        <f aca="false">M17*M62*Interventions!$C$41</f>
        <v>232.197348508437</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16940.5544517743</v>
      </c>
      <c r="D95" s="22"/>
      <c r="E95" s="22"/>
      <c r="F95" s="22"/>
      <c r="G95" s="22"/>
      <c r="H95" s="22"/>
      <c r="I95" s="22"/>
      <c r="J95" s="22"/>
      <c r="K95" s="22"/>
      <c r="L95" s="22"/>
      <c r="M95" s="22"/>
    </row>
    <row r="96" customFormat="false" ht="15" hidden="false" customHeight="false" outlineLevel="0" collapsed="false">
      <c r="A96" s="101"/>
      <c r="B96" s="101" t="s">
        <v>25</v>
      </c>
      <c r="C96" s="48" t="n">
        <f aca="false">SUM(C90:M90)</f>
        <v>2984.7535124793</v>
      </c>
      <c r="D96" s="22"/>
      <c r="E96" s="22"/>
      <c r="F96" s="22"/>
      <c r="G96" s="22"/>
      <c r="H96" s="22"/>
      <c r="I96" s="22"/>
      <c r="J96" s="22"/>
      <c r="K96" s="22"/>
      <c r="L96" s="22"/>
      <c r="M96" s="22"/>
    </row>
    <row r="97" customFormat="false" ht="15" hidden="false" customHeight="false" outlineLevel="0" collapsed="false">
      <c r="A97" s="101"/>
      <c r="B97" s="101" t="s">
        <v>26</v>
      </c>
      <c r="C97" s="48" t="n">
        <f aca="false">SUM(C91:M91)</f>
        <v>11917.6421757316</v>
      </c>
      <c r="D97" s="22"/>
      <c r="E97" s="22"/>
      <c r="F97" s="22"/>
      <c r="G97" s="22"/>
      <c r="H97" s="22"/>
      <c r="I97" s="22"/>
      <c r="J97" s="22"/>
      <c r="K97" s="22"/>
      <c r="L97" s="22"/>
      <c r="M97" s="22"/>
    </row>
    <row r="98" customFormat="false" ht="15" hidden="false" customHeight="false" outlineLevel="0" collapsed="false">
      <c r="A98" s="101"/>
      <c r="B98" s="101" t="s">
        <v>27</v>
      </c>
      <c r="C98" s="48" t="n">
        <f aca="false">SUM(C92:M92)</f>
        <v>2038.15876356338</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1429.14028955212</v>
      </c>
      <c r="E102" s="22" t="n">
        <f aca="false">PV($C$99,E$101,0,E89)*-1</f>
        <v>1431.14238718132</v>
      </c>
      <c r="F102" s="22" t="n">
        <f aca="false">PV($C$99,F$101,0,F89)*-1</f>
        <v>1432.81406388402</v>
      </c>
      <c r="G102" s="22" t="n">
        <f aca="false">PV($C$99,G$101,0,G89)*-1</f>
        <v>1434.1890546971</v>
      </c>
      <c r="H102" s="22" t="n">
        <f aca="false">PV($C$99,H$101,0,H89)*-1</f>
        <v>1435.22502417226</v>
      </c>
      <c r="I102" s="22" t="n">
        <f aca="false">PV($C$99,I$101,0,I89)*-1</f>
        <v>1436.07714916975</v>
      </c>
      <c r="J102" s="22" t="n">
        <f aca="false">PV($C$99,J$101,0,J89)*-1</f>
        <v>1436.51208353304</v>
      </c>
      <c r="K102" s="22" t="n">
        <f aca="false">PV($C$99,K$101,0,K89)*-1</f>
        <v>1436.71145947905</v>
      </c>
      <c r="L102" s="22" t="n">
        <f aca="false">PV($C$99,L$101,0,L89)*-1</f>
        <v>1437.1373171571</v>
      </c>
      <c r="M102" s="22" t="n">
        <f aca="false">PV($C$99,M$101,0,M89)*-1</f>
        <v>1436.06672353338</v>
      </c>
    </row>
    <row r="103" customFormat="false" ht="15" hidden="false" customHeight="false" outlineLevel="0" collapsed="false">
      <c r="A103" s="101"/>
      <c r="B103" s="101" t="s">
        <v>25</v>
      </c>
      <c r="C103" s="22" t="n">
        <f aca="false">PV($C$99,C$101,0,C90)*-1</f>
        <v>0</v>
      </c>
      <c r="D103" s="22" t="n">
        <f aca="false">PV($C$99,D$101,0,D90)*-1</f>
        <v>251.799993395116</v>
      </c>
      <c r="E103" s="22" t="n">
        <f aca="false">PV($C$99,E$101,0,E90)*-1</f>
        <v>252.152742648282</v>
      </c>
      <c r="F103" s="22" t="n">
        <f aca="false">PV($C$99,F$101,0,F90)*-1</f>
        <v>252.44727509256</v>
      </c>
      <c r="G103" s="22" t="n">
        <f aca="false">PV($C$99,G$101,0,G90)*-1</f>
        <v>252.689534498571</v>
      </c>
      <c r="H103" s="22" t="n">
        <f aca="false">PV($C$99,H$101,0,H90)*-1</f>
        <v>252.872061790615</v>
      </c>
      <c r="I103" s="22" t="n">
        <f aca="false">PV($C$99,I$101,0,I90)*-1</f>
        <v>253.022197554268</v>
      </c>
      <c r="J103" s="22" t="n">
        <f aca="false">PV($C$99,J$101,0,J90)*-1</f>
        <v>253.098828568454</v>
      </c>
      <c r="K103" s="22" t="n">
        <f aca="false">PV($C$99,K$101,0,K90)*-1</f>
        <v>253.133956583706</v>
      </c>
      <c r="L103" s="22" t="n">
        <f aca="false">PV($C$99,L$101,0,L90)*-1</f>
        <v>253.208988378208</v>
      </c>
      <c r="M103" s="22" t="n">
        <f aca="false">PV($C$99,M$101,0,M90)*-1</f>
        <v>253.020360663104</v>
      </c>
    </row>
    <row r="104" customFormat="false" ht="15" hidden="false" customHeight="false" outlineLevel="0" collapsed="false">
      <c r="A104" s="101"/>
      <c r="B104" s="101" t="s">
        <v>26</v>
      </c>
      <c r="C104" s="22" t="n">
        <f aca="false">PV($C$99,C$101,0,C91)*-1</f>
        <v>0</v>
      </c>
      <c r="D104" s="22" t="n">
        <f aca="false">PV($C$99,D$101,0,D91)*-1</f>
        <v>1005.3969979725</v>
      </c>
      <c r="E104" s="22" t="n">
        <f aca="false">PV($C$99,E$101,0,E91)*-1</f>
        <v>1006.80546917772</v>
      </c>
      <c r="F104" s="22" t="n">
        <f aca="false">PV($C$99,F$101,0,F91)*-1</f>
        <v>1007.98149</v>
      </c>
      <c r="G104" s="22" t="n">
        <f aca="false">PV($C$99,G$101,0,G91)*-1</f>
        <v>1008.94879296236</v>
      </c>
      <c r="H104" s="22" t="n">
        <f aca="false">PV($C$99,H$101,0,H91)*-1</f>
        <v>1009.67759517159</v>
      </c>
      <c r="I104" s="22" t="n">
        <f aca="false">PV($C$99,I$101,0,I91)*-1</f>
        <v>1010.27706320187</v>
      </c>
      <c r="J104" s="22" t="n">
        <f aca="false">PV($C$99,J$101,0,J91)*-1</f>
        <v>1010.58303855387</v>
      </c>
      <c r="K104" s="22" t="n">
        <f aca="false">PV($C$99,K$101,0,K91)*-1</f>
        <v>1010.72329908606</v>
      </c>
      <c r="L104" s="22" t="n">
        <f aca="false">PV($C$99,L$101,0,L91)*-1</f>
        <v>1011.0228890103</v>
      </c>
      <c r="M104" s="22" t="n">
        <f aca="false">PV($C$99,M$101,0,M91)*-1</f>
        <v>1010.26972878999</v>
      </c>
    </row>
    <row r="105" customFormat="false" ht="15" hidden="false" customHeight="false" outlineLevel="0" collapsed="false">
      <c r="A105" s="101"/>
      <c r="B105" s="101" t="s">
        <v>27</v>
      </c>
      <c r="C105" s="22" t="n">
        <f aca="false">PV($C$99,C$101,0,C92)*-1</f>
        <v>0</v>
      </c>
      <c r="D105" s="22" t="n">
        <f aca="false">PV($C$99,D$101,0,D92)*-1</f>
        <v>171.943298184498</v>
      </c>
      <c r="E105" s="22" t="n">
        <f aca="false">PV($C$99,E$101,0,E92)*-1</f>
        <v>172.184175355318</v>
      </c>
      <c r="F105" s="22" t="n">
        <f aca="false">PV($C$99,F$101,0,F92)*-1</f>
        <v>172.385298791458</v>
      </c>
      <c r="G105" s="22" t="n">
        <f aca="false">PV($C$99,G$101,0,G92)*-1</f>
        <v>172.550727236169</v>
      </c>
      <c r="H105" s="22" t="n">
        <f aca="false">PV($C$99,H$101,0,H92)*-1</f>
        <v>172.675367210061</v>
      </c>
      <c r="I105" s="22" t="n">
        <f aca="false">PV($C$99,I$101,0,I92)*-1</f>
        <v>172.777888413616</v>
      </c>
      <c r="J105" s="22" t="n">
        <f aca="false">PV($C$99,J$101,0,J92)*-1</f>
        <v>172.830216410709</v>
      </c>
      <c r="K105" s="22" t="n">
        <f aca="false">PV($C$99,K$101,0,K92)*-1</f>
        <v>172.854203809277</v>
      </c>
      <c r="L105" s="22" t="n">
        <f aca="false">PV($C$99,L$101,0,L92)*-1</f>
        <v>172.905439768585</v>
      </c>
      <c r="M105" s="22" t="n">
        <f aca="false">PV($C$99,M$101,0,M92)*-1</f>
        <v>172.776634080282</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14345.0155523591</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2527.44593917288</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10091.6863639263</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1725.88324925997</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660.046581124059</v>
      </c>
      <c r="E113" s="48" t="n">
        <f aca="false">SUM(E114:E116)</f>
        <v>680.800384725346</v>
      </c>
      <c r="F113" s="48" t="n">
        <f aca="false">SUM(F114:F116)</f>
        <v>702.043476532707</v>
      </c>
      <c r="G113" s="48" t="n">
        <f aca="false">SUM(G114:G116)</f>
        <v>723.798703686928</v>
      </c>
      <c r="H113" s="48" t="n">
        <f aca="false">SUM(H114:H116)</f>
        <v>746.05117704008</v>
      </c>
      <c r="I113" s="48" t="n">
        <f aca="false">SUM(I114:I116)</f>
        <v>768.888947932501</v>
      </c>
      <c r="J113" s="48" t="n">
        <f aca="false">SUM(J114:J116)</f>
        <v>792.19547027523</v>
      </c>
      <c r="K113" s="48" t="n">
        <f aca="false">SUM(K114:K116)</f>
        <v>816.074583039599</v>
      </c>
      <c r="L113" s="48" t="n">
        <f aca="false">SUM(L114:L116)</f>
        <v>840.805971168166</v>
      </c>
      <c r="M113" s="48" t="n">
        <f aca="false">SUM(M114:M116)</f>
        <v>865.385002239911</v>
      </c>
    </row>
    <row r="114" customFormat="false" ht="15" hidden="false" customHeight="false" outlineLevel="0" collapsed="false">
      <c r="B114" s="0" t="s">
        <v>25</v>
      </c>
      <c r="C114" s="48" t="n">
        <f aca="false">C26*C60*Interventions!$C$42</f>
        <v>0</v>
      </c>
      <c r="D114" s="48" t="n">
        <f aca="false">D26*D60*Interventions!$C$42</f>
        <v>116.293498953551</v>
      </c>
      <c r="E114" s="48" t="n">
        <f aca="false">E26*E60*Interventions!$C$42</f>
        <v>119.950108208731</v>
      </c>
      <c r="F114" s="48" t="n">
        <f aca="false">F26*F60*Interventions!$C$42</f>
        <v>123.692925072751</v>
      </c>
      <c r="G114" s="48" t="n">
        <f aca="false">G26*G60*Interventions!$C$42</f>
        <v>127.5259749796</v>
      </c>
      <c r="H114" s="48" t="n">
        <f aca="false">H26*H60*Interventions!$C$42</f>
        <v>131.446634612745</v>
      </c>
      <c r="I114" s="48" t="n">
        <f aca="false">I26*I60*Interventions!$C$42</f>
        <v>135.47041772341</v>
      </c>
      <c r="J114" s="48" t="n">
        <f aca="false">J26*J60*Interventions!$C$42</f>
        <v>139.576790075282</v>
      </c>
      <c r="K114" s="48" t="n">
        <f aca="false">K26*K60*Interventions!$C$42</f>
        <v>143.7840470397</v>
      </c>
      <c r="L114" s="48" t="n">
        <f aca="false">L26*L60*Interventions!$C$42</f>
        <v>148.141466260858</v>
      </c>
      <c r="M114" s="48" t="n">
        <f aca="false">M26*M60*Interventions!$C$42</f>
        <v>152.472041717144</v>
      </c>
    </row>
    <row r="115" customFormat="false" ht="15" hidden="false" customHeight="false" outlineLevel="0" collapsed="false">
      <c r="B115" s="0" t="s">
        <v>26</v>
      </c>
      <c r="C115" s="48" t="n">
        <f aca="false">C27*C61*Interventions!$C$42</f>
        <v>0</v>
      </c>
      <c r="D115" s="48" t="n">
        <f aca="false">D27*D61*Interventions!$C$42</f>
        <v>464.341293878233</v>
      </c>
      <c r="E115" s="48" t="n">
        <f aca="false">E27*E61*Interventions!$C$42</f>
        <v>478.94154830377</v>
      </c>
      <c r="F115" s="48" t="n">
        <f aca="false">F27*F61*Interventions!$C$42</f>
        <v>493.886015888172</v>
      </c>
      <c r="G115" s="48" t="n">
        <f aca="false">G27*G61*Interventions!$C$42</f>
        <v>509.190769543895</v>
      </c>
      <c r="H115" s="48" t="n">
        <f aca="false">H27*H61*Interventions!$C$42</f>
        <v>524.845334788664</v>
      </c>
      <c r="I115" s="48" t="n">
        <f aca="false">I27*I61*Interventions!$C$42</f>
        <v>540.911655543514</v>
      </c>
      <c r="J115" s="48" t="n">
        <f aca="false">J27*J61*Interventions!$C$42</f>
        <v>557.307741895472</v>
      </c>
      <c r="K115" s="48" t="n">
        <f aca="false">K27*K61*Interventions!$C$42</f>
        <v>574.106644328674</v>
      </c>
      <c r="L115" s="48" t="n">
        <f aca="false">L27*L61*Interventions!$C$42</f>
        <v>591.5051205748</v>
      </c>
      <c r="M115" s="48" t="n">
        <f aca="false">M27*M61*Interventions!$C$42</f>
        <v>608.79641397214</v>
      </c>
    </row>
    <row r="116" customFormat="false" ht="15" hidden="false" customHeight="false" outlineLevel="0" collapsed="false">
      <c r="B116" s="0" t="s">
        <v>27</v>
      </c>
      <c r="C116" s="48" t="n">
        <f aca="false">C28*C62*Interventions!$C$42</f>
        <v>0</v>
      </c>
      <c r="D116" s="48" t="n">
        <f aca="false">D28*D62*Interventions!$C$42</f>
        <v>79.4117882922744</v>
      </c>
      <c r="E116" s="48" t="n">
        <f aca="false">E28*E62*Interventions!$C$42</f>
        <v>81.9087282128451</v>
      </c>
      <c r="F116" s="48" t="n">
        <f aca="false">F28*F62*Interventions!$C$42</f>
        <v>84.4645355717843</v>
      </c>
      <c r="G116" s="48" t="n">
        <f aca="false">G28*G62*Interventions!$C$42</f>
        <v>87.0819591634332</v>
      </c>
      <c r="H116" s="48" t="n">
        <f aca="false">H28*H62*Interventions!$C$42</f>
        <v>89.7592076386705</v>
      </c>
      <c r="I116" s="48" t="n">
        <f aca="false">I28*I62*Interventions!$C$42</f>
        <v>92.5068746655761</v>
      </c>
      <c r="J116" s="48" t="n">
        <f aca="false">J28*J62*Interventions!$C$42</f>
        <v>95.3109383044758</v>
      </c>
      <c r="K116" s="48" t="n">
        <f aca="false">K28*K62*Interventions!$C$42</f>
        <v>98.1838916712246</v>
      </c>
      <c r="L116" s="48" t="n">
        <f aca="false">L28*L62*Interventions!$C$42</f>
        <v>101.159384332508</v>
      </c>
      <c r="M116" s="48" t="n">
        <f aca="false">M28*M62*Interventions!$C$42</f>
        <v>104.116546550627</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7596.09029776453</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1338.35390464377</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5343.83253871733</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913.903854403419</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640.821923421416</v>
      </c>
      <c r="E126" s="22" t="n">
        <f aca="false">PV($C$123,E$125,0,E113)*-1</f>
        <v>641.719657578798</v>
      </c>
      <c r="F126" s="22" t="n">
        <f aca="false">PV($C$123,F$125,0,F113)*-1</f>
        <v>642.469232052203</v>
      </c>
      <c r="G126" s="22" t="n">
        <f aca="false">PV($C$123,G$125,0,G113)*-1</f>
        <v>643.085773524001</v>
      </c>
      <c r="H126" s="22" t="n">
        <f aca="false">PV($C$123,H$125,0,H113)*-1</f>
        <v>643.550298914918</v>
      </c>
      <c r="I126" s="22" t="n">
        <f aca="false">PV($C$123,I$125,0,I113)*-1</f>
        <v>643.932389031527</v>
      </c>
      <c r="J126" s="22" t="n">
        <f aca="false">PV($C$123,J$125,0,J113)*-1</f>
        <v>644.127412205445</v>
      </c>
      <c r="K126" s="22" t="n">
        <f aca="false">PV($C$123,K$125,0,K113)*-1</f>
        <v>644.216811740354</v>
      </c>
      <c r="L126" s="22" t="n">
        <f aca="false">PV($C$123,L$125,0,L113)*-1</f>
        <v>644.407764957716</v>
      </c>
      <c r="M126" s="22" t="n">
        <f aca="false">PV($C$123,M$125,0,M113)*-1</f>
        <v>643.927714209606</v>
      </c>
    </row>
    <row r="127" customFormat="false" ht="15" hidden="false" customHeight="false" outlineLevel="0" collapsed="false">
      <c r="A127" s="101"/>
      <c r="B127" s="101" t="s">
        <v>25</v>
      </c>
      <c r="C127" s="22" t="n">
        <f aca="false">PV($C$123,C$125,0,C114)*-1</f>
        <v>0</v>
      </c>
      <c r="D127" s="22" t="n">
        <f aca="false">PV($C$123,D$125,0,D114)*-1</f>
        <v>112.906309663642</v>
      </c>
      <c r="E127" s="22" t="n">
        <f aca="false">PV($C$123,E$125,0,E114)*-1</f>
        <v>113.064481297701</v>
      </c>
      <c r="F127" s="22" t="n">
        <f aca="false">PV($C$123,F$125,0,F114)*-1</f>
        <v>113.196548701323</v>
      </c>
      <c r="G127" s="22" t="n">
        <f aca="false">PV($C$123,G$125,0,G114)*-1</f>
        <v>113.305177042195</v>
      </c>
      <c r="H127" s="22" t="n">
        <f aca="false">PV($C$123,H$125,0,H114)*-1</f>
        <v>113.38702169469</v>
      </c>
      <c r="I127" s="22" t="n">
        <f aca="false">PV($C$123,I$125,0,I114)*-1</f>
        <v>113.454342089714</v>
      </c>
      <c r="J127" s="22" t="n">
        <f aca="false">PV($C$123,J$125,0,J114)*-1</f>
        <v>113.488703190765</v>
      </c>
      <c r="K127" s="22" t="n">
        <f aca="false">PV($C$123,K$125,0,K114)*-1</f>
        <v>113.504454480169</v>
      </c>
      <c r="L127" s="22" t="n">
        <f aca="false">PV($C$123,L$125,0,L114)*-1</f>
        <v>113.538098496241</v>
      </c>
      <c r="M127" s="22" t="n">
        <f aca="false">PV($C$123,M$125,0,M114)*-1</f>
        <v>113.453518433606</v>
      </c>
    </row>
    <row r="128" customFormat="false" ht="15" hidden="false" customHeight="false" outlineLevel="0" collapsed="false">
      <c r="A128" s="101"/>
      <c r="B128" s="101" t="s">
        <v>26</v>
      </c>
      <c r="C128" s="22" t="n">
        <f aca="false">PV($C$123,C$125,0,C115)*-1</f>
        <v>0</v>
      </c>
      <c r="D128" s="22" t="n">
        <f aca="false">PV($C$123,D$125,0,D115)*-1</f>
        <v>450.816790173042</v>
      </c>
      <c r="E128" s="22" t="n">
        <f aca="false">PV($C$123,E$125,0,E115)*-1</f>
        <v>451.44834414532</v>
      </c>
      <c r="F128" s="22" t="n">
        <f aca="false">PV($C$123,F$125,0,F115)*-1</f>
        <v>451.975668111223</v>
      </c>
      <c r="G128" s="22" t="n">
        <f aca="false">PV($C$123,G$125,0,G115)*-1</f>
        <v>452.409403657973</v>
      </c>
      <c r="H128" s="22" t="n">
        <f aca="false">PV($C$123,H$125,0,H115)*-1</f>
        <v>452.736196231749</v>
      </c>
      <c r="I128" s="22" t="n">
        <f aca="false">PV($C$123,I$125,0,I115)*-1</f>
        <v>453.004995774385</v>
      </c>
      <c r="J128" s="22" t="n">
        <f aca="false">PV($C$123,J$125,0,J115)*-1</f>
        <v>453.142194141141</v>
      </c>
      <c r="K128" s="22" t="n">
        <f aca="false">PV($C$123,K$125,0,K115)*-1</f>
        <v>453.205086514042</v>
      </c>
      <c r="L128" s="22" t="n">
        <f aca="false">PV($C$123,L$125,0,L115)*-1</f>
        <v>453.339421675461</v>
      </c>
      <c r="M128" s="22" t="n">
        <f aca="false">PV($C$123,M$125,0,M115)*-1</f>
        <v>453.001707047617</v>
      </c>
    </row>
    <row r="129" customFormat="false" ht="15" hidden="false" customHeight="false" outlineLevel="0" collapsed="false">
      <c r="A129" s="101"/>
      <c r="B129" s="101" t="s">
        <v>27</v>
      </c>
      <c r="C129" s="22" t="n">
        <f aca="false">PV($C$123,C$125,0,C116)*-1</f>
        <v>0</v>
      </c>
      <c r="D129" s="22" t="n">
        <f aca="false">PV($C$123,D$125,0,D116)*-1</f>
        <v>77.0988235847324</v>
      </c>
      <c r="E129" s="22" t="n">
        <f aca="false">PV($C$123,E$125,0,E116)*-1</f>
        <v>77.2068321357764</v>
      </c>
      <c r="F129" s="22" t="n">
        <f aca="false">PV($C$123,F$125,0,F116)*-1</f>
        <v>77.2970152396566</v>
      </c>
      <c r="G129" s="22" t="n">
        <f aca="false">PV($C$123,G$125,0,G116)*-1</f>
        <v>77.3711928238333</v>
      </c>
      <c r="H129" s="22" t="n">
        <f aca="false">PV($C$123,H$125,0,H116)*-1</f>
        <v>77.4270809884793</v>
      </c>
      <c r="I129" s="22" t="n">
        <f aca="false">PV($C$123,I$125,0,I116)*-1</f>
        <v>77.473051167428</v>
      </c>
      <c r="J129" s="22" t="n">
        <f aca="false">PV($C$123,J$125,0,J116)*-1</f>
        <v>77.4965148735393</v>
      </c>
      <c r="K129" s="22" t="n">
        <f aca="false">PV($C$123,K$125,0,K116)*-1</f>
        <v>77.5072707461438</v>
      </c>
      <c r="L129" s="22" t="n">
        <f aca="false">PV($C$123,L$125,0,L116)*-1</f>
        <v>77.5302447860139</v>
      </c>
      <c r="M129" s="22" t="n">
        <f aca="false">PV($C$123,M$125,0,M116)*-1</f>
        <v>77.4724887283831</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6432.25897763599</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1133.29865509005</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4525.07980747195</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773.880515073986</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0.497487450345677</v>
      </c>
      <c r="E137" s="71" t="n">
        <f aca="false">(E14-E89)/E3</f>
        <v>0.497487450345677</v>
      </c>
      <c r="F137" s="71" t="n">
        <f aca="false">(F14-F89)/F3</f>
        <v>0.497487450345677</v>
      </c>
      <c r="G137" s="71" t="n">
        <f aca="false">(G14-G89)/G3</f>
        <v>0.497487450345677</v>
      </c>
      <c r="H137" s="71" t="n">
        <f aca="false">(H14-H89)/H3</f>
        <v>0.497487450345677</v>
      </c>
      <c r="I137" s="71" t="n">
        <f aca="false">(I14-I89)/I3</f>
        <v>0.497487450345677</v>
      </c>
      <c r="J137" s="71" t="n">
        <f aca="false">(J14-J89)/J3</f>
        <v>0.497487450345677</v>
      </c>
      <c r="K137" s="71" t="n">
        <f aca="false">(K14-K89)/K3</f>
        <v>0.497487450345677</v>
      </c>
      <c r="L137" s="71" t="n">
        <f aca="false">(L14-L89)/L3</f>
        <v>0.497487450345677</v>
      </c>
      <c r="M137" s="71" t="n">
        <f aca="false">(M14-M89)/M3</f>
        <v>0.497487450345677</v>
      </c>
    </row>
    <row r="138" customFormat="false" ht="15" hidden="false" customHeight="false" outlineLevel="0" collapsed="false">
      <c r="B138" s="0" t="s">
        <v>25</v>
      </c>
      <c r="C138" s="71" t="n">
        <f aca="false">(C15-C90)/C4</f>
        <v>0.562204252030139</v>
      </c>
      <c r="D138" s="71" t="n">
        <f aca="false">(D15-D90)/D4</f>
        <v>0.559040166499714</v>
      </c>
      <c r="E138" s="71" t="n">
        <f aca="false">(E15-E90)/E4</f>
        <v>0.559040166499714</v>
      </c>
      <c r="F138" s="71" t="n">
        <f aca="false">(F15-F90)/F4</f>
        <v>0.559040166499714</v>
      </c>
      <c r="G138" s="71" t="n">
        <f aca="false">(G15-G90)/G4</f>
        <v>0.559040166499714</v>
      </c>
      <c r="H138" s="71" t="n">
        <f aca="false">(H15-H90)/H4</f>
        <v>0.559040166499714</v>
      </c>
      <c r="I138" s="71" t="n">
        <f aca="false">(I15-I90)/I4</f>
        <v>0.559040166499714</v>
      </c>
      <c r="J138" s="71" t="n">
        <f aca="false">(J15-J90)/J4</f>
        <v>0.559040166499714</v>
      </c>
      <c r="K138" s="71" t="n">
        <f aca="false">(K15-K90)/K4</f>
        <v>0.559040166499714</v>
      </c>
      <c r="L138" s="71" t="n">
        <f aca="false">(L15-L90)/L4</f>
        <v>0.559040166499714</v>
      </c>
      <c r="M138" s="71" t="n">
        <f aca="false">(M15-M90)/M4</f>
        <v>0.559040166499714</v>
      </c>
    </row>
    <row r="139" customFormat="false" ht="15" hidden="false" customHeight="false" outlineLevel="0" collapsed="false">
      <c r="B139" s="0" t="s">
        <v>26</v>
      </c>
      <c r="C139" s="71" t="n">
        <f aca="false">(C16-C91)/C5</f>
        <v>0.475481937319231</v>
      </c>
      <c r="D139" s="71" t="n">
        <f aca="false">(D16-D91)/D5</f>
        <v>0.470767058428773</v>
      </c>
      <c r="E139" s="71" t="n">
        <f aca="false">(E16-E91)/E5</f>
        <v>0.470767058428773</v>
      </c>
      <c r="F139" s="71" t="n">
        <f aca="false">(F16-F91)/F5</f>
        <v>0.470767058428773</v>
      </c>
      <c r="G139" s="71" t="n">
        <f aca="false">(G16-G91)/G5</f>
        <v>0.470767058428773</v>
      </c>
      <c r="H139" s="71" t="n">
        <f aca="false">(H16-H91)/H5</f>
        <v>0.470767058428773</v>
      </c>
      <c r="I139" s="71" t="n">
        <f aca="false">(I16-I91)/I5</f>
        <v>0.470767058428773</v>
      </c>
      <c r="J139" s="71" t="n">
        <f aca="false">(J16-J91)/J5</f>
        <v>0.470767058428773</v>
      </c>
      <c r="K139" s="71" t="n">
        <f aca="false">(K16-K91)/K5</f>
        <v>0.470767058428773</v>
      </c>
      <c r="L139" s="71" t="n">
        <f aca="false">(L16-L91)/L5</f>
        <v>0.470767058428773</v>
      </c>
      <c r="M139" s="71" t="n">
        <f aca="false">(M16-M91)/M5</f>
        <v>0.470767058428773</v>
      </c>
    </row>
    <row r="140" customFormat="false" ht="15" hidden="false" customHeight="false" outlineLevel="0" collapsed="false">
      <c r="B140" s="0" t="s">
        <v>27</v>
      </c>
      <c r="C140" s="71" t="n">
        <f aca="false">(C17-C92)/C6</f>
        <v>0.491381172536139</v>
      </c>
      <c r="D140" s="71" t="n">
        <f aca="false">(D17-D92)/D6</f>
        <v>0.490525186533581</v>
      </c>
      <c r="E140" s="71" t="n">
        <f aca="false">(E17-E92)/E6</f>
        <v>0.490525186533581</v>
      </c>
      <c r="F140" s="71" t="n">
        <f aca="false">(F17-F92)/F6</f>
        <v>0.490525186533581</v>
      </c>
      <c r="G140" s="71" t="n">
        <f aca="false">(G17-G92)/G6</f>
        <v>0.490525186533581</v>
      </c>
      <c r="H140" s="71" t="n">
        <f aca="false">(H17-H92)/H6</f>
        <v>0.490525186533581</v>
      </c>
      <c r="I140" s="71" t="n">
        <f aca="false">(I17-I92)/I6</f>
        <v>0.490525186533581</v>
      </c>
      <c r="J140" s="71" t="n">
        <f aca="false">(J17-J92)/J6</f>
        <v>0.490525186533581</v>
      </c>
      <c r="K140" s="71" t="n">
        <f aca="false">(K17-K92)/K6</f>
        <v>0.490525186533581</v>
      </c>
      <c r="L140" s="71" t="n">
        <f aca="false">(L17-L92)/L6</f>
        <v>0.490525186533581</v>
      </c>
      <c r="M140" s="71" t="n">
        <f aca="false">(M17-M92)/M6</f>
        <v>0.490525186533581</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0.499098652609954</v>
      </c>
      <c r="E143" s="71" t="n">
        <f aca="false">(E14-E113)/E3</f>
        <v>0.499098652609954</v>
      </c>
      <c r="F143" s="71" t="n">
        <f aca="false">(F14-F113)/F3</f>
        <v>0.499098652609954</v>
      </c>
      <c r="G143" s="71" t="n">
        <f aca="false">(G14-G113)/G3</f>
        <v>0.499098652609954</v>
      </c>
      <c r="H143" s="71" t="n">
        <f aca="false">(H14-H113)/H3</f>
        <v>0.499098652609954</v>
      </c>
      <c r="I143" s="71" t="n">
        <f aca="false">(I14-I113)/I3</f>
        <v>0.499098652609954</v>
      </c>
      <c r="J143" s="71" t="n">
        <f aca="false">(J14-J113)/J3</f>
        <v>0.499098652609954</v>
      </c>
      <c r="K143" s="71" t="n">
        <f aca="false">(K14-K113)/K3</f>
        <v>0.499098652609954</v>
      </c>
      <c r="L143" s="71" t="n">
        <f aca="false">(L14-L113)/L3</f>
        <v>0.499098652609954</v>
      </c>
      <c r="M143" s="71" t="n">
        <f aca="false">(M14-M113)/M3</f>
        <v>0.499098652609954</v>
      </c>
    </row>
    <row r="144" customFormat="false" ht="15" hidden="false" customHeight="false" outlineLevel="0" collapsed="false">
      <c r="B144" s="0" t="s">
        <v>25</v>
      </c>
      <c r="C144" s="71" t="n">
        <f aca="false">(C15-C114)/C4</f>
        <v>0.562204252030139</v>
      </c>
      <c r="D144" s="71" t="n">
        <f aca="false">(D15-D114)/D4</f>
        <v>0.560785486223661</v>
      </c>
      <c r="E144" s="71" t="n">
        <f aca="false">(E15-E114)/E4</f>
        <v>0.560785486223661</v>
      </c>
      <c r="F144" s="71" t="n">
        <f aca="false">(F15-F114)/F4</f>
        <v>0.560785486223661</v>
      </c>
      <c r="G144" s="71" t="n">
        <f aca="false">(G15-G114)/G4</f>
        <v>0.560785486223661</v>
      </c>
      <c r="H144" s="71" t="n">
        <f aca="false">(H15-H114)/H4</f>
        <v>0.560785486223661</v>
      </c>
      <c r="I144" s="71" t="n">
        <f aca="false">(I15-I114)/I4</f>
        <v>0.560785486223661</v>
      </c>
      <c r="J144" s="71" t="n">
        <f aca="false">(J15-J114)/J4</f>
        <v>0.560785486223661</v>
      </c>
      <c r="K144" s="71" t="n">
        <f aca="false">(K15-K114)/K4</f>
        <v>0.560785486223661</v>
      </c>
      <c r="L144" s="71" t="n">
        <f aca="false">(L15-L114)/L4</f>
        <v>0.560785486223661</v>
      </c>
      <c r="M144" s="71" t="n">
        <f aca="false">(M15-M114)/M4</f>
        <v>0.560785486223661</v>
      </c>
    </row>
    <row r="145" customFormat="false" ht="15" hidden="false" customHeight="false" outlineLevel="0" collapsed="false">
      <c r="B145" s="0" t="s">
        <v>26</v>
      </c>
      <c r="C145" s="71" t="n">
        <f aca="false">(C16-C115)/C5</f>
        <v>0.475481937319231</v>
      </c>
      <c r="D145" s="71" t="n">
        <f aca="false">(D16-D115)/D5</f>
        <v>0.473367800742598</v>
      </c>
      <c r="E145" s="71" t="n">
        <f aca="false">(E16-E115)/E5</f>
        <v>0.473367800742598</v>
      </c>
      <c r="F145" s="71" t="n">
        <f aca="false">(F16-F115)/F5</f>
        <v>0.473367800742598</v>
      </c>
      <c r="G145" s="71" t="n">
        <f aca="false">(G16-G115)/G5</f>
        <v>0.473367800742598</v>
      </c>
      <c r="H145" s="71" t="n">
        <f aca="false">(H16-H115)/H5</f>
        <v>0.473367800742598</v>
      </c>
      <c r="I145" s="71" t="n">
        <f aca="false">(I16-I115)/I5</f>
        <v>0.473367800742598</v>
      </c>
      <c r="J145" s="71" t="n">
        <f aca="false">(J16-J115)/J5</f>
        <v>0.473367800742598</v>
      </c>
      <c r="K145" s="71" t="n">
        <f aca="false">(K16-K115)/K5</f>
        <v>0.473367800742598</v>
      </c>
      <c r="L145" s="71" t="n">
        <f aca="false">(L16-L115)/L5</f>
        <v>0.473367800742598</v>
      </c>
      <c r="M145" s="71" t="n">
        <f aca="false">(M16-M115)/M5</f>
        <v>0.473367800742598</v>
      </c>
    </row>
    <row r="146" customFormat="false" ht="15" hidden="false" customHeight="false" outlineLevel="0" collapsed="false">
      <c r="B146" s="0" t="s">
        <v>27</v>
      </c>
      <c r="C146" s="71" t="n">
        <f aca="false">(C17-C116)/C6</f>
        <v>0.491381172536139</v>
      </c>
      <c r="D146" s="71" t="n">
        <f aca="false">(D17-D116)/D6</f>
        <v>0.490997351157236</v>
      </c>
      <c r="E146" s="71" t="n">
        <f aca="false">(E17-E116)/E6</f>
        <v>0.490997351157236</v>
      </c>
      <c r="F146" s="71" t="n">
        <f aca="false">(F17-F116)/F6</f>
        <v>0.490997351157236</v>
      </c>
      <c r="G146" s="71" t="n">
        <f aca="false">(G17-G116)/G6</f>
        <v>0.490997351157236</v>
      </c>
      <c r="H146" s="71" t="n">
        <f aca="false">(H17-H116)/H6</f>
        <v>0.490997351157236</v>
      </c>
      <c r="I146" s="71" t="n">
        <f aca="false">(I17-I116)/I6</f>
        <v>0.490997351157236</v>
      </c>
      <c r="J146" s="71" t="n">
        <f aca="false">(J17-J116)/J6</f>
        <v>0.490997351157236</v>
      </c>
      <c r="K146" s="71" t="n">
        <f aca="false">(K17-K116)/K6</f>
        <v>0.490997351157236</v>
      </c>
      <c r="L146" s="71" t="n">
        <f aca="false">(L17-L116)/L6</f>
        <v>0.490997351157236</v>
      </c>
      <c r="M146" s="71" t="n">
        <f aca="false">(M17-M116)/M6</f>
        <v>0.490997351157236</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WRA'!G26</f>
        <v>0.0005</v>
      </c>
      <c r="E149" s="75" t="n">
        <f aca="false">D149</f>
        <v>0.0005</v>
      </c>
      <c r="F149" s="75" t="n">
        <f aca="false">E149</f>
        <v>0.0005</v>
      </c>
      <c r="G149" s="75" t="n">
        <f aca="false">F149</f>
        <v>0.0005</v>
      </c>
      <c r="H149" s="75" t="n">
        <f aca="false">G149</f>
        <v>0.0005</v>
      </c>
      <c r="I149" s="75" t="n">
        <f aca="false">H149</f>
        <v>0.0005</v>
      </c>
      <c r="J149" s="75" t="n">
        <f aca="false">I149</f>
        <v>0.0005</v>
      </c>
      <c r="K149" s="75" t="n">
        <f aca="false">J149</f>
        <v>0.0005</v>
      </c>
      <c r="L149" s="75" t="n">
        <f aca="false">K149</f>
        <v>0.0005</v>
      </c>
      <c r="M149" s="75" t="n">
        <f aca="false">L149</f>
        <v>0.0005</v>
      </c>
    </row>
    <row r="150" customFormat="false" ht="15" hidden="false" customHeight="false" outlineLevel="0" collapsed="false">
      <c r="B150" s="0" t="s">
        <v>26</v>
      </c>
      <c r="C150" s="75" t="n">
        <v>0</v>
      </c>
      <c r="D150" s="75" t="n">
        <f aca="false">'Regional Data WRA'!G27</f>
        <v>0.0006</v>
      </c>
      <c r="E150" s="75" t="n">
        <f aca="false">D150</f>
        <v>0.0006</v>
      </c>
      <c r="F150" s="75" t="n">
        <f aca="false">E150</f>
        <v>0.0006</v>
      </c>
      <c r="G150" s="75" t="n">
        <f aca="false">F150</f>
        <v>0.0006</v>
      </c>
      <c r="H150" s="75" t="n">
        <f aca="false">G150</f>
        <v>0.0006</v>
      </c>
      <c r="I150" s="75" t="n">
        <f aca="false">H150</f>
        <v>0.0006</v>
      </c>
      <c r="J150" s="75" t="n">
        <f aca="false">I150</f>
        <v>0.0006</v>
      </c>
      <c r="K150" s="75" t="n">
        <f aca="false">J150</f>
        <v>0.0006</v>
      </c>
      <c r="L150" s="75" t="n">
        <f aca="false">K150</f>
        <v>0.0006</v>
      </c>
      <c r="M150" s="75" t="n">
        <f aca="false">L150</f>
        <v>0.0006</v>
      </c>
    </row>
    <row r="151" customFormat="false" ht="15" hidden="false" customHeight="false" outlineLevel="0" collapsed="false">
      <c r="B151" s="0" t="s">
        <v>27</v>
      </c>
      <c r="C151" s="75" t="n">
        <v>0</v>
      </c>
      <c r="D151" s="75" t="n">
        <f aca="false">'Regional Data WRA'!G28</f>
        <v>0.0003</v>
      </c>
      <c r="E151" s="75" t="n">
        <f aca="false">D151</f>
        <v>0.0003</v>
      </c>
      <c r="F151" s="75" t="n">
        <f aca="false">E151</f>
        <v>0.0003</v>
      </c>
      <c r="G151" s="75" t="n">
        <f aca="false">F151</f>
        <v>0.0003</v>
      </c>
      <c r="H151" s="75" t="n">
        <f aca="false">G151</f>
        <v>0.0003</v>
      </c>
      <c r="I151" s="75" t="n">
        <f aca="false">H151</f>
        <v>0.0003</v>
      </c>
      <c r="J151" s="75" t="n">
        <f aca="false">I151</f>
        <v>0.0003</v>
      </c>
      <c r="K151" s="75" t="n">
        <f aca="false">J151</f>
        <v>0.0003</v>
      </c>
      <c r="L151" s="75" t="n">
        <f aca="false">K151</f>
        <v>0.0003</v>
      </c>
      <c r="M151" s="75" t="n">
        <f aca="false">L151</f>
        <v>0.0003</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234.835193113718</v>
      </c>
      <c r="E154" s="22" t="n">
        <f aca="false">SUM(E155:E157)</f>
        <v>242.219101486143</v>
      </c>
      <c r="F154" s="22" t="n">
        <f aca="false">SUM(F155:F157)</f>
        <v>249.777091648623</v>
      </c>
      <c r="G154" s="22" t="n">
        <f aca="false">SUM(G155:G157)</f>
        <v>257.51729228915</v>
      </c>
      <c r="H154" s="22" t="n">
        <f aca="false">SUM(H155:H157)</f>
        <v>265.434406060494</v>
      </c>
      <c r="I154" s="22" t="n">
        <f aca="false">SUM(I155:I157)</f>
        <v>273.559760378177</v>
      </c>
      <c r="J154" s="22" t="n">
        <f aca="false">SUM(J155:J157)</f>
        <v>281.851889800078</v>
      </c>
      <c r="K154" s="22" t="n">
        <f aca="false">SUM(K155:K157)</f>
        <v>290.347738756458</v>
      </c>
      <c r="L154" s="22" t="n">
        <f aca="false">SUM(L155:L157)</f>
        <v>299.146815175052</v>
      </c>
      <c r="M154" s="22" t="n">
        <f aca="false">SUM(M155:M157)</f>
        <v>307.891685118097</v>
      </c>
    </row>
    <row r="155" customFormat="false" ht="15" hidden="false" customHeight="false" outlineLevel="0" collapsed="false">
      <c r="B155" s="0" t="s">
        <v>25</v>
      </c>
      <c r="C155" s="0" t="n">
        <f aca="false">C149*C4</f>
        <v>0</v>
      </c>
      <c r="D155" s="22" t="n">
        <f aca="false">D149*D4</f>
        <v>40.9840364147934</v>
      </c>
      <c r="E155" s="22" t="n">
        <f aca="false">E149*E4</f>
        <v>42.2726949229431</v>
      </c>
      <c r="F155" s="22" t="n">
        <f aca="false">F149*F4</f>
        <v>43.5917346287666</v>
      </c>
      <c r="G155" s="22" t="n">
        <f aca="false">G149*G4</f>
        <v>44.9425741716095</v>
      </c>
      <c r="H155" s="22" t="n">
        <f aca="false">H149*H4</f>
        <v>46.3242890449321</v>
      </c>
      <c r="I155" s="22" t="n">
        <f aca="false">I149*I4</f>
        <v>47.742346589134</v>
      </c>
      <c r="J155" s="22" t="n">
        <f aca="false">J149*J4</f>
        <v>49.1895101495754</v>
      </c>
      <c r="K155" s="22" t="n">
        <f aca="false">K149*K4</f>
        <v>50.6722273623836</v>
      </c>
      <c r="L155" s="22" t="n">
        <f aca="false">L149*L4</f>
        <v>52.207864604718</v>
      </c>
      <c r="M155" s="22" t="n">
        <f aca="false">M149*M4</f>
        <v>53.7340415947862</v>
      </c>
    </row>
    <row r="156" customFormat="false" ht="15" hidden="false" customHeight="false" outlineLevel="0" collapsed="false">
      <c r="B156" s="0" t="s">
        <v>26</v>
      </c>
      <c r="C156" s="0" t="n">
        <f aca="false">C150*C5</f>
        <v>0</v>
      </c>
      <c r="D156" s="22" t="n">
        <f aca="false">D150*D5</f>
        <v>131.781824980603</v>
      </c>
      <c r="E156" s="22" t="n">
        <f aca="false">E150*E5</f>
        <v>135.925432707817</v>
      </c>
      <c r="F156" s="22" t="n">
        <f aca="false">F150*F5</f>
        <v>140.166729438476</v>
      </c>
      <c r="G156" s="22" t="n">
        <f aca="false">G150*G5</f>
        <v>144.510276726258</v>
      </c>
      <c r="H156" s="22" t="n">
        <f aca="false">H150*H5</f>
        <v>148.95310187326</v>
      </c>
      <c r="I156" s="22" t="n">
        <f aca="false">I150*I5</f>
        <v>153.512784799829</v>
      </c>
      <c r="J156" s="22" t="n">
        <f aca="false">J150*J5</f>
        <v>158.166056456877</v>
      </c>
      <c r="K156" s="22" t="n">
        <f aca="false">K150*K5</f>
        <v>162.933648849595</v>
      </c>
      <c r="L156" s="22" t="n">
        <f aca="false">L150*L5</f>
        <v>167.871402570455</v>
      </c>
      <c r="M156" s="22" t="n">
        <f aca="false">M150*M5</f>
        <v>172.778737391239</v>
      </c>
    </row>
    <row r="157" customFormat="false" ht="15" hidden="false" customHeight="false" outlineLevel="0" collapsed="false">
      <c r="B157" s="0" t="s">
        <v>27</v>
      </c>
      <c r="C157" s="0" t="n">
        <f aca="false">C151*C6</f>
        <v>0</v>
      </c>
      <c r="D157" s="22" t="n">
        <f aca="false">D151*D6</f>
        <v>62.0693317183218</v>
      </c>
      <c r="E157" s="22" t="n">
        <f aca="false">E151*E6</f>
        <v>64.0209738553836</v>
      </c>
      <c r="F157" s="22" t="n">
        <f aca="false">F151*F6</f>
        <v>66.0186275813802</v>
      </c>
      <c r="G157" s="22" t="n">
        <f aca="false">G151*G6</f>
        <v>68.0644413912831</v>
      </c>
      <c r="H157" s="22" t="n">
        <f aca="false">H151*H6</f>
        <v>70.1570151423019</v>
      </c>
      <c r="I157" s="22" t="n">
        <f aca="false">I151*I6</f>
        <v>72.3046289892135</v>
      </c>
      <c r="J157" s="22" t="n">
        <f aca="false">J151*J6</f>
        <v>74.4963231936252</v>
      </c>
      <c r="K157" s="22" t="n">
        <f aca="false">K151*K6</f>
        <v>76.7418625444794</v>
      </c>
      <c r="L157" s="22" t="n">
        <f aca="false">L151*L6</f>
        <v>79.0675479998792</v>
      </c>
      <c r="M157" s="22" t="n">
        <f aca="false">M151*M6</f>
        <v>81.3789061320719</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WRA'!H26</f>
        <v>0.952</v>
      </c>
      <c r="E188" s="71" t="n">
        <f aca="false">D188</f>
        <v>0.952</v>
      </c>
      <c r="F188" s="71" t="n">
        <f aca="false">E188</f>
        <v>0.952</v>
      </c>
      <c r="G188" s="71" t="n">
        <f aca="false">F188</f>
        <v>0.952</v>
      </c>
      <c r="H188" s="71" t="n">
        <f aca="false">G188</f>
        <v>0.952</v>
      </c>
      <c r="I188" s="71" t="n">
        <f aca="false">H188</f>
        <v>0.952</v>
      </c>
      <c r="J188" s="71" t="n">
        <f aca="false">I188</f>
        <v>0.952</v>
      </c>
      <c r="K188" s="71" t="n">
        <f aca="false">J188</f>
        <v>0.952</v>
      </c>
      <c r="L188" s="71" t="n">
        <f aca="false">K188</f>
        <v>0.952</v>
      </c>
      <c r="M188" s="71" t="n">
        <f aca="false">L188</f>
        <v>0.952</v>
      </c>
    </row>
    <row r="189" customFormat="false" ht="15" hidden="false" customHeight="false" outlineLevel="0" collapsed="false">
      <c r="B189" s="0" t="s">
        <v>26</v>
      </c>
      <c r="C189" s="75" t="n">
        <v>0</v>
      </c>
      <c r="D189" s="71" t="n">
        <f aca="false">'Regional Data WRA'!H27</f>
        <v>0.485</v>
      </c>
      <c r="E189" s="71" t="n">
        <f aca="false">D189</f>
        <v>0.485</v>
      </c>
      <c r="F189" s="71" t="n">
        <f aca="false">E189</f>
        <v>0.485</v>
      </c>
      <c r="G189" s="71" t="n">
        <f aca="false">F189</f>
        <v>0.485</v>
      </c>
      <c r="H189" s="71" t="n">
        <f aca="false">G189</f>
        <v>0.485</v>
      </c>
      <c r="I189" s="71" t="n">
        <f aca="false">H189</f>
        <v>0.485</v>
      </c>
      <c r="J189" s="71" t="n">
        <f aca="false">I189</f>
        <v>0.485</v>
      </c>
      <c r="K189" s="71" t="n">
        <f aca="false">J189</f>
        <v>0.485</v>
      </c>
      <c r="L189" s="71" t="n">
        <f aca="false">K189</f>
        <v>0.485</v>
      </c>
      <c r="M189" s="71" t="n">
        <f aca="false">L189</f>
        <v>0.485</v>
      </c>
    </row>
    <row r="190" customFormat="false" ht="15" hidden="false" customHeight="false" outlineLevel="0" collapsed="false">
      <c r="B190" s="0" t="s">
        <v>27</v>
      </c>
      <c r="C190" s="75" t="n">
        <v>0</v>
      </c>
      <c r="D190" s="71" t="n">
        <f aca="false">'Regional Data WRA'!H28</f>
        <v>0.498</v>
      </c>
      <c r="E190" s="71" t="n">
        <f aca="false">D190</f>
        <v>0.498</v>
      </c>
      <c r="F190" s="71" t="n">
        <f aca="false">E190</f>
        <v>0.498</v>
      </c>
      <c r="G190" s="71" t="n">
        <f aca="false">F190</f>
        <v>0.498</v>
      </c>
      <c r="H190" s="71" t="n">
        <f aca="false">G190</f>
        <v>0.498</v>
      </c>
      <c r="I190" s="71" t="n">
        <f aca="false">H190</f>
        <v>0.498</v>
      </c>
      <c r="J190" s="71" t="n">
        <f aca="false">I190</f>
        <v>0.498</v>
      </c>
      <c r="K190" s="71" t="n">
        <f aca="false">J190</f>
        <v>0.498</v>
      </c>
      <c r="L190" s="71" t="n">
        <f aca="false">K190</f>
        <v>0.498</v>
      </c>
      <c r="M190" s="71" t="n">
        <f aca="false">L190</f>
        <v>0.498</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2760666.30334972</v>
      </c>
      <c r="E193" s="22" t="n">
        <f aca="false">SUM(E194:E196)</f>
        <v>2847469.76223719</v>
      </c>
      <c r="F193" s="22" t="n">
        <f aca="false">SUM(F194:F196)</f>
        <v>2936319.68496791</v>
      </c>
      <c r="G193" s="22" t="n">
        <f aca="false">SUM(G194:G196)</f>
        <v>3027311.63045166</v>
      </c>
      <c r="H193" s="22" t="n">
        <f aca="false">SUM(H194:H196)</f>
        <v>3120383.32434274</v>
      </c>
      <c r="I193" s="22" t="n">
        <f aca="false">SUM(I194:I196)</f>
        <v>3215903.04423729</v>
      </c>
      <c r="J193" s="22" t="n">
        <f aca="false">SUM(J194:J196)</f>
        <v>3313383.33232585</v>
      </c>
      <c r="K193" s="22" t="n">
        <f aca="false">SUM(K194:K196)</f>
        <v>3413258.4984849</v>
      </c>
      <c r="L193" s="22" t="n">
        <f aca="false">SUM(L194:L196)</f>
        <v>3516698.33408761</v>
      </c>
      <c r="M193" s="22" t="n">
        <f aca="false">SUM(M194:M196)</f>
        <v>3619500.93134248</v>
      </c>
    </row>
    <row r="194" customFormat="false" ht="15" hidden="false" customHeight="false" outlineLevel="0" collapsed="false">
      <c r="B194" s="0" t="s">
        <v>25</v>
      </c>
      <c r="C194" s="22" t="n">
        <f aca="false">C188*C161</f>
        <v>0</v>
      </c>
      <c r="D194" s="22" t="n">
        <f aca="false">D188*D161</f>
        <v>989548.624962777</v>
      </c>
      <c r="E194" s="22" t="n">
        <f aca="false">E188*E161</f>
        <v>1020662.9408364</v>
      </c>
      <c r="F194" s="22" t="n">
        <f aca="false">F188*F161</f>
        <v>1052510.80262236</v>
      </c>
      <c r="G194" s="22" t="n">
        <f aca="false">G188*G161</f>
        <v>1085126.46298916</v>
      </c>
      <c r="H194" s="22" t="n">
        <f aca="false">H188*H161</f>
        <v>1118487.59997306</v>
      </c>
      <c r="I194" s="22" t="n">
        <f aca="false">I188*I161</f>
        <v>1152726.22104935</v>
      </c>
      <c r="J194" s="22" t="n">
        <f aca="false">J188*J161</f>
        <v>1187667.59912245</v>
      </c>
      <c r="K194" s="22" t="n">
        <f aca="false">K188*K161</f>
        <v>1223467.41064647</v>
      </c>
      <c r="L194" s="22" t="n">
        <f aca="false">L188*L161</f>
        <v>1260544.96216468</v>
      </c>
      <c r="M194" s="22" t="n">
        <f aca="false">M188*M161</f>
        <v>1297394.09841585</v>
      </c>
    </row>
    <row r="195" customFormat="false" ht="15" hidden="false" customHeight="false" outlineLevel="0" collapsed="false">
      <c r="B195" s="0" t="s">
        <v>26</v>
      </c>
      <c r="C195" s="22" t="n">
        <f aca="false">C189*C162</f>
        <v>0</v>
      </c>
      <c r="D195" s="22" t="n">
        <f aca="false">D189*D162</f>
        <v>705225.709111577</v>
      </c>
      <c r="E195" s="22" t="n">
        <f aca="false">E189*E162</f>
        <v>727400.077224439</v>
      </c>
      <c r="F195" s="22" t="n">
        <f aca="false">F189*F162</f>
        <v>750097.224534945</v>
      </c>
      <c r="G195" s="22" t="n">
        <f aca="false">G189*G162</f>
        <v>773341.56203396</v>
      </c>
      <c r="H195" s="22" t="n">
        <f aca="false">H189*H162</f>
        <v>797117.181435303</v>
      </c>
      <c r="I195" s="22" t="n">
        <f aca="false">I189*I162</f>
        <v>821518.161052085</v>
      </c>
      <c r="J195" s="22" t="n">
        <f aca="false">J189*J162</f>
        <v>846419.977402811</v>
      </c>
      <c r="K195" s="22" t="n">
        <f aca="false">K189*K162</f>
        <v>871933.577069563</v>
      </c>
      <c r="L195" s="22" t="n">
        <f aca="false">L189*L162</f>
        <v>898357.78897985</v>
      </c>
      <c r="M195" s="22" t="n">
        <f aca="false">M189*M162</f>
        <v>924619.215237565</v>
      </c>
    </row>
    <row r="196" customFormat="false" ht="15" hidden="false" customHeight="false" outlineLevel="0" collapsed="false">
      <c r="B196" s="0" t="s">
        <v>27</v>
      </c>
      <c r="C196" s="22" t="n">
        <f aca="false">C190*C163</f>
        <v>0</v>
      </c>
      <c r="D196" s="22" t="n">
        <f aca="false">D190*D163</f>
        <v>1065891.96927537</v>
      </c>
      <c r="E196" s="22" t="n">
        <f aca="false">E190*E163</f>
        <v>1099406.74417635</v>
      </c>
      <c r="F196" s="22" t="n">
        <f aca="false">F190*F163</f>
        <v>1133711.6578106</v>
      </c>
      <c r="G196" s="22" t="n">
        <f aca="false">G190*G163</f>
        <v>1168843.60542853</v>
      </c>
      <c r="H196" s="22" t="n">
        <f aca="false">H190*H163</f>
        <v>1204778.54293438</v>
      </c>
      <c r="I196" s="22" t="n">
        <f aca="false">I190*I163</f>
        <v>1241658.66213585</v>
      </c>
      <c r="J196" s="22" t="n">
        <f aca="false">J190*J163</f>
        <v>1279295.75580058</v>
      </c>
      <c r="K196" s="22" t="n">
        <f aca="false">K190*K163</f>
        <v>1317857.51076887</v>
      </c>
      <c r="L196" s="22" t="n">
        <f aca="false">L190*L163</f>
        <v>1357795.58294308</v>
      </c>
      <c r="M196" s="22" t="n">
        <f aca="false">M190*M163</f>
        <v>1397487.61768906</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31770894.8458273</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11388136.7227826</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8116030.4740821</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12266727.6489627</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2680258.54694148</v>
      </c>
      <c r="E206" s="22" t="n">
        <f aca="false">PV($C$203,E$205,0,E193)*-1</f>
        <v>2684013.34926684</v>
      </c>
      <c r="F206" s="22" t="n">
        <f aca="false">PV($C$203,F$205,0,F193)*-1</f>
        <v>2687148.46889288</v>
      </c>
      <c r="G206" s="22" t="n">
        <f aca="false">PV($C$203,G$205,0,G193)*-1</f>
        <v>2689727.17366082</v>
      </c>
      <c r="H206" s="22" t="n">
        <f aca="false">PV($C$203,H$205,0,H193)*-1</f>
        <v>2691670.06622391</v>
      </c>
      <c r="I206" s="22" t="n">
        <f aca="false">PV($C$203,I$205,0,I193)*-1</f>
        <v>2693268.17056977</v>
      </c>
      <c r="J206" s="22" t="n">
        <f aca="false">PV($C$203,J$205,0,J193)*-1</f>
        <v>2694083.8613407</v>
      </c>
      <c r="K206" s="22" t="n">
        <f aca="false">PV($C$203,K$205,0,K193)*-1</f>
        <v>2694457.7778045</v>
      </c>
      <c r="L206" s="22" t="n">
        <f aca="false">PV($C$203,L$205,0,L193)*-1</f>
        <v>2695256.4458497</v>
      </c>
      <c r="M206" s="22" t="n">
        <f aca="false">PV($C$203,M$205,0,M193)*-1</f>
        <v>2693248.61797497</v>
      </c>
    </row>
    <row r="207" customFormat="false" ht="15" hidden="false" customHeight="false" outlineLevel="0" collapsed="false">
      <c r="A207" s="101"/>
      <c r="B207" s="101" t="s">
        <v>25</v>
      </c>
      <c r="C207" s="22" t="n">
        <f aca="false">PV($C$203,C$205,0,C194)*-1</f>
        <v>0</v>
      </c>
      <c r="D207" s="22" t="n">
        <f aca="false">PV($C$203,D$205,0,D194)*-1</f>
        <v>960726.820352211</v>
      </c>
      <c r="E207" s="22" t="n">
        <f aca="false">PV($C$203,E$205,0,E194)*-1</f>
        <v>962072.712636822</v>
      </c>
      <c r="F207" s="22" t="n">
        <f aca="false">PV($C$203,F$205,0,F194)*-1</f>
        <v>963196.482398953</v>
      </c>
      <c r="G207" s="22" t="n">
        <f aca="false">PV($C$203,G$205,0,G194)*-1</f>
        <v>964120.807716435</v>
      </c>
      <c r="H207" s="22" t="n">
        <f aca="false">PV($C$203,H$205,0,H194)*-1</f>
        <v>964817.228961523</v>
      </c>
      <c r="I207" s="22" t="n">
        <f aca="false">PV($C$203,I$205,0,I194)*-1</f>
        <v>965390.062395276</v>
      </c>
      <c r="J207" s="22" t="n">
        <f aca="false">PV($C$203,J$205,0,J194)*-1</f>
        <v>965682.443144008</v>
      </c>
      <c r="K207" s="22" t="n">
        <f aca="false">PV($C$203,K$205,0,K194)*-1</f>
        <v>965816.471846483</v>
      </c>
      <c r="L207" s="22" t="n">
        <f aca="false">PV($C$203,L$205,0,L194)*-1</f>
        <v>966102.750874473</v>
      </c>
      <c r="M207" s="22" t="n">
        <f aca="false">PV($C$203,M$205,0,M194)*-1</f>
        <v>965383.053854158</v>
      </c>
    </row>
    <row r="208" customFormat="false" ht="15" hidden="false" customHeight="false" outlineLevel="0" collapsed="false">
      <c r="A208" s="101"/>
      <c r="B208" s="101" t="s">
        <v>26</v>
      </c>
      <c r="C208" s="22" t="n">
        <f aca="false">PV($C$203,C$205,0,C195)*-1</f>
        <v>0</v>
      </c>
      <c r="D208" s="22" t="n">
        <f aca="false">PV($C$203,D$205,0,D195)*-1</f>
        <v>684685.154477259</v>
      </c>
      <c r="E208" s="22" t="n">
        <f aca="false">PV($C$203,E$205,0,E195)*-1</f>
        <v>685644.337095333</v>
      </c>
      <c r="F208" s="22" t="n">
        <f aca="false">PV($C$203,F$205,0,F195)*-1</f>
        <v>686445.218737109</v>
      </c>
      <c r="G208" s="22" t="n">
        <f aca="false">PV($C$203,G$205,0,G195)*-1</f>
        <v>687103.96148206</v>
      </c>
      <c r="H208" s="22" t="n">
        <f aca="false">PV($C$203,H$205,0,H195)*-1</f>
        <v>687600.282889637</v>
      </c>
      <c r="I208" s="22" t="n">
        <f aca="false">PV($C$203,I$205,0,I195)*-1</f>
        <v>688008.526460828</v>
      </c>
      <c r="J208" s="22" t="n">
        <f aca="false">PV($C$203,J$205,0,J195)*-1</f>
        <v>688216.898657659</v>
      </c>
      <c r="K208" s="22" t="n">
        <f aca="false">PV($C$203,K$205,0,K195)*-1</f>
        <v>688312.417447095</v>
      </c>
      <c r="L208" s="22" t="n">
        <f aca="false">PV($C$203,L$205,0,L195)*-1</f>
        <v>688516.441105382</v>
      </c>
      <c r="M208" s="22" t="n">
        <f aca="false">PV($C$203,M$205,0,M195)*-1</f>
        <v>688003.531654858</v>
      </c>
    </row>
    <row r="209" customFormat="false" ht="15" hidden="false" customHeight="false" outlineLevel="0" collapsed="false">
      <c r="A209" s="101"/>
      <c r="B209" s="101" t="s">
        <v>27</v>
      </c>
      <c r="C209" s="22" t="n">
        <f aca="false">PV($C$203,C$205,0,C196)*-1</f>
        <v>0</v>
      </c>
      <c r="D209" s="22" t="n">
        <f aca="false">PV($C$203,D$205,0,D196)*-1</f>
        <v>1034846.57211201</v>
      </c>
      <c r="E209" s="22" t="n">
        <f aca="false">PV($C$203,E$205,0,E196)*-1</f>
        <v>1036296.29953468</v>
      </c>
      <c r="F209" s="22" t="n">
        <f aca="false">PV($C$203,F$205,0,F196)*-1</f>
        <v>1037506.76775681</v>
      </c>
      <c r="G209" s="22" t="n">
        <f aca="false">PV($C$203,G$205,0,G196)*-1</f>
        <v>1038502.40446233</v>
      </c>
      <c r="H209" s="22" t="n">
        <f aca="false">PV($C$203,H$205,0,H196)*-1</f>
        <v>1039252.55437275</v>
      </c>
      <c r="I209" s="22" t="n">
        <f aca="false">PV($C$203,I$205,0,I196)*-1</f>
        <v>1039869.58171366</v>
      </c>
      <c r="J209" s="22" t="n">
        <f aca="false">PV($C$203,J$205,0,J196)*-1</f>
        <v>1040184.51953903</v>
      </c>
      <c r="K209" s="22" t="n">
        <f aca="false">PV($C$203,K$205,0,K196)*-1</f>
        <v>1040328.88851092</v>
      </c>
      <c r="L209" s="22" t="n">
        <f aca="false">PV($C$203,L$205,0,L196)*-1</f>
        <v>1040637.25386985</v>
      </c>
      <c r="M209" s="22" t="n">
        <f aca="false">PV($C$203,M$205,0,M196)*-1</f>
        <v>1039862.03246595</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26903132.4785256</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9643308.83418034</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6872536.77000722</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10387286.874338</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WRA'!K26</f>
        <v>0.0675</v>
      </c>
      <c r="E217" s="75" t="n">
        <f aca="false">D217</f>
        <v>0.0675</v>
      </c>
      <c r="F217" s="75" t="n">
        <f aca="false">E217</f>
        <v>0.0675</v>
      </c>
      <c r="G217" s="75" t="n">
        <f aca="false">F217</f>
        <v>0.0675</v>
      </c>
      <c r="H217" s="75" t="n">
        <f aca="false">G217</f>
        <v>0.0675</v>
      </c>
      <c r="I217" s="75" t="n">
        <f aca="false">H217</f>
        <v>0.0675</v>
      </c>
      <c r="J217" s="75" t="n">
        <f aca="false">I217</f>
        <v>0.0675</v>
      </c>
      <c r="K217" s="75" t="n">
        <f aca="false">J217</f>
        <v>0.0675</v>
      </c>
      <c r="L217" s="75" t="n">
        <f aca="false">K217</f>
        <v>0.0675</v>
      </c>
      <c r="M217" s="75" t="n">
        <f aca="false">L217</f>
        <v>0.0675</v>
      </c>
    </row>
    <row r="218" customFormat="false" ht="15" hidden="false" customHeight="false" outlineLevel="0" collapsed="false">
      <c r="B218" s="0" t="s">
        <v>26</v>
      </c>
      <c r="C218" s="75" t="n">
        <v>0</v>
      </c>
      <c r="D218" s="75" t="n">
        <f aca="false">'Regional Data WRA'!K27</f>
        <v>0.0562</v>
      </c>
      <c r="E218" s="75" t="n">
        <f aca="false">D218</f>
        <v>0.0562</v>
      </c>
      <c r="F218" s="75" t="n">
        <f aca="false">E218</f>
        <v>0.0562</v>
      </c>
      <c r="G218" s="75" t="n">
        <f aca="false">F218</f>
        <v>0.0562</v>
      </c>
      <c r="H218" s="75" t="n">
        <f aca="false">G218</f>
        <v>0.0562</v>
      </c>
      <c r="I218" s="75" t="n">
        <f aca="false">H218</f>
        <v>0.0562</v>
      </c>
      <c r="J218" s="75" t="n">
        <f aca="false">I218</f>
        <v>0.0562</v>
      </c>
      <c r="K218" s="75" t="n">
        <f aca="false">J218</f>
        <v>0.0562</v>
      </c>
      <c r="L218" s="75" t="n">
        <f aca="false">K218</f>
        <v>0.0562</v>
      </c>
      <c r="M218" s="75" t="n">
        <f aca="false">L218</f>
        <v>0.0562</v>
      </c>
    </row>
    <row r="219" customFormat="false" ht="15" hidden="false" customHeight="false" outlineLevel="0" collapsed="false">
      <c r="B219" s="0" t="s">
        <v>27</v>
      </c>
      <c r="C219" s="75" t="n">
        <v>0</v>
      </c>
      <c r="D219" s="75" t="n">
        <f aca="false">'Regional Data WRA'!K28</f>
        <v>0.0123</v>
      </c>
      <c r="E219" s="75" t="n">
        <f aca="false">D219</f>
        <v>0.0123</v>
      </c>
      <c r="F219" s="75" t="n">
        <f aca="false">E219</f>
        <v>0.0123</v>
      </c>
      <c r="G219" s="75" t="n">
        <f aca="false">F219</f>
        <v>0.0123</v>
      </c>
      <c r="H219" s="75" t="n">
        <f aca="false">G219</f>
        <v>0.0123</v>
      </c>
      <c r="I219" s="75" t="n">
        <f aca="false">H219</f>
        <v>0.0123</v>
      </c>
      <c r="J219" s="75" t="n">
        <f aca="false">I219</f>
        <v>0.0123</v>
      </c>
      <c r="K219" s="75" t="n">
        <f aca="false">J219</f>
        <v>0.0123</v>
      </c>
      <c r="L219" s="75" t="n">
        <f aca="false">K219</f>
        <v>0.0123</v>
      </c>
      <c r="M219" s="75" t="n">
        <f aca="false">L219</f>
        <v>0.0123</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178207.508996957</v>
      </c>
      <c r="E222" s="22" t="n">
        <f aca="false">SUM(E223:E225)</f>
        <v>183810.876619435</v>
      </c>
      <c r="F222" s="22" t="n">
        <f aca="false">SUM(F223:F225)</f>
        <v>189546.348300746</v>
      </c>
      <c r="G222" s="22" t="n">
        <f aca="false">SUM(G223:G225)</f>
        <v>195420.092593481</v>
      </c>
      <c r="H222" s="22" t="n">
        <f aca="false">SUM(H223:H225)</f>
        <v>201428.089542019</v>
      </c>
      <c r="I222" s="22" t="n">
        <f aca="false">SUM(I223:I225)</f>
        <v>207594.112332184</v>
      </c>
      <c r="J222" s="22" t="n">
        <f aca="false">SUM(J223:J225)</f>
        <v>213886.69441481</v>
      </c>
      <c r="K222" s="22" t="n">
        <f aca="false">SUM(K223:K225)</f>
        <v>220333.87151487</v>
      </c>
      <c r="L222" s="22" t="n">
        <f aca="false">SUM(L223:L225)</f>
        <v>227011.156419404</v>
      </c>
      <c r="M222" s="22" t="n">
        <f aca="false">SUM(M223:M225)</f>
        <v>233647.306088409</v>
      </c>
    </row>
    <row r="223" customFormat="false" ht="15" hidden="false" customHeight="false" outlineLevel="0" collapsed="false">
      <c r="B223" s="0" t="s">
        <v>25</v>
      </c>
      <c r="C223" s="22" t="n">
        <f aca="false">C217*C161</f>
        <v>0</v>
      </c>
      <c r="D223" s="22" t="n">
        <f aca="false">D217*D161</f>
        <v>70162.3237237263</v>
      </c>
      <c r="E223" s="22" t="n">
        <f aca="false">E217*E161</f>
        <v>72368.4333051022</v>
      </c>
      <c r="F223" s="22" t="n">
        <f aca="false">F217*F161</f>
        <v>74626.5537573628</v>
      </c>
      <c r="G223" s="22" t="n">
        <f aca="false">G217*G161</f>
        <v>76939.1137098409</v>
      </c>
      <c r="H223" s="22" t="n">
        <f aca="false">H217*H161</f>
        <v>79304.5304602748</v>
      </c>
      <c r="I223" s="22" t="n">
        <f aca="false">I217*I161</f>
        <v>81732.1637823859</v>
      </c>
      <c r="J223" s="22" t="n">
        <f aca="false">J217*J161</f>
        <v>84209.624937779</v>
      </c>
      <c r="K223" s="22" t="n">
        <f aca="false">K217*K161</f>
        <v>86747.9519103327</v>
      </c>
      <c r="L223" s="22" t="n">
        <f aca="false">L217*L161</f>
        <v>89376.8749433989</v>
      </c>
      <c r="M223" s="22" t="n">
        <f aca="false">M217*M161</f>
        <v>91989.60256625</v>
      </c>
    </row>
    <row r="224" customFormat="false" ht="15" hidden="false" customHeight="false" outlineLevel="0" collapsed="false">
      <c r="B224" s="0" t="s">
        <v>26</v>
      </c>
      <c r="C224" s="22" t="n">
        <f aca="false">C218*C162</f>
        <v>0</v>
      </c>
      <c r="D224" s="22" t="n">
        <f aca="false">D218*D162</f>
        <v>81718.9378393209</v>
      </c>
      <c r="E224" s="22" t="n">
        <f aca="false">E218*E162</f>
        <v>84288.4213196154</v>
      </c>
      <c r="F224" s="22" t="n">
        <f aca="false">F218*F162</f>
        <v>86918.4825131214</v>
      </c>
      <c r="G224" s="22" t="n">
        <f aca="false">G218*G162</f>
        <v>89611.950074863</v>
      </c>
      <c r="H224" s="22" t="n">
        <f aca="false">H218*H162</f>
        <v>92366.9806116783</v>
      </c>
      <c r="I224" s="22" t="n">
        <f aca="false">I218*I162</f>
        <v>95194.4755693343</v>
      </c>
      <c r="J224" s="22" t="n">
        <f aca="false">J218*J162</f>
        <v>98080.0056289443</v>
      </c>
      <c r="K224" s="22" t="n">
        <f aca="false">K218*K162</f>
        <v>101036.426868679</v>
      </c>
      <c r="L224" s="22" t="n">
        <f aca="false">L218*L162</f>
        <v>104098.366475603</v>
      </c>
      <c r="M224" s="22" t="n">
        <f aca="false">M218*M162</f>
        <v>107141.44308526</v>
      </c>
    </row>
    <row r="225" customFormat="false" ht="15" hidden="false" customHeight="false" outlineLevel="0" collapsed="false">
      <c r="B225" s="0" t="s">
        <v>27</v>
      </c>
      <c r="C225" s="22" t="n">
        <f aca="false">C219*C163</f>
        <v>0</v>
      </c>
      <c r="D225" s="22" t="n">
        <f aca="false">D219*D163</f>
        <v>26326.2474339098</v>
      </c>
      <c r="E225" s="22" t="n">
        <f aca="false">E219*E163</f>
        <v>27154.021994717</v>
      </c>
      <c r="F225" s="22" t="n">
        <f aca="false">F219*F163</f>
        <v>28001.3120302618</v>
      </c>
      <c r="G225" s="22" t="n">
        <f aca="false">G219*G163</f>
        <v>28869.028808777</v>
      </c>
      <c r="H225" s="22" t="n">
        <f aca="false">H219*H163</f>
        <v>29756.5784700659</v>
      </c>
      <c r="I225" s="22" t="n">
        <f aca="false">I219*I163</f>
        <v>30667.4729804638</v>
      </c>
      <c r="J225" s="22" t="n">
        <f aca="false">J219*J163</f>
        <v>31597.0638480867</v>
      </c>
      <c r="K225" s="22" t="n">
        <f aca="false">K219*K163</f>
        <v>32549.4927358577</v>
      </c>
      <c r="L225" s="22" t="n">
        <f aca="false">L219*L163</f>
        <v>33535.9150004014</v>
      </c>
      <c r="M225" s="22" t="n">
        <f aca="false">M219*M163</f>
        <v>34516.2604368985</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2050886.05682231</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807457.173096454</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940455.48998642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302973.39373944</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173016.999026172</v>
      </c>
      <c r="E235" s="22" t="n">
        <f aca="false">PV($C$232,E$234,0,E222)*-1</f>
        <v>173259.380355768</v>
      </c>
      <c r="F235" s="22" t="n">
        <f aca="false">PV($C$232,F$234,0,F222)*-1</f>
        <v>173461.759708277</v>
      </c>
      <c r="G235" s="22" t="n">
        <f aca="false">PV($C$232,G$234,0,G222)*-1</f>
        <v>173628.221171792</v>
      </c>
      <c r="H235" s="22" t="n">
        <f aca="false">PV($C$232,H$234,0,H222)*-1</f>
        <v>173753.639460666</v>
      </c>
      <c r="I235" s="22" t="n">
        <f aca="false">PV($C$232,I$234,0,I222)*-1</f>
        <v>173856.800858422</v>
      </c>
      <c r="J235" s="22" t="n">
        <f aca="false">PV($C$232,J$234,0,J222)*-1</f>
        <v>173909.455617972</v>
      </c>
      <c r="K235" s="22" t="n">
        <f aca="false">PV($C$232,K$234,0,K222)*-1</f>
        <v>173933.592805978</v>
      </c>
      <c r="L235" s="22" t="n">
        <f aca="false">PV($C$232,L$234,0,L222)*-1</f>
        <v>173985.148708507</v>
      </c>
      <c r="M235" s="22" t="n">
        <f aca="false">PV($C$232,M$234,0,M222)*-1</f>
        <v>173855.538692397</v>
      </c>
    </row>
    <row r="236" customFormat="false" ht="15" hidden="false" customHeight="false" outlineLevel="0" collapsed="false">
      <c r="A236" s="101"/>
      <c r="B236" s="101" t="s">
        <v>25</v>
      </c>
      <c r="C236" s="22" t="n">
        <f aca="false">PV($C$232,C$234,0,C223)*-1</f>
        <v>0</v>
      </c>
      <c r="D236" s="22" t="n">
        <f aca="false">PV($C$232,D$234,0,D223)*-1</f>
        <v>68118.7608968217</v>
      </c>
      <c r="E236" s="22" t="n">
        <f aca="false">PV($C$232,E$234,0,E223)*-1</f>
        <v>68214.1891838083</v>
      </c>
      <c r="F236" s="22" t="n">
        <f aca="false">PV($C$232,F$234,0,F223)*-1</f>
        <v>68293.8682373207</v>
      </c>
      <c r="G236" s="22" t="n">
        <f aca="false">PV($C$232,G$234,0,G223)*-1</f>
        <v>68359.4060093061</v>
      </c>
      <c r="H236" s="22" t="n">
        <f aca="false">PV($C$232,H$234,0,H223)*-1</f>
        <v>68408.7846164945</v>
      </c>
      <c r="I236" s="22" t="n">
        <f aca="false">PV($C$232,I$234,0,I223)*-1</f>
        <v>68449.4004324382</v>
      </c>
      <c r="J236" s="22" t="n">
        <f aca="false">PV($C$232,J$234,0,J223)*-1</f>
        <v>68470.1312103157</v>
      </c>
      <c r="K236" s="22" t="n">
        <f aca="false">PV($C$232,K$234,0,K223)*-1</f>
        <v>68479.6342958378</v>
      </c>
      <c r="L236" s="22" t="n">
        <f aca="false">PV($C$232,L$234,0,L223)*-1</f>
        <v>68499.9324412048</v>
      </c>
      <c r="M236" s="22" t="n">
        <f aca="false">PV($C$232,M$234,0,M223)*-1</f>
        <v>68448.9035033148</v>
      </c>
    </row>
    <row r="237" customFormat="false" ht="15" hidden="false" customHeight="false" outlineLevel="0" collapsed="false">
      <c r="A237" s="101"/>
      <c r="B237" s="101" t="s">
        <v>26</v>
      </c>
      <c r="C237" s="22" t="n">
        <f aca="false">PV($C$232,C$234,0,C224)*-1</f>
        <v>0</v>
      </c>
      <c r="D237" s="22" t="n">
        <f aca="false">PV($C$232,D$234,0,D224)*-1</f>
        <v>79338.7746012824</v>
      </c>
      <c r="E237" s="22" t="n">
        <f aca="false">PV($C$232,E$234,0,E224)*-1</f>
        <v>79449.9211232118</v>
      </c>
      <c r="F237" s="22" t="n">
        <f aca="false">PV($C$232,F$234,0,F224)*-1</f>
        <v>79542.7243155165</v>
      </c>
      <c r="G237" s="22" t="n">
        <f aca="false">PV($C$232,G$234,0,G224)*-1</f>
        <v>79619.0569799831</v>
      </c>
      <c r="H237" s="22" t="n">
        <f aca="false">PV($C$232,H$234,0,H224)*-1</f>
        <v>79676.5688626755</v>
      </c>
      <c r="I237" s="22" t="n">
        <f aca="false">PV($C$232,I$234,0,I224)*-1</f>
        <v>79723.8746125743</v>
      </c>
      <c r="J237" s="22" t="n">
        <f aca="false">PV($C$232,J$234,0,J224)*-1</f>
        <v>79748.0200094029</v>
      </c>
      <c r="K237" s="22" t="n">
        <f aca="false">PV($C$232,K$234,0,K224)*-1</f>
        <v>79759.0883722201</v>
      </c>
      <c r="L237" s="22" t="n">
        <f aca="false">PV($C$232,L$234,0,L224)*-1</f>
        <v>79782.7298765412</v>
      </c>
      <c r="M237" s="22" t="n">
        <f aca="false">PV($C$232,M$234,0,M224)*-1</f>
        <v>79723.2958329959</v>
      </c>
    </row>
    <row r="238" customFormat="false" ht="15" hidden="false" customHeight="false" outlineLevel="0" collapsed="false">
      <c r="A238" s="101"/>
      <c r="B238" s="101" t="s">
        <v>27</v>
      </c>
      <c r="C238" s="22" t="n">
        <f aca="false">PV($C$232,C$234,0,C225)*-1</f>
        <v>0</v>
      </c>
      <c r="D238" s="22" t="n">
        <f aca="false">PV($C$232,D$234,0,D225)*-1</f>
        <v>25559.4635280677</v>
      </c>
      <c r="E238" s="22" t="n">
        <f aca="false">PV($C$232,E$234,0,E225)*-1</f>
        <v>25595.2700487482</v>
      </c>
      <c r="F238" s="22" t="n">
        <f aca="false">PV($C$232,F$234,0,F225)*-1</f>
        <v>25625.1671554394</v>
      </c>
      <c r="G238" s="22" t="n">
        <f aca="false">PV($C$232,G$234,0,G225)*-1</f>
        <v>25649.7581825032</v>
      </c>
      <c r="H238" s="22" t="n">
        <f aca="false">PV($C$232,H$234,0,H225)*-1</f>
        <v>25668.2859814955</v>
      </c>
      <c r="I238" s="22" t="n">
        <f aca="false">PV($C$232,I$234,0,I225)*-1</f>
        <v>25683.5258134098</v>
      </c>
      <c r="J238" s="22" t="n">
        <f aca="false">PV($C$232,J$234,0,J225)*-1</f>
        <v>25691.3043982533</v>
      </c>
      <c r="K238" s="22" t="n">
        <f aca="false">PV($C$232,K$234,0,K225)*-1</f>
        <v>25694.8701379204</v>
      </c>
      <c r="L238" s="22" t="n">
        <f aca="false">PV($C$232,L$234,0,L225)*-1</f>
        <v>25702.4863907612</v>
      </c>
      <c r="M238" s="22" t="n">
        <f aca="false">PV($C$232,M$234,0,M225)*-1</f>
        <v>25683.3393560867</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1736660.53640595</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683743.010826863</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796364.054586404</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256553.470992686</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44278.6044564711</v>
      </c>
      <c r="E246" s="49" t="n">
        <f aca="false">SUM(E247:E249)</f>
        <v>45670.8538626626</v>
      </c>
      <c r="F246" s="49" t="n">
        <f aca="false">SUM(F247:F249)</f>
        <v>47095.9267082318</v>
      </c>
      <c r="G246" s="49" t="n">
        <f aca="false">SUM(G247:G249)</f>
        <v>48555.355672142</v>
      </c>
      <c r="H246" s="49" t="n">
        <f aca="false">SUM(H247:H249)</f>
        <v>50048.1419299004</v>
      </c>
      <c r="I246" s="49" t="n">
        <f aca="false">SUM(I247:I249)</f>
        <v>51580.1923229058</v>
      </c>
      <c r="J246" s="49" t="n">
        <f aca="false">SUM(J247:J249)</f>
        <v>53143.6884663328</v>
      </c>
      <c r="K246" s="49" t="n">
        <f aca="false">SUM(K247:K249)</f>
        <v>54745.5962999653</v>
      </c>
      <c r="L246" s="49" t="n">
        <f aca="false">SUM(L247:L249)</f>
        <v>56404.6782252733</v>
      </c>
      <c r="M246" s="49" t="n">
        <f aca="false">SUM(M247:M249)</f>
        <v>58053.5394206388</v>
      </c>
    </row>
    <row r="247" customFormat="false" ht="15" hidden="false" customHeight="false" outlineLevel="0" collapsed="false">
      <c r="B247" s="0" t="s">
        <v>25</v>
      </c>
      <c r="C247" s="48" t="n">
        <f aca="false">C172*C217*Interventions!$C$47</f>
        <v>0</v>
      </c>
      <c r="D247" s="48" t="n">
        <f aca="false">D172*D217*Interventions!$C$47</f>
        <v>19143.347641792</v>
      </c>
      <c r="E247" s="48" t="n">
        <f aca="false">E172*E217*Interventions!$C$47</f>
        <v>19745.2707311478</v>
      </c>
      <c r="F247" s="48" t="n">
        <f aca="false">F172*F217*Interventions!$C$47</f>
        <v>20361.3846586865</v>
      </c>
      <c r="G247" s="48" t="n">
        <f aca="false">G172*G217*Interventions!$C$47</f>
        <v>20992.3520606086</v>
      </c>
      <c r="H247" s="48" t="n">
        <f aca="false">H172*H217*Interventions!$C$47</f>
        <v>21637.7411065811</v>
      </c>
      <c r="I247" s="48" t="n">
        <f aca="false">I172*I217*Interventions!$C$47</f>
        <v>22300.105551849</v>
      </c>
      <c r="J247" s="48" t="n">
        <f aca="false">J172*J217*Interventions!$C$47</f>
        <v>22976.0652072543</v>
      </c>
      <c r="K247" s="48" t="n">
        <f aca="false">K172*K217*Interventions!$C$47</f>
        <v>23668.6317171018</v>
      </c>
      <c r="L247" s="48" t="n">
        <f aca="false">L172*L217*Interventions!$C$47</f>
        <v>24385.9167908355</v>
      </c>
      <c r="M247" s="48" t="n">
        <f aca="false">M172*M217*Interventions!$C$47</f>
        <v>25098.7830490071</v>
      </c>
    </row>
    <row r="248" customFormat="false" ht="15" hidden="false" customHeight="false" outlineLevel="0" collapsed="false">
      <c r="B248" s="0" t="s">
        <v>26</v>
      </c>
      <c r="C248" s="48" t="n">
        <f aca="false">C173*C218*Interventions!$C$47</f>
        <v>0</v>
      </c>
      <c r="D248" s="48" t="n">
        <f aca="false">D173*D218*Interventions!$C$47</f>
        <v>18857.1707179378</v>
      </c>
      <c r="E248" s="48" t="n">
        <f aca="false">E173*E218*Interventions!$C$47</f>
        <v>19450.0955640745</v>
      </c>
      <c r="F248" s="48" t="n">
        <f aca="false">F173*F218*Interventions!$C$47</f>
        <v>20056.9991073154</v>
      </c>
      <c r="G248" s="48" t="n">
        <f aca="false">G173*G218*Interventions!$C$47</f>
        <v>20678.5340780079</v>
      </c>
      <c r="H248" s="48" t="n">
        <f aca="false">H173*H218*Interventions!$C$47</f>
        <v>21314.275101319</v>
      </c>
      <c r="I248" s="48" t="n">
        <f aca="false">I173*I218*Interventions!$C$47</f>
        <v>21966.7377560033</v>
      </c>
      <c r="J248" s="48" t="n">
        <f aca="false">J173*J218*Interventions!$C$47</f>
        <v>22632.592383884</v>
      </c>
      <c r="K248" s="48" t="n">
        <f aca="false">K173*K218*Interventions!$C$47</f>
        <v>23314.80560772</v>
      </c>
      <c r="L248" s="48" t="n">
        <f aca="false">L173*L218*Interventions!$C$47</f>
        <v>24021.3678737312</v>
      </c>
      <c r="M248" s="48" t="n">
        <f aca="false">M173*M218*Interventions!$C$47</f>
        <v>24723.5773817512</v>
      </c>
    </row>
    <row r="249" customFormat="false" ht="15" hidden="false" customHeight="false" outlineLevel="0" collapsed="false">
      <c r="B249" s="0" t="s">
        <v>27</v>
      </c>
      <c r="C249" s="48" t="n">
        <f aca="false">C174*C219*Interventions!$C$47</f>
        <v>0</v>
      </c>
      <c r="D249" s="48" t="n">
        <f aca="false">D174*D219*Interventions!$C$47</f>
        <v>6278.08609674128</v>
      </c>
      <c r="E249" s="48" t="n">
        <f aca="false">E174*E219*Interventions!$C$47</f>
        <v>6475.4875674403</v>
      </c>
      <c r="F249" s="48" t="n">
        <f aca="false">F174*F219*Interventions!$C$47</f>
        <v>6677.54294222986</v>
      </c>
      <c r="G249" s="48" t="n">
        <f aca="false">G174*G219*Interventions!$C$47</f>
        <v>6884.46953352553</v>
      </c>
      <c r="H249" s="48" t="n">
        <f aca="false">H174*H219*Interventions!$C$47</f>
        <v>7096.12572200031</v>
      </c>
      <c r="I249" s="48" t="n">
        <f aca="false">I174*I219*Interventions!$C$47</f>
        <v>7313.3490150535</v>
      </c>
      <c r="J249" s="48" t="n">
        <f aca="false">J174*J219*Interventions!$C$47</f>
        <v>7535.03087519449</v>
      </c>
      <c r="K249" s="48" t="n">
        <f aca="false">K174*K219*Interventions!$C$47</f>
        <v>7762.15897514343</v>
      </c>
      <c r="L249" s="48" t="n">
        <f aca="false">L174*L219*Interventions!$C$47</f>
        <v>7997.39356070655</v>
      </c>
      <c r="M249" s="48" t="n">
        <f aca="false">M174*M219*Interventions!$C$47</f>
        <v>8231.17898988051</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509576.577364524</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220309.598514864</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217016.155571744</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72250.8232779157</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42988.9363655059</v>
      </c>
      <c r="E259" s="22" t="n">
        <f aca="false">PV($C$256,E$258,0,E246)*-1</f>
        <v>43049.1600175913</v>
      </c>
      <c r="F259" s="22" t="n">
        <f aca="false">PV($C$256,F$258,0,F246)*-1</f>
        <v>43099.444516546</v>
      </c>
      <c r="G259" s="22" t="n">
        <f aca="false">PV($C$256,G$258,0,G246)*-1</f>
        <v>43140.8046216378</v>
      </c>
      <c r="H259" s="22" t="n">
        <f aca="false">PV($C$256,H$258,0,H246)*-1</f>
        <v>43171.9668708375</v>
      </c>
      <c r="I259" s="22" t="n">
        <f aca="false">PV($C$256,I$258,0,I246)*-1</f>
        <v>43197.5990271487</v>
      </c>
      <c r="J259" s="22" t="n">
        <f aca="false">PV($C$256,J$258,0,J246)*-1</f>
        <v>43210.6819734509</v>
      </c>
      <c r="K259" s="22" t="n">
        <f aca="false">PV($C$256,K$258,0,K246)*-1</f>
        <v>43216.6792572154</v>
      </c>
      <c r="L259" s="22" t="n">
        <f aca="false">PV($C$256,L$258,0,L246)*-1</f>
        <v>43229.4891743077</v>
      </c>
      <c r="M259" s="22" t="n">
        <f aca="false">PV($C$256,M$258,0,M246)*-1</f>
        <v>43197.2854211145</v>
      </c>
    </row>
    <row r="260" customFormat="false" ht="15" hidden="false" customHeight="false" outlineLevel="0" collapsed="false">
      <c r="A260" s="101"/>
      <c r="B260" s="101" t="s">
        <v>25</v>
      </c>
      <c r="C260" s="22" t="n">
        <f aca="false">PV($C$256,C$258,0,C247)*-1</f>
        <v>0</v>
      </c>
      <c r="D260" s="22" t="n">
        <f aca="false">PV($C$256,D$258,0,D247)*-1</f>
        <v>18585.7744095068</v>
      </c>
      <c r="E260" s="22" t="n">
        <f aca="false">PV($C$256,E$258,0,E247)*-1</f>
        <v>18611.8114159184</v>
      </c>
      <c r="F260" s="22" t="n">
        <f aca="false">PV($C$256,F$258,0,F247)*-1</f>
        <v>18633.5513432783</v>
      </c>
      <c r="G260" s="22" t="n">
        <f aca="false">PV($C$256,G$258,0,G247)*-1</f>
        <v>18651.4329111369</v>
      </c>
      <c r="H260" s="22" t="n">
        <f aca="false">PV($C$256,H$258,0,H247)*-1</f>
        <v>18664.9055527672</v>
      </c>
      <c r="I260" s="22" t="n">
        <f aca="false">PV($C$256,I$258,0,I247)*-1</f>
        <v>18675.9873220573</v>
      </c>
      <c r="J260" s="22" t="n">
        <f aca="false">PV($C$256,J$258,0,J247)*-1</f>
        <v>18681.6435840899</v>
      </c>
      <c r="K260" s="22" t="n">
        <f aca="false">PV($C$256,K$258,0,K247)*-1</f>
        <v>18684.2364410559</v>
      </c>
      <c r="L260" s="22" t="n">
        <f aca="false">PV($C$256,L$258,0,L247)*-1</f>
        <v>18689.7746620358</v>
      </c>
      <c r="M260" s="22" t="n">
        <f aca="false">PV($C$256,M$258,0,M247)*-1</f>
        <v>18675.8517380792</v>
      </c>
    </row>
    <row r="261" customFormat="false" ht="15" hidden="false" customHeight="false" outlineLevel="0" collapsed="false">
      <c r="A261" s="101"/>
      <c r="B261" s="101" t="s">
        <v>26</v>
      </c>
      <c r="C261" s="22" t="n">
        <f aca="false">PV($C$256,C$258,0,C248)*-1</f>
        <v>0</v>
      </c>
      <c r="D261" s="22" t="n">
        <f aca="false">PV($C$256,D$258,0,D248)*-1</f>
        <v>18307.9327358619</v>
      </c>
      <c r="E261" s="22" t="n">
        <f aca="false">PV($C$256,E$258,0,E248)*-1</f>
        <v>18333.5805109572</v>
      </c>
      <c r="F261" s="22" t="n">
        <f aca="false">PV($C$256,F$258,0,F248)*-1</f>
        <v>18354.9954447134</v>
      </c>
      <c r="G261" s="22" t="n">
        <f aca="false">PV($C$256,G$258,0,G248)*-1</f>
        <v>18372.6096981932</v>
      </c>
      <c r="H261" s="22" t="n">
        <f aca="false">PV($C$256,H$258,0,H248)*-1</f>
        <v>18385.8809351784</v>
      </c>
      <c r="I261" s="22" t="n">
        <f aca="false">PV($C$256,I$258,0,I248)*-1</f>
        <v>18396.7970413512</v>
      </c>
      <c r="J261" s="22" t="n">
        <f aca="false">PV($C$256,J$258,0,J248)*-1</f>
        <v>18402.3687470303</v>
      </c>
      <c r="K261" s="22" t="n">
        <f aca="false">PV($C$256,K$258,0,K248)*-1</f>
        <v>18404.9228429685</v>
      </c>
      <c r="L261" s="22" t="n">
        <f aca="false">PV($C$256,L$258,0,L248)*-1</f>
        <v>18410.3782722093</v>
      </c>
      <c r="M261" s="22" t="n">
        <f aca="false">PV($C$256,M$258,0,M248)*-1</f>
        <v>18396.6634842394</v>
      </c>
    </row>
    <row r="262" customFormat="false" ht="15" hidden="false" customHeight="false" outlineLevel="0" collapsed="false">
      <c r="A262" s="101"/>
      <c r="B262" s="101" t="s">
        <v>27</v>
      </c>
      <c r="C262" s="22" t="n">
        <f aca="false">PV($C$256,C$258,0,C249)*-1</f>
        <v>0</v>
      </c>
      <c r="D262" s="22" t="n">
        <f aca="false">PV($C$256,D$258,0,D249)*-1</f>
        <v>6095.22922013717</v>
      </c>
      <c r="E262" s="22" t="n">
        <f aca="false">PV($C$256,E$258,0,E249)*-1</f>
        <v>6103.76809071571</v>
      </c>
      <c r="F262" s="22" t="n">
        <f aca="false">PV($C$256,F$258,0,F249)*-1</f>
        <v>6110.89772855421</v>
      </c>
      <c r="G262" s="22" t="n">
        <f aca="false">PV($C$256,G$258,0,G249)*-1</f>
        <v>6116.76201230759</v>
      </c>
      <c r="H262" s="22" t="n">
        <f aca="false">PV($C$256,H$258,0,H249)*-1</f>
        <v>6121.18038289188</v>
      </c>
      <c r="I262" s="22" t="n">
        <f aca="false">PV($C$256,I$258,0,I249)*-1</f>
        <v>6124.81466374022</v>
      </c>
      <c r="J262" s="22" t="n">
        <f aca="false">PV($C$256,J$258,0,J249)*-1</f>
        <v>6126.66964233072</v>
      </c>
      <c r="K262" s="22" t="n">
        <f aca="false">PV($C$256,K$258,0,K249)*-1</f>
        <v>6127.51997319102</v>
      </c>
      <c r="L262" s="22" t="n">
        <f aca="false">PV($C$256,L$258,0,L249)*-1</f>
        <v>6129.33624006268</v>
      </c>
      <c r="M262" s="22" t="n">
        <f aca="false">PV($C$256,M$258,0,M249)*-1</f>
        <v>6124.77019879586</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431502.047245356</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186554.969379926</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183766.129712703</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61180.948152727</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20968.2056368175</v>
      </c>
      <c r="E270" s="48" t="n">
        <f aca="false">SUM(E271:E273)</f>
        <v>21627.5076226211</v>
      </c>
      <c r="F270" s="48" t="n">
        <f aca="false">SUM(F271:F273)</f>
        <v>22302.353201883</v>
      </c>
      <c r="G270" s="48" t="n">
        <f aca="false">SUM(G271:G273)</f>
        <v>22993.468177236</v>
      </c>
      <c r="H270" s="48" t="n">
        <f aca="false">SUM(H271:H273)</f>
        <v>23700.379553706</v>
      </c>
      <c r="I270" s="48" t="n">
        <f aca="false">SUM(I271:I273)</f>
        <v>24425.8845257085</v>
      </c>
      <c r="J270" s="48" t="n">
        <f aca="false">SUM(J271:J273)</f>
        <v>25166.2806843087</v>
      </c>
      <c r="K270" s="48" t="n">
        <f aca="false">SUM(K271:K273)</f>
        <v>25924.8667616964</v>
      </c>
      <c r="L270" s="48" t="n">
        <f aca="false">SUM(L271:L273)</f>
        <v>26710.527723807</v>
      </c>
      <c r="M270" s="48" t="n">
        <f aca="false">SUM(M271:M273)</f>
        <v>27491.3486425191</v>
      </c>
    </row>
    <row r="271" customFormat="false" ht="15" hidden="false" customHeight="false" outlineLevel="0" collapsed="false">
      <c r="B271" s="0" t="s">
        <v>25</v>
      </c>
      <c r="C271" s="48" t="n">
        <f aca="false">C183*C217*Interventions!$C$48</f>
        <v>0</v>
      </c>
      <c r="D271" s="48" t="n">
        <f aca="false">D183*D217*Interventions!$C$48</f>
        <v>9065.36361878313</v>
      </c>
      <c r="E271" s="48" t="n">
        <f aca="false">E183*E217*Interventions!$C$48</f>
        <v>9350.40528326396</v>
      </c>
      <c r="F271" s="48" t="n">
        <f aca="false">F183*F217*Interventions!$C$48</f>
        <v>9642.16704240066</v>
      </c>
      <c r="G271" s="48" t="n">
        <f aca="false">G183*G217*Interventions!$C$48</f>
        <v>9940.96268865092</v>
      </c>
      <c r="H271" s="48" t="n">
        <f aca="false">H183*H217*Interventions!$C$48</f>
        <v>10246.5877280535</v>
      </c>
      <c r="I271" s="48" t="n">
        <f aca="false">I183*I217*Interventions!$C$48</f>
        <v>10560.2514955859</v>
      </c>
      <c r="J271" s="48" t="n">
        <f aca="false">J183*J217*Interventions!$C$48</f>
        <v>10880.3532971381</v>
      </c>
      <c r="K271" s="48" t="n">
        <f aca="false">K183*K217*Interventions!$C$48</f>
        <v>11208.3193018014</v>
      </c>
      <c r="L271" s="48" t="n">
        <f aca="false">L183*L217*Interventions!$C$48</f>
        <v>11547.9908228642</v>
      </c>
      <c r="M271" s="48" t="n">
        <f aca="false">M183*M217*Interventions!$C$48</f>
        <v>11885.5698065827</v>
      </c>
    </row>
    <row r="272" customFormat="false" ht="15" hidden="false" customHeight="false" outlineLevel="0" collapsed="false">
      <c r="B272" s="0" t="s">
        <v>26</v>
      </c>
      <c r="C272" s="48" t="n">
        <f aca="false">C184*C218*Interventions!$C$48</f>
        <v>0</v>
      </c>
      <c r="D272" s="48" t="n">
        <f aca="false">D184*D218*Interventions!$C$48</f>
        <v>8929.84406794031</v>
      </c>
      <c r="E272" s="48" t="n">
        <f aca="false">E184*E218*Interventions!$C$48</f>
        <v>9210.6245996121</v>
      </c>
      <c r="F272" s="48" t="n">
        <f aca="false">F184*F218*Interventions!$C$48</f>
        <v>9498.02476618461</v>
      </c>
      <c r="G272" s="48" t="n">
        <f aca="false">G184*G218*Interventions!$C$48</f>
        <v>9792.3536691826</v>
      </c>
      <c r="H272" s="48" t="n">
        <f aca="false">H184*H218*Interventions!$C$48</f>
        <v>10093.4098716573</v>
      </c>
      <c r="I272" s="48" t="n">
        <f aca="false">I184*I218*Interventions!$C$48</f>
        <v>10402.3846300469</v>
      </c>
      <c r="J272" s="48" t="n">
        <f aca="false">J184*J218*Interventions!$C$48</f>
        <v>10717.70117927</v>
      </c>
      <c r="K272" s="48" t="n">
        <f aca="false">K184*K218*Interventions!$C$48</f>
        <v>11040.7643683913</v>
      </c>
      <c r="L272" s="48" t="n">
        <f aca="false">L184*L218*Interventions!$C$48</f>
        <v>11375.3580863009</v>
      </c>
      <c r="M272" s="48" t="n">
        <f aca="false">M184*M218*Interventions!$C$48</f>
        <v>11707.8905485371</v>
      </c>
    </row>
    <row r="273" customFormat="false" ht="15" hidden="false" customHeight="false" outlineLevel="0" collapsed="false">
      <c r="B273" s="0" t="s">
        <v>27</v>
      </c>
      <c r="C273" s="48" t="n">
        <f aca="false">C185*C219*Interventions!$C$48</f>
        <v>0</v>
      </c>
      <c r="D273" s="48" t="n">
        <f aca="false">D185*D219*Interventions!$C$48</f>
        <v>2972.99795009411</v>
      </c>
      <c r="E273" s="48" t="n">
        <f aca="false">E185*E219*Interventions!$C$48</f>
        <v>3066.47773974503</v>
      </c>
      <c r="F273" s="48" t="n">
        <f aca="false">F185*F219*Interventions!$C$48</f>
        <v>3162.16139329777</v>
      </c>
      <c r="G273" s="48" t="n">
        <f aca="false">G185*G219*Interventions!$C$48</f>
        <v>3260.15181940252</v>
      </c>
      <c r="H273" s="48" t="n">
        <f aca="false">H185*H219*Interventions!$C$48</f>
        <v>3360.38195399511</v>
      </c>
      <c r="I273" s="48" t="n">
        <f aca="false">I185*I219*Interventions!$C$48</f>
        <v>3463.24840007571</v>
      </c>
      <c r="J273" s="48" t="n">
        <f aca="false">J185*J219*Interventions!$C$48</f>
        <v>3568.22620790066</v>
      </c>
      <c r="K273" s="48" t="n">
        <f aca="false">K185*K219*Interventions!$C$48</f>
        <v>3675.78309150369</v>
      </c>
      <c r="L273" s="48" t="n">
        <f aca="false">L185*L219*Interventions!$C$48</f>
        <v>3787.17881464189</v>
      </c>
      <c r="M273" s="48" t="n">
        <f aca="false">M185*M219*Interventions!$C$48</f>
        <v>3897.88828739933</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241310.822530304</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104327.971085124</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102768.355787123</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34214.4956580558</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20357.4812007937</v>
      </c>
      <c r="E283" s="22" t="n">
        <f aca="false">PV($C$280,E$282,0,E270)*-1</f>
        <v>20386.0002098417</v>
      </c>
      <c r="F283" s="22" t="n">
        <f aca="false">PV($C$280,F$282,0,F270)*-1</f>
        <v>20409.8125166515</v>
      </c>
      <c r="G283" s="22" t="n">
        <f aca="false">PV($C$280,G$282,0,G270)*-1</f>
        <v>20429.3986621358</v>
      </c>
      <c r="H283" s="22" t="n">
        <f aca="false">PV($C$280,H$282,0,H270)*-1</f>
        <v>20444.1555962656</v>
      </c>
      <c r="I283" s="22" t="n">
        <f aca="false">PV($C$280,I$282,0,I270)*-1</f>
        <v>20456.2937458538</v>
      </c>
      <c r="J283" s="22" t="n">
        <f aca="false">PV($C$280,J$282,0,J270)*-1</f>
        <v>20462.4891964956</v>
      </c>
      <c r="K283" s="22" t="n">
        <f aca="false">PV($C$280,K$282,0,K270)*-1</f>
        <v>20465.3292200416</v>
      </c>
      <c r="L283" s="22" t="n">
        <f aca="false">PV($C$280,L$282,0,L270)*-1</f>
        <v>20471.395377254</v>
      </c>
      <c r="M283" s="22" t="n">
        <f aca="false">PV($C$280,M$282,0,M270)*-1</f>
        <v>20456.1452372028</v>
      </c>
    </row>
    <row r="284" customFormat="false" ht="15" hidden="false" customHeight="false" outlineLevel="0" collapsed="false">
      <c r="A284" s="101"/>
      <c r="B284" s="101" t="s">
        <v>25</v>
      </c>
      <c r="C284" s="22" t="n">
        <f aca="false">PV($C$280,C$282,0,C271)*-1</f>
        <v>0</v>
      </c>
      <c r="D284" s="22" t="n">
        <f aca="false">PV($C$280,D$282,0,D271)*-1</f>
        <v>8801.32390173119</v>
      </c>
      <c r="E284" s="22" t="n">
        <f aca="false">PV($C$280,E$282,0,E271)*-1</f>
        <v>8813.65376874726</v>
      </c>
      <c r="F284" s="22" t="n">
        <f aca="false">PV($C$280,F$282,0,F271)*-1</f>
        <v>8823.94874694289</v>
      </c>
      <c r="G284" s="22" t="n">
        <f aca="false">PV($C$280,G$282,0,G271)*-1</f>
        <v>8832.41659267946</v>
      </c>
      <c r="H284" s="22" t="n">
        <f aca="false">PV($C$280,H$282,0,H271)*-1</f>
        <v>8838.79658418195</v>
      </c>
      <c r="I284" s="22" t="n">
        <f aca="false">PV($C$280,I$282,0,I271)*-1</f>
        <v>8844.04437417324</v>
      </c>
      <c r="J284" s="22" t="n">
        <f aca="false">PV($C$280,J$282,0,J271)*-1</f>
        <v>8846.72290631964</v>
      </c>
      <c r="K284" s="22" t="n">
        <f aca="false">PV($C$280,K$282,0,K271)*-1</f>
        <v>8847.95075798113</v>
      </c>
      <c r="L284" s="22" t="n">
        <f aca="false">PV($C$280,L$282,0,L271)*-1</f>
        <v>8850.57339159376</v>
      </c>
      <c r="M284" s="22" t="n">
        <f aca="false">PV($C$280,M$282,0,M271)*-1</f>
        <v>8843.98016815843</v>
      </c>
    </row>
    <row r="285" customFormat="false" ht="15" hidden="false" customHeight="false" outlineLevel="0" collapsed="false">
      <c r="A285" s="101"/>
      <c r="B285" s="101" t="s">
        <v>26</v>
      </c>
      <c r="C285" s="22" t="n">
        <f aca="false">PV($C$280,C$282,0,C272)*-1</f>
        <v>0</v>
      </c>
      <c r="D285" s="22" t="n">
        <f aca="false">PV($C$280,D$282,0,D272)*-1</f>
        <v>8669.75152227215</v>
      </c>
      <c r="E285" s="22" t="n">
        <f aca="false">PV($C$280,E$282,0,E272)*-1</f>
        <v>8681.89706816109</v>
      </c>
      <c r="F285" s="22" t="n">
        <f aca="false">PV($C$280,F$282,0,F272)*-1</f>
        <v>8692.03814510359</v>
      </c>
      <c r="G285" s="22" t="n">
        <f aca="false">PV($C$280,G$282,0,G272)*-1</f>
        <v>8700.37940367841</v>
      </c>
      <c r="H285" s="22" t="n">
        <f aca="false">PV($C$280,H$282,0,H272)*-1</f>
        <v>8706.66401968145</v>
      </c>
      <c r="I285" s="22" t="n">
        <f aca="false">PV($C$280,I$282,0,I272)*-1</f>
        <v>8711.8333596323</v>
      </c>
      <c r="J285" s="22" t="n">
        <f aca="false">PV($C$280,J$282,0,J272)*-1</f>
        <v>8714.47184997908</v>
      </c>
      <c r="K285" s="22" t="n">
        <f aca="false">PV($C$280,K$282,0,K272)*-1</f>
        <v>8715.68134629239</v>
      </c>
      <c r="L285" s="22" t="n">
        <f aca="false">PV($C$280,L$282,0,L272)*-1</f>
        <v>8718.26477374141</v>
      </c>
      <c r="M285" s="22" t="n">
        <f aca="false">PV($C$280,M$282,0,M272)*-1</f>
        <v>8711.77011344333</v>
      </c>
    </row>
    <row r="286" customFormat="false" ht="15" hidden="false" customHeight="false" outlineLevel="0" collapsed="false">
      <c r="A286" s="101"/>
      <c r="B286" s="101" t="s">
        <v>27</v>
      </c>
      <c r="C286" s="22" t="n">
        <f aca="false">PV($C$280,C$282,0,C273)*-1</f>
        <v>0</v>
      </c>
      <c r="D286" s="22" t="n">
        <f aca="false">PV($C$280,D$282,0,D273)*-1</f>
        <v>2886.4057767904</v>
      </c>
      <c r="E286" s="22" t="n">
        <f aca="false">PV($C$280,E$282,0,E273)*-1</f>
        <v>2890.44937293338</v>
      </c>
      <c r="F286" s="22" t="n">
        <f aca="false">PV($C$280,F$282,0,F273)*-1</f>
        <v>2893.82562460502</v>
      </c>
      <c r="G286" s="22" t="n">
        <f aca="false">PV($C$280,G$282,0,G273)*-1</f>
        <v>2896.6026657779</v>
      </c>
      <c r="H286" s="22" t="n">
        <f aca="false">PV($C$280,H$282,0,H273)*-1</f>
        <v>2898.6949924022</v>
      </c>
      <c r="I286" s="22" t="n">
        <f aca="false">PV($C$280,I$282,0,I273)*-1</f>
        <v>2900.41601204826</v>
      </c>
      <c r="J286" s="22" t="n">
        <f aca="false">PV($C$280,J$282,0,J273)*-1</f>
        <v>2901.29444019691</v>
      </c>
      <c r="K286" s="22" t="n">
        <f aca="false">PV($C$280,K$282,0,K273)*-1</f>
        <v>2901.69711576804</v>
      </c>
      <c r="L286" s="22" t="n">
        <f aca="false">PV($C$280,L$282,0,L273)*-1</f>
        <v>2902.55721191885</v>
      </c>
      <c r="M286" s="22" t="n">
        <f aca="false">PV($C$280,M$282,0,M273)*-1</f>
        <v>2900.39495560106</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204338.500962536</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88343.411192509</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87022.7516019852</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28972.338168042</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0.389670418748505</v>
      </c>
      <c r="E294" s="71" t="n">
        <f aca="false">(E171-E246)/E160</f>
        <v>0.389670418748505</v>
      </c>
      <c r="F294" s="71" t="n">
        <f aca="false">(F171-F246)/F160</f>
        <v>0.389670418748505</v>
      </c>
      <c r="G294" s="71" t="n">
        <f aca="false">(G171-G246)/G160</f>
        <v>0.389670418748505</v>
      </c>
      <c r="H294" s="71" t="n">
        <f aca="false">(H171-H246)/H160</f>
        <v>0.389670418748505</v>
      </c>
      <c r="I294" s="71" t="n">
        <f aca="false">(I171-I246)/I160</f>
        <v>0.389670418748505</v>
      </c>
      <c r="J294" s="71" t="n">
        <f aca="false">(J171-J246)/J160</f>
        <v>0.389670418748505</v>
      </c>
      <c r="K294" s="71" t="n">
        <f aca="false">(K171-K246)/K160</f>
        <v>0.389670418748505</v>
      </c>
      <c r="L294" s="71" t="n">
        <f aca="false">(L171-L246)/L160</f>
        <v>0.389670418748505</v>
      </c>
      <c r="M294" s="71" t="n">
        <f aca="false">(M171-M246)/M160</f>
        <v>0.389670418748505</v>
      </c>
    </row>
    <row r="295" customFormat="false" ht="15" hidden="false" customHeight="false" outlineLevel="0" collapsed="false">
      <c r="B295" s="0" t="s">
        <v>25</v>
      </c>
      <c r="C295" s="71" t="n">
        <f aca="false">(C172-C247)/C161</f>
        <v>0.447284745603137</v>
      </c>
      <c r="D295" s="71" t="n">
        <f aca="false">(D172-D247)/D161</f>
        <v>0.428867796202928</v>
      </c>
      <c r="E295" s="71" t="n">
        <f aca="false">(E172-E247)/E161</f>
        <v>0.428867796202928</v>
      </c>
      <c r="F295" s="71" t="n">
        <f aca="false">(F172-F247)/F161</f>
        <v>0.428867796202928</v>
      </c>
      <c r="G295" s="71" t="n">
        <f aca="false">(G172-G247)/G161</f>
        <v>0.428867796202928</v>
      </c>
      <c r="H295" s="71" t="n">
        <f aca="false">(H172-H247)/H161</f>
        <v>0.428867796202928</v>
      </c>
      <c r="I295" s="71" t="n">
        <f aca="false">(I172-I247)/I161</f>
        <v>0.428867796202928</v>
      </c>
      <c r="J295" s="71" t="n">
        <f aca="false">(J172-J247)/J161</f>
        <v>0.428867796202928</v>
      </c>
      <c r="K295" s="71" t="n">
        <f aca="false">(K172-K247)/K161</f>
        <v>0.428867796202928</v>
      </c>
      <c r="L295" s="71" t="n">
        <f aca="false">(L172-L247)/L161</f>
        <v>0.428867796202928</v>
      </c>
      <c r="M295" s="71" t="n">
        <f aca="false">(M172-M247)/M161</f>
        <v>0.428867796202928</v>
      </c>
    </row>
    <row r="296" customFormat="false" ht="15" hidden="false" customHeight="false" outlineLevel="0" collapsed="false">
      <c r="B296" s="0" t="s">
        <v>26</v>
      </c>
      <c r="C296" s="71" t="n">
        <f aca="false">(C173-C248)/C162</f>
        <v>0.378289236704879</v>
      </c>
      <c r="D296" s="71" t="n">
        <f aca="false">(D173-D248)/D162</f>
        <v>0.365320725092162</v>
      </c>
      <c r="E296" s="71" t="n">
        <f aca="false">(E173-E248)/E162</f>
        <v>0.365320725092162</v>
      </c>
      <c r="F296" s="71" t="n">
        <f aca="false">(F173-F248)/F162</f>
        <v>0.365320725092162</v>
      </c>
      <c r="G296" s="71" t="n">
        <f aca="false">(G173-G248)/G162</f>
        <v>0.365320725092162</v>
      </c>
      <c r="H296" s="71" t="n">
        <f aca="false">(H173-H248)/H162</f>
        <v>0.365320725092162</v>
      </c>
      <c r="I296" s="71" t="n">
        <f aca="false">(I173-I248)/I162</f>
        <v>0.365320725092162</v>
      </c>
      <c r="J296" s="71" t="n">
        <f aca="false">(J173-J248)/J162</f>
        <v>0.365320725092162</v>
      </c>
      <c r="K296" s="71" t="n">
        <f aca="false">(K173-K248)/K162</f>
        <v>0.365320725092162</v>
      </c>
      <c r="L296" s="71" t="n">
        <f aca="false">(L173-L248)/L162</f>
        <v>0.365320725092162</v>
      </c>
      <c r="M296" s="71" t="n">
        <f aca="false">(M173-M248)/M162</f>
        <v>0.365320725092162</v>
      </c>
    </row>
    <row r="297" customFormat="false" ht="15" hidden="false" customHeight="false" outlineLevel="0" collapsed="false">
      <c r="B297" s="0" t="s">
        <v>27</v>
      </c>
      <c r="C297" s="71" t="n">
        <f aca="false">(C174-C249)/C163</f>
        <v>0.390938528049794</v>
      </c>
      <c r="D297" s="71" t="n">
        <f aca="false">(D174-D249)/D163</f>
        <v>0.388005316273836</v>
      </c>
      <c r="E297" s="71" t="n">
        <f aca="false">(E174-E249)/E163</f>
        <v>0.388005316273836</v>
      </c>
      <c r="F297" s="71" t="n">
        <f aca="false">(F174-F249)/F163</f>
        <v>0.388005316273836</v>
      </c>
      <c r="G297" s="71" t="n">
        <f aca="false">(G174-G249)/G163</f>
        <v>0.388005316273836</v>
      </c>
      <c r="H297" s="71" t="n">
        <f aca="false">(H174-H249)/H163</f>
        <v>0.388005316273836</v>
      </c>
      <c r="I297" s="71" t="n">
        <f aca="false">(I174-I249)/I163</f>
        <v>0.388005316273836</v>
      </c>
      <c r="J297" s="71" t="n">
        <f aca="false">(J174-J249)/J163</f>
        <v>0.388005316273836</v>
      </c>
      <c r="K297" s="71" t="n">
        <f aca="false">(K174-K249)/K163</f>
        <v>0.388005316273836</v>
      </c>
      <c r="L297" s="71" t="n">
        <f aca="false">(L174-L249)/L163</f>
        <v>0.388005316273836</v>
      </c>
      <c r="M297" s="71" t="n">
        <f aca="false">(M174-M249)/M163</f>
        <v>0.388005316273836</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0.3946959321579</v>
      </c>
      <c r="E300" s="71" t="n">
        <f aca="false">(E171-E270)/E160</f>
        <v>0.3946959321579</v>
      </c>
      <c r="F300" s="71" t="n">
        <f aca="false">(F171-F270)/F160</f>
        <v>0.3946959321579</v>
      </c>
      <c r="G300" s="71" t="n">
        <f aca="false">(G171-G270)/G160</f>
        <v>0.3946959321579</v>
      </c>
      <c r="H300" s="71" t="n">
        <f aca="false">(H171-H270)/H160</f>
        <v>0.3946959321579</v>
      </c>
      <c r="I300" s="71" t="n">
        <f aca="false">(I171-I270)/I160</f>
        <v>0.3946959321579</v>
      </c>
      <c r="J300" s="71" t="n">
        <f aca="false">(J171-J270)/J160</f>
        <v>0.3946959321579</v>
      </c>
      <c r="K300" s="71" t="n">
        <f aca="false">(K171-K270)/K160</f>
        <v>0.3946959321579</v>
      </c>
      <c r="L300" s="71" t="n">
        <f aca="false">(L171-L270)/L160</f>
        <v>0.3946959321579</v>
      </c>
      <c r="M300" s="71" t="n">
        <f aca="false">(M171-M270)/M160</f>
        <v>0.3946959321579</v>
      </c>
    </row>
    <row r="301" customFormat="false" ht="15" hidden="false" customHeight="false" outlineLevel="0" collapsed="false">
      <c r="B301" s="0" t="s">
        <v>25</v>
      </c>
      <c r="C301" s="71" t="n">
        <f aca="false">(C172-C271)/C161</f>
        <v>0.447284745603137</v>
      </c>
      <c r="D301" s="71" t="n">
        <f aca="false">(D172-D271)/D161</f>
        <v>0.438563369060972</v>
      </c>
      <c r="E301" s="71" t="n">
        <f aca="false">(E172-E271)/E161</f>
        <v>0.438563369060972</v>
      </c>
      <c r="F301" s="71" t="n">
        <f aca="false">(F172-F271)/F161</f>
        <v>0.438563369060972</v>
      </c>
      <c r="G301" s="71" t="n">
        <f aca="false">(G172-G271)/G161</f>
        <v>0.438563369060972</v>
      </c>
      <c r="H301" s="71" t="n">
        <f aca="false">(H172-H271)/H161</f>
        <v>0.438563369060972</v>
      </c>
      <c r="I301" s="71" t="n">
        <f aca="false">(I172-I271)/I161</f>
        <v>0.438563369060972</v>
      </c>
      <c r="J301" s="71" t="n">
        <f aca="false">(J172-J271)/J161</f>
        <v>0.438563369060972</v>
      </c>
      <c r="K301" s="71" t="n">
        <f aca="false">(K172-K271)/K161</f>
        <v>0.438563369060972</v>
      </c>
      <c r="L301" s="71" t="n">
        <f aca="false">(L172-L271)/L161</f>
        <v>0.438563369060972</v>
      </c>
      <c r="M301" s="71" t="n">
        <f aca="false">(M172-M271)/M161</f>
        <v>0.438563369060972</v>
      </c>
    </row>
    <row r="302" customFormat="false" ht="15" hidden="false" customHeight="false" outlineLevel="0" collapsed="false">
      <c r="B302" s="0" t="s">
        <v>26</v>
      </c>
      <c r="C302" s="71" t="n">
        <f aca="false">(C173-C272)/C162</f>
        <v>0.378289236704879</v>
      </c>
      <c r="D302" s="71" t="n">
        <f aca="false">(D173-D272)/D162</f>
        <v>0.372147976797597</v>
      </c>
      <c r="E302" s="71" t="n">
        <f aca="false">(E173-E272)/E162</f>
        <v>0.372147976797597</v>
      </c>
      <c r="F302" s="71" t="n">
        <f aca="false">(F173-F272)/F162</f>
        <v>0.372147976797597</v>
      </c>
      <c r="G302" s="71" t="n">
        <f aca="false">(G173-G272)/G162</f>
        <v>0.372147976797597</v>
      </c>
      <c r="H302" s="71" t="n">
        <f aca="false">(H173-H272)/H162</f>
        <v>0.372147976797597</v>
      </c>
      <c r="I302" s="71" t="n">
        <f aca="false">(I173-I272)/I162</f>
        <v>0.372147976797597</v>
      </c>
      <c r="J302" s="71" t="n">
        <f aca="false">(J173-J272)/J162</f>
        <v>0.372147976797597</v>
      </c>
      <c r="K302" s="71" t="n">
        <f aca="false">(K173-K272)/K162</f>
        <v>0.372147976797597</v>
      </c>
      <c r="L302" s="71" t="n">
        <f aca="false">(L173-L272)/L162</f>
        <v>0.372147976797597</v>
      </c>
      <c r="M302" s="71" t="n">
        <f aca="false">(M173-M272)/M162</f>
        <v>0.372147976797597</v>
      </c>
    </row>
    <row r="303" customFormat="false" ht="15" hidden="false" customHeight="false" outlineLevel="0" collapsed="false">
      <c r="B303" s="0" t="s">
        <v>27</v>
      </c>
      <c r="C303" s="71" t="n">
        <f aca="false">(C174-C273)/C163</f>
        <v>0.390938528049794</v>
      </c>
      <c r="D303" s="71" t="n">
        <f aca="false">(D174-D273)/D163</f>
        <v>0.389549500810801</v>
      </c>
      <c r="E303" s="71" t="n">
        <f aca="false">(E174-E273)/E163</f>
        <v>0.389549500810801</v>
      </c>
      <c r="F303" s="71" t="n">
        <f aca="false">(F174-F273)/F163</f>
        <v>0.389549500810801</v>
      </c>
      <c r="G303" s="71" t="n">
        <f aca="false">(G174-G273)/G163</f>
        <v>0.389549500810801</v>
      </c>
      <c r="H303" s="71" t="n">
        <f aca="false">(H174-H273)/H163</f>
        <v>0.389549500810801</v>
      </c>
      <c r="I303" s="71" t="n">
        <f aca="false">(I174-I273)/I163</f>
        <v>0.389549500810801</v>
      </c>
      <c r="J303" s="71" t="n">
        <f aca="false">(J174-J273)/J163</f>
        <v>0.389549500810801</v>
      </c>
      <c r="K303" s="71" t="n">
        <f aca="false">(K174-K273)/K163</f>
        <v>0.389549500810801</v>
      </c>
      <c r="L303" s="71" t="n">
        <f aca="false">(L174-L273)/L163</f>
        <v>0.389549500810801</v>
      </c>
      <c r="M303" s="71" t="n">
        <f aca="false">(M174-M273)/M163</f>
        <v>0.389549500810801</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c r="C306" s="74" t="n">
        <f aca="false">C252/SUM($C$171:$M$171)</f>
        <v>0.0220545736253228</v>
      </c>
    </row>
    <row r="307" customFormat="false" ht="15" hidden="false" customHeight="false" outlineLevel="0" collapsed="false">
      <c r="B307" s="0" t="s">
        <v>25</v>
      </c>
      <c r="C307" s="74" t="n">
        <f aca="false">C253/SUM($C$172:$M$172)</f>
        <v>0.0379766007386654</v>
      </c>
    </row>
    <row r="308" customFormat="false" ht="15" hidden="false" customHeight="false" outlineLevel="0" collapsed="false">
      <c r="B308" s="0" t="s">
        <v>26</v>
      </c>
      <c r="C308" s="74" t="n">
        <f aca="false">C254/SUM($C$173:$M$173)</f>
        <v>0.0316190364668592</v>
      </c>
    </row>
    <row r="309" customFormat="false" ht="15" hidden="false" customHeight="false" outlineLevel="0" collapsed="false">
      <c r="B309" s="0" t="s">
        <v>27</v>
      </c>
      <c r="C309" s="74" t="n">
        <f aca="false">C255/SUM($C$174:$M$174)</f>
        <v>0.00692018057904569</v>
      </c>
    </row>
    <row r="311" customFormat="false" ht="15" hidden="false" customHeight="false" outlineLevel="0" collapsed="false">
      <c r="B311" s="0" t="s">
        <v>556</v>
      </c>
    </row>
    <row r="312" customFormat="false" ht="15" hidden="false" customHeight="false" outlineLevel="0" collapsed="false">
      <c r="B312" s="0" t="s">
        <v>238</v>
      </c>
      <c r="C312" s="74" t="n">
        <f aca="false">C276/SUM($C$171:$M$171)</f>
        <v>0.010443979449775</v>
      </c>
    </row>
    <row r="313" customFormat="false" ht="15" hidden="false" customHeight="false" outlineLevel="0" collapsed="false">
      <c r="B313" s="0" t="s">
        <v>25</v>
      </c>
      <c r="C313" s="74" t="n">
        <f aca="false">C277/SUM($C$172:$M$172)</f>
        <v>0.0179838814581085</v>
      </c>
    </row>
    <row r="314" customFormat="false" ht="15" hidden="false" customHeight="false" outlineLevel="0" collapsed="false">
      <c r="B314" s="0" t="s">
        <v>26</v>
      </c>
      <c r="C314" s="74" t="n">
        <f aca="false">C278/SUM($C$173:$M$173)</f>
        <v>0.0149732464880844</v>
      </c>
    </row>
    <row r="315" customFormat="false" ht="15" hidden="false" customHeight="false" outlineLevel="0" collapsed="false">
      <c r="B315" s="0" t="s">
        <v>27</v>
      </c>
      <c r="C315" s="74" t="n">
        <f aca="false">C279/SUM($C$174:$M$174)</f>
        <v>0.00327706284347756</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WRA'!L26</f>
        <v>0.0005</v>
      </c>
      <c r="E318" s="75" t="n">
        <f aca="false">D318</f>
        <v>0.0005</v>
      </c>
      <c r="F318" s="75" t="n">
        <f aca="false">E318</f>
        <v>0.0005</v>
      </c>
      <c r="G318" s="75" t="n">
        <f aca="false">F318</f>
        <v>0.0005</v>
      </c>
      <c r="H318" s="75" t="n">
        <f aca="false">G318</f>
        <v>0.0005</v>
      </c>
      <c r="I318" s="75" t="n">
        <f aca="false">H318</f>
        <v>0.0005</v>
      </c>
      <c r="J318" s="75" t="n">
        <f aca="false">I318</f>
        <v>0.0005</v>
      </c>
      <c r="K318" s="75" t="n">
        <f aca="false">J318</f>
        <v>0.0005</v>
      </c>
      <c r="L318" s="75" t="n">
        <f aca="false">K318</f>
        <v>0.0005</v>
      </c>
      <c r="M318" s="75" t="n">
        <f aca="false">L318</f>
        <v>0.0005</v>
      </c>
    </row>
    <row r="319" customFormat="false" ht="15" hidden="false" customHeight="false" outlineLevel="0" collapsed="false">
      <c r="B319" s="0" t="s">
        <v>26</v>
      </c>
      <c r="C319" s="75" t="n">
        <v>0</v>
      </c>
      <c r="D319" s="75" t="n">
        <f aca="false">'Regional Data WRA'!L27</f>
        <v>0.0006</v>
      </c>
      <c r="E319" s="75" t="n">
        <f aca="false">D319</f>
        <v>0.0006</v>
      </c>
      <c r="F319" s="75" t="n">
        <f aca="false">E319</f>
        <v>0.0006</v>
      </c>
      <c r="G319" s="75" t="n">
        <f aca="false">F319</f>
        <v>0.0006</v>
      </c>
      <c r="H319" s="75" t="n">
        <f aca="false">G319</f>
        <v>0.0006</v>
      </c>
      <c r="I319" s="75" t="n">
        <f aca="false">H319</f>
        <v>0.0006</v>
      </c>
      <c r="J319" s="75" t="n">
        <f aca="false">I319</f>
        <v>0.0006</v>
      </c>
      <c r="K319" s="75" t="n">
        <f aca="false">J319</f>
        <v>0.0006</v>
      </c>
      <c r="L319" s="75" t="n">
        <f aca="false">K319</f>
        <v>0.0006</v>
      </c>
      <c r="M319" s="75" t="n">
        <f aca="false">L319</f>
        <v>0.0006</v>
      </c>
    </row>
    <row r="320" customFormat="false" ht="15" hidden="false" customHeight="false" outlineLevel="0" collapsed="false">
      <c r="B320" s="0" t="s">
        <v>27</v>
      </c>
      <c r="C320" s="75" t="n">
        <v>0</v>
      </c>
      <c r="D320" s="75" t="n">
        <f aca="false">'Regional Data WRA'!L28</f>
        <v>0.0003</v>
      </c>
      <c r="E320" s="75" t="n">
        <f aca="false">D320</f>
        <v>0.0003</v>
      </c>
      <c r="F320" s="75" t="n">
        <f aca="false">E320</f>
        <v>0.0003</v>
      </c>
      <c r="G320" s="75" t="n">
        <f aca="false">F320</f>
        <v>0.0003</v>
      </c>
      <c r="H320" s="75" t="n">
        <f aca="false">G320</f>
        <v>0.0003</v>
      </c>
      <c r="I320" s="75" t="n">
        <f aca="false">H320</f>
        <v>0.0003</v>
      </c>
      <c r="J320" s="75" t="n">
        <f aca="false">I320</f>
        <v>0.0003</v>
      </c>
      <c r="K320" s="75" t="n">
        <f aca="false">J320</f>
        <v>0.0003</v>
      </c>
      <c r="L320" s="75" t="n">
        <f aca="false">K320</f>
        <v>0.0003</v>
      </c>
      <c r="M320" s="75" t="n">
        <f aca="false">L320</f>
        <v>0.0003</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2034.26868864157</v>
      </c>
      <c r="E323" s="22" t="n">
        <f aca="false">SUM(E324:E326)</f>
        <v>2098.23207250521</v>
      </c>
      <c r="F323" s="22" t="n">
        <f aca="false">SUM(F324:F326)</f>
        <v>2163.70344641954</v>
      </c>
      <c r="G323" s="22" t="n">
        <f aca="false">SUM(G324:G326)</f>
        <v>2230.75322544991</v>
      </c>
      <c r="H323" s="22" t="n">
        <f aca="false">SUM(H324:H326)</f>
        <v>2299.33552112676</v>
      </c>
      <c r="I323" s="22" t="n">
        <f aca="false">SUM(I324:I326)</f>
        <v>2369.7217083648</v>
      </c>
      <c r="J323" s="22" t="n">
        <f aca="false">SUM(J324:J326)</f>
        <v>2441.55259121279</v>
      </c>
      <c r="K323" s="22" t="n">
        <f aca="false">SUM(K324:K326)</f>
        <v>2515.14820218675</v>
      </c>
      <c r="L323" s="22" t="n">
        <f aca="false">SUM(L324:L326)</f>
        <v>2591.37053245154</v>
      </c>
      <c r="M323" s="22" t="n">
        <f aca="false">SUM(M324:M326)</f>
        <v>2667.12329708407</v>
      </c>
    </row>
    <row r="324" customFormat="false" ht="15" hidden="false" customHeight="false" outlineLevel="0" collapsed="false">
      <c r="B324" s="0" t="s">
        <v>25</v>
      </c>
      <c r="C324" s="0" t="n">
        <f aca="false">C318*C161</f>
        <v>0</v>
      </c>
      <c r="D324" s="22" t="n">
        <f aca="false">D318*D161</f>
        <v>519.720916472047</v>
      </c>
      <c r="E324" s="22" t="n">
        <f aca="false">E318*E161</f>
        <v>536.062468926683</v>
      </c>
      <c r="F324" s="22" t="n">
        <f aca="false">F318*F161</f>
        <v>552.789287091576</v>
      </c>
      <c r="G324" s="22" t="n">
        <f aca="false">G318*G161</f>
        <v>569.919360813637</v>
      </c>
      <c r="H324" s="22" t="n">
        <f aca="false">H318*H161</f>
        <v>587.440966372406</v>
      </c>
      <c r="I324" s="22" t="n">
        <f aca="false">I318*I161</f>
        <v>605.423435425081</v>
      </c>
      <c r="J324" s="22" t="n">
        <f aca="false">J318*J161</f>
        <v>623.774999539104</v>
      </c>
      <c r="K324" s="22" t="n">
        <f aca="false">K318*K161</f>
        <v>642.57742155802</v>
      </c>
      <c r="L324" s="22" t="n">
        <f aca="false">L318*L161</f>
        <v>662.050925506659</v>
      </c>
      <c r="M324" s="22" t="n">
        <f aca="false">M318*M161</f>
        <v>681.404463453704</v>
      </c>
    </row>
    <row r="325" customFormat="false" ht="15" hidden="false" customHeight="false" outlineLevel="0" collapsed="false">
      <c r="B325" s="0" t="s">
        <v>26</v>
      </c>
      <c r="C325" s="0" t="n">
        <f aca="false">C319*C162</f>
        <v>0</v>
      </c>
      <c r="D325" s="22" t="n">
        <f aca="false">D319*D162</f>
        <v>872.444176220508</v>
      </c>
      <c r="E325" s="22" t="n">
        <f aca="false">E319*E162</f>
        <v>899.876384195182</v>
      </c>
      <c r="F325" s="22" t="n">
        <f aca="false">F319*F162</f>
        <v>927.955329321581</v>
      </c>
      <c r="G325" s="22" t="n">
        <f aca="false">G319*G162</f>
        <v>956.711210763662</v>
      </c>
      <c r="H325" s="22" t="n">
        <f aca="false">H319*H162</f>
        <v>986.124348167385</v>
      </c>
      <c r="I325" s="22" t="n">
        <f aca="false">I319*I162</f>
        <v>1016.31112707474</v>
      </c>
      <c r="J325" s="22" t="n">
        <f aca="false">J319*J162</f>
        <v>1047.11749781791</v>
      </c>
      <c r="K325" s="22" t="n">
        <f aca="false">K319*K162</f>
        <v>1078.68071390049</v>
      </c>
      <c r="L325" s="22" t="n">
        <f aca="false">L319*L162</f>
        <v>1111.37046059363</v>
      </c>
      <c r="M325" s="22" t="n">
        <f aca="false">M319*M162</f>
        <v>1143.85882297431</v>
      </c>
    </row>
    <row r="326" customFormat="false" ht="15" hidden="false" customHeight="false" outlineLevel="0" collapsed="false">
      <c r="B326" s="0" t="s">
        <v>27</v>
      </c>
      <c r="C326" s="0" t="n">
        <f aca="false">C320*C163</f>
        <v>0</v>
      </c>
      <c r="D326" s="22" t="n">
        <f aca="false">D320*D163</f>
        <v>642.103595949019</v>
      </c>
      <c r="E326" s="22" t="n">
        <f aca="false">E320*E163</f>
        <v>662.293219383341</v>
      </c>
      <c r="F326" s="22" t="n">
        <f aca="false">F320*F163</f>
        <v>682.958830006386</v>
      </c>
      <c r="G326" s="22" t="n">
        <f aca="false">G320*G163</f>
        <v>704.12265387261</v>
      </c>
      <c r="H326" s="22" t="n">
        <f aca="false">H320*H163</f>
        <v>725.770206586973</v>
      </c>
      <c r="I326" s="22" t="n">
        <f aca="false">I320*I163</f>
        <v>747.987145864971</v>
      </c>
      <c r="J326" s="22" t="n">
        <f aca="false">J320*J163</f>
        <v>770.660093855773</v>
      </c>
      <c r="K326" s="22" t="n">
        <f aca="false">K320*K163</f>
        <v>793.890066728236</v>
      </c>
      <c r="L326" s="22" t="n">
        <f aca="false">L320*L163</f>
        <v>817.949146351253</v>
      </c>
      <c r="M326" s="22" t="n">
        <f aca="false">M320*M163</f>
        <v>841.860010656061</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3048258.64119523</v>
      </c>
      <c r="E347" s="22" t="n">
        <f aca="false">E36+E193</f>
        <v>3144104.8480759</v>
      </c>
      <c r="F347" s="22" t="n">
        <f aca="false">F36+F193</f>
        <v>3242210.7091156</v>
      </c>
      <c r="G347" s="22" t="n">
        <f aca="false">G36+G193</f>
        <v>3342681.73807099</v>
      </c>
      <c r="H347" s="22" t="n">
        <f aca="false">H36+H193</f>
        <v>3445449.17316806</v>
      </c>
      <c r="I347" s="22" t="n">
        <f aca="false">I36+I193</f>
        <v>3550919.65731162</v>
      </c>
      <c r="J347" s="22" t="n">
        <f aca="false">J36+J193</f>
        <v>3658554.95178803</v>
      </c>
      <c r="K347" s="22" t="n">
        <f aca="false">K36+K193</f>
        <v>3768834.61069347</v>
      </c>
      <c r="L347" s="22" t="n">
        <f aca="false">L36+L193</f>
        <v>3883050.28838591</v>
      </c>
      <c r="M347" s="22" t="n">
        <f aca="false">M36+M193</f>
        <v>3996562.34344277</v>
      </c>
    </row>
    <row r="348" customFormat="false" ht="15" hidden="false" customHeight="false" outlineLevel="0" collapsed="false">
      <c r="B348" s="0" t="s">
        <v>25</v>
      </c>
      <c r="C348" s="22" t="n">
        <f aca="false">C37+C194</f>
        <v>0</v>
      </c>
      <c r="D348" s="22" t="n">
        <f aca="false">D37+D194</f>
        <v>1067582.23029654</v>
      </c>
      <c r="E348" s="22" t="n">
        <f aca="false">E37+E194</f>
        <v>1101150.15196969</v>
      </c>
      <c r="F348" s="22" t="n">
        <f aca="false">F37+F194</f>
        <v>1135509.46535553</v>
      </c>
      <c r="G348" s="22" t="n">
        <f aca="false">G37+G194</f>
        <v>1170697.12421191</v>
      </c>
      <c r="H348" s="22" t="n">
        <f aca="false">H37+H194</f>
        <v>1206689.04631461</v>
      </c>
      <c r="I348" s="22" t="n">
        <f aca="false">I37+I194</f>
        <v>1243627.64895507</v>
      </c>
      <c r="J348" s="22" t="n">
        <f aca="false">J37+J194</f>
        <v>1281324.42644725</v>
      </c>
      <c r="K348" s="22" t="n">
        <f aca="false">K37+K194</f>
        <v>1319947.33154445</v>
      </c>
      <c r="L348" s="22" t="n">
        <f aca="false">L37+L194</f>
        <v>1359948.73637206</v>
      </c>
      <c r="M348" s="22" t="n">
        <f aca="false">M37+M194</f>
        <v>1399703.71361233</v>
      </c>
    </row>
    <row r="349" customFormat="false" ht="15" hidden="false" customHeight="false" outlineLevel="0" collapsed="false">
      <c r="B349" s="0" t="s">
        <v>26</v>
      </c>
      <c r="C349" s="22" t="n">
        <f aca="false">C38+C195</f>
        <v>0</v>
      </c>
      <c r="D349" s="22" t="n">
        <f aca="false">D38+D195</f>
        <v>811749.350970898</v>
      </c>
      <c r="E349" s="22" t="n">
        <f aca="false">E38+E195</f>
        <v>837273.135329924</v>
      </c>
      <c r="F349" s="22" t="n">
        <f aca="false">F38+F195</f>
        <v>863398.664164379</v>
      </c>
      <c r="G349" s="22" t="n">
        <f aca="false">G38+G195</f>
        <v>890154.035721018</v>
      </c>
      <c r="H349" s="22" t="n">
        <f aca="false">H38+H195</f>
        <v>917520.938782854</v>
      </c>
      <c r="I349" s="22" t="n">
        <f aca="false">I38+I195</f>
        <v>945607.662098614</v>
      </c>
      <c r="J349" s="22" t="n">
        <f aca="false">J38+J195</f>
        <v>974270.873038787</v>
      </c>
      <c r="K349" s="22" t="n">
        <f aca="false">K38+K195</f>
        <v>1003638.27655632</v>
      </c>
      <c r="L349" s="22" t="n">
        <f aca="false">L38+L195</f>
        <v>1034053.83939097</v>
      </c>
      <c r="M349" s="22" t="n">
        <f aca="false">M38+M195</f>
        <v>1064282.02796215</v>
      </c>
    </row>
    <row r="350" customFormat="false" ht="15" hidden="false" customHeight="false" outlineLevel="0" collapsed="false">
      <c r="B350" s="0" t="s">
        <v>27</v>
      </c>
      <c r="C350" s="22" t="n">
        <f aca="false">C39+C196</f>
        <v>0</v>
      </c>
      <c r="D350" s="22" t="n">
        <f aca="false">D39+D196</f>
        <v>1168927.05992779</v>
      </c>
      <c r="E350" s="22" t="n">
        <f aca="false">E39+E196</f>
        <v>1205681.56077628</v>
      </c>
      <c r="F350" s="22" t="n">
        <f aca="false">F39+F196</f>
        <v>1243302.57959569</v>
      </c>
      <c r="G350" s="22" t="n">
        <f aca="false">G39+G196</f>
        <v>1281830.57813806</v>
      </c>
      <c r="H350" s="22" t="n">
        <f aca="false">H39+H196</f>
        <v>1321239.1880706</v>
      </c>
      <c r="I350" s="22" t="n">
        <f aca="false">I39+I196</f>
        <v>1361684.34625795</v>
      </c>
      <c r="J350" s="22" t="n">
        <f aca="false">J39+J196</f>
        <v>1402959.652302</v>
      </c>
      <c r="K350" s="22" t="n">
        <f aca="false">K39+K196</f>
        <v>1445249.00259271</v>
      </c>
      <c r="L350" s="22" t="n">
        <f aca="false">L39+L196</f>
        <v>1489047.71262288</v>
      </c>
      <c r="M350" s="22" t="n">
        <f aca="false">M39+M196</f>
        <v>1532576.6018683</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35080626.9612476</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12286179.8750794</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9341948.80401591</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13452498.2821523</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2959474.4089274</v>
      </c>
      <c r="E360" s="22" t="n">
        <f aca="false">PV($C$357,E$359,0,E347)*-1</f>
        <v>2963620.36768394</v>
      </c>
      <c r="F360" s="22" t="n">
        <f aca="false">PV($C$357,F$359,0,F347)*-1</f>
        <v>2967082.08831264</v>
      </c>
      <c r="G360" s="22" t="n">
        <f aca="false">PV($C$357,G$359,0,G347)*-1</f>
        <v>2969929.42958038</v>
      </c>
      <c r="H360" s="22" t="n">
        <f aca="false">PV($C$357,H$359,0,H347)*-1</f>
        <v>2972074.72292392</v>
      </c>
      <c r="I360" s="22" t="n">
        <f aca="false">PV($C$357,I$359,0,I347)*-1</f>
        <v>2973839.309747</v>
      </c>
      <c r="J360" s="22" t="n">
        <f aca="false">PV($C$357,J$359,0,J347)*-1</f>
        <v>2974739.97508204</v>
      </c>
      <c r="K360" s="22" t="n">
        <f aca="false">PV($C$357,K$359,0,K347)*-1</f>
        <v>2975152.84428339</v>
      </c>
      <c r="L360" s="22" t="n">
        <f aca="false">PV($C$357,L$359,0,L347)*-1</f>
        <v>2976034.71355071</v>
      </c>
      <c r="M360" s="22" t="n">
        <f aca="false">PV($C$357,M$359,0,M347)*-1</f>
        <v>2973817.72026116</v>
      </c>
    </row>
    <row r="361" customFormat="false" ht="15" hidden="false" customHeight="false" outlineLevel="0" collapsed="false">
      <c r="A361" s="101"/>
      <c r="B361" s="101" t="s">
        <v>25</v>
      </c>
      <c r="C361" s="22" t="n">
        <f aca="false">PV($C$357,C$359,0,C348)*-1</f>
        <v>0</v>
      </c>
      <c r="D361" s="22" t="n">
        <f aca="false">PV($C$357,D$359,0,D348)*-1</f>
        <v>1036487.60222965</v>
      </c>
      <c r="E361" s="22" t="n">
        <f aca="false">PV($C$357,E$359,0,E348)*-1</f>
        <v>1037939.62858864</v>
      </c>
      <c r="F361" s="22" t="n">
        <f aca="false">PV($C$357,F$359,0,F348)*-1</f>
        <v>1039152.01633668</v>
      </c>
      <c r="G361" s="22" t="n">
        <f aca="false">PV($C$357,G$359,0,G348)*-1</f>
        <v>1040149.23189443</v>
      </c>
      <c r="H361" s="22" t="n">
        <f aca="false">PV($C$357,H$359,0,H348)*-1</f>
        <v>1040900.57137113</v>
      </c>
      <c r="I361" s="22" t="n">
        <f aca="false">PV($C$357,I$359,0,I348)*-1</f>
        <v>1041518.57717637</v>
      </c>
      <c r="J361" s="22" t="n">
        <f aca="false">PV($C$357,J$359,0,J348)*-1</f>
        <v>1041834.01442115</v>
      </c>
      <c r="K361" s="22" t="n">
        <f aca="false">PV($C$357,K$359,0,K348)*-1</f>
        <v>1041978.61232923</v>
      </c>
      <c r="L361" s="22" t="n">
        <f aca="false">PV($C$357,L$359,0,L348)*-1</f>
        <v>1042287.46668512</v>
      </c>
      <c r="M361" s="22" t="n">
        <f aca="false">PV($C$357,M$359,0,M348)*-1</f>
        <v>1041511.01595728</v>
      </c>
    </row>
    <row r="362" customFormat="false" ht="15" hidden="false" customHeight="false" outlineLevel="0" collapsed="false">
      <c r="A362" s="101"/>
      <c r="B362" s="101" t="s">
        <v>26</v>
      </c>
      <c r="C362" s="22" t="n">
        <f aca="false">PV($C$357,C$359,0,C349)*-1</f>
        <v>0</v>
      </c>
      <c r="D362" s="22" t="n">
        <f aca="false">PV($C$357,D$359,0,D349)*-1</f>
        <v>788106.165991163</v>
      </c>
      <c r="E362" s="22" t="n">
        <f aca="false">PV($C$357,E$359,0,E349)*-1</f>
        <v>789210.232189579</v>
      </c>
      <c r="F362" s="22" t="n">
        <f aca="false">PV($C$357,F$359,0,F349)*-1</f>
        <v>790132.086206692</v>
      </c>
      <c r="G362" s="22" t="n">
        <f aca="false">PV($C$357,G$359,0,G349)*-1</f>
        <v>790890.331388004</v>
      </c>
      <c r="H362" s="22" t="n">
        <f aca="false">PV($C$357,H$359,0,H349)*-1</f>
        <v>791461.621650495</v>
      </c>
      <c r="I362" s="22" t="n">
        <f aca="false">PV($C$357,I$359,0,I349)*-1</f>
        <v>791931.530007025</v>
      </c>
      <c r="J362" s="22" t="n">
        <f aca="false">PV($C$357,J$359,0,J349)*-1</f>
        <v>792171.376616916</v>
      </c>
      <c r="K362" s="22" t="n">
        <f aca="false">PV($C$357,K$359,0,K349)*-1</f>
        <v>792281.323424482</v>
      </c>
      <c r="L362" s="22" t="n">
        <f aca="false">PV($C$357,L$359,0,L349)*-1</f>
        <v>792516.164653407</v>
      </c>
      <c r="M362" s="22" t="n">
        <f aca="false">PV($C$357,M$359,0,M349)*-1</f>
        <v>791925.780740582</v>
      </c>
    </row>
    <row r="363" customFormat="false" ht="15" hidden="false" customHeight="false" outlineLevel="0" collapsed="false">
      <c r="A363" s="101"/>
      <c r="B363" s="101" t="s">
        <v>27</v>
      </c>
      <c r="C363" s="22" t="n">
        <f aca="false">PV($C$357,C$359,0,C350)*-1</f>
        <v>0</v>
      </c>
      <c r="D363" s="22" t="n">
        <f aca="false">PV($C$357,D$359,0,D350)*-1</f>
        <v>1134880.64070659</v>
      </c>
      <c r="E363" s="22" t="n">
        <f aca="false">PV($C$357,E$359,0,E350)*-1</f>
        <v>1136470.50690572</v>
      </c>
      <c r="F363" s="22" t="n">
        <f aca="false">PV($C$357,F$359,0,F350)*-1</f>
        <v>1137797.98576926</v>
      </c>
      <c r="G363" s="22" t="n">
        <f aca="false">PV($C$357,G$359,0,G350)*-1</f>
        <v>1138889.86629795</v>
      </c>
      <c r="H363" s="22" t="n">
        <f aca="false">PV($C$357,H$359,0,H350)*-1</f>
        <v>1139712.5299023</v>
      </c>
      <c r="I363" s="22" t="n">
        <f aca="false">PV($C$357,I$359,0,I350)*-1</f>
        <v>1140389.2025636</v>
      </c>
      <c r="J363" s="22" t="n">
        <f aca="false">PV($C$357,J$359,0,J350)*-1</f>
        <v>1140734.58404398</v>
      </c>
      <c r="K363" s="22" t="n">
        <f aca="false">PV($C$357,K$359,0,K350)*-1</f>
        <v>1140892.90852969</v>
      </c>
      <c r="L363" s="22" t="n">
        <f aca="false">PV($C$357,L$359,0,L350)*-1</f>
        <v>1141231.08221218</v>
      </c>
      <c r="M363" s="22" t="n">
        <f aca="false">PV($C$357,M$359,0,M350)*-1</f>
        <v>1140380.9235633</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29705765.5803526</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10403758.7369897</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7910626.61286834</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11391380.2304946</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182684.593366473</v>
      </c>
      <c r="E371" s="22" t="n">
        <f aca="false">E65+E222</f>
        <v>188428.733674346</v>
      </c>
      <c r="F371" s="22" t="n">
        <f aca="false">F65+F222</f>
        <v>194308.296874364</v>
      </c>
      <c r="G371" s="22" t="n">
        <f aca="false">G65+G222</f>
        <v>200329.606490869</v>
      </c>
      <c r="H371" s="22" t="n">
        <f aca="false">H65+H222</f>
        <v>206488.541575414</v>
      </c>
      <c r="I371" s="22" t="n">
        <f aca="false">I65+I222</f>
        <v>212809.472564517</v>
      </c>
      <c r="J371" s="22" t="n">
        <f aca="false">J65+J222</f>
        <v>219260.142378937</v>
      </c>
      <c r="K371" s="22" t="n">
        <f aca="false">K65+K222</f>
        <v>225869.291081566</v>
      </c>
      <c r="L371" s="22" t="n">
        <f aca="false">L65+L222</f>
        <v>232714.3285575</v>
      </c>
      <c r="M371" s="22" t="n">
        <f aca="false">M65+M222</f>
        <v>239517.197362663</v>
      </c>
    </row>
    <row r="372" customFormat="false" ht="15" hidden="false" customHeight="false" outlineLevel="0" collapsed="false">
      <c r="B372" s="0" t="s">
        <v>25</v>
      </c>
      <c r="C372" s="22" t="n">
        <f aca="false">C66+C223</f>
        <v>0</v>
      </c>
      <c r="D372" s="22" t="n">
        <f aca="false">D66+D223</f>
        <v>70850.8555354948</v>
      </c>
      <c r="E372" s="22" t="n">
        <f aca="false">E66+E223</f>
        <v>73078.6145798077</v>
      </c>
      <c r="F372" s="22" t="n">
        <f aca="false">F66+F223</f>
        <v>75358.894899126</v>
      </c>
      <c r="G372" s="22" t="n">
        <f aca="false">G66+G223</f>
        <v>77694.148955924</v>
      </c>
      <c r="H372" s="22" t="n">
        <f aca="false">H66+H223</f>
        <v>80082.7785162296</v>
      </c>
      <c r="I372" s="22" t="n">
        <f aca="false">I66+I223</f>
        <v>82534.2352050834</v>
      </c>
      <c r="J372" s="22" t="n">
        <f aca="false">J66+J223</f>
        <v>85036.0087082919</v>
      </c>
      <c r="K372" s="22" t="n">
        <f aca="false">K66+K223</f>
        <v>87599.2453300207</v>
      </c>
      <c r="L372" s="22" t="n">
        <f aca="false">L66+L223</f>
        <v>90253.9670687582</v>
      </c>
      <c r="M372" s="22" t="n">
        <f aca="false">M66+M223</f>
        <v>92892.3344650424</v>
      </c>
    </row>
    <row r="373" customFormat="false" ht="15" hidden="false" customHeight="false" outlineLevel="0" collapsed="false">
      <c r="B373" s="0" t="s">
        <v>26</v>
      </c>
      <c r="C373" s="22" t="n">
        <f aca="false">C67+C224</f>
        <v>0</v>
      </c>
      <c r="D373" s="22" t="n">
        <f aca="false">D67+D224</f>
        <v>84969.5561888424</v>
      </c>
      <c r="E373" s="22" t="n">
        <f aca="false">E67+E224</f>
        <v>87641.2486597415</v>
      </c>
      <c r="F373" s="22" t="n">
        <f aca="false">F67+F224</f>
        <v>90375.9285059371</v>
      </c>
      <c r="G373" s="22" t="n">
        <f aca="false">G67+G224</f>
        <v>93176.5369007773</v>
      </c>
      <c r="H373" s="22" t="n">
        <f aca="false">H67+H224</f>
        <v>96041.1571245521</v>
      </c>
      <c r="I373" s="22" t="n">
        <f aca="false">I67+I224</f>
        <v>98981.1242610635</v>
      </c>
      <c r="J373" s="22" t="n">
        <f aca="false">J67+J224</f>
        <v>101981.435021547</v>
      </c>
      <c r="K373" s="22" t="n">
        <f aca="false">K67+K224</f>
        <v>105055.456873636</v>
      </c>
      <c r="L373" s="22" t="n">
        <f aca="false">L67+L224</f>
        <v>108239.194405674</v>
      </c>
      <c r="M373" s="22" t="n">
        <f aca="false">M67+M224</f>
        <v>111403.318607577</v>
      </c>
    </row>
    <row r="374" customFormat="false" ht="15" hidden="false" customHeight="false" outlineLevel="0" collapsed="false">
      <c r="B374" s="0" t="s">
        <v>27</v>
      </c>
      <c r="C374" s="22" t="n">
        <f aca="false">C68+C225</f>
        <v>0</v>
      </c>
      <c r="D374" s="22" t="n">
        <f aca="false">D68+D225</f>
        <v>26864.1816421352</v>
      </c>
      <c r="E374" s="22" t="n">
        <f aca="false">E68+E225</f>
        <v>27708.870434797</v>
      </c>
      <c r="F374" s="22" t="n">
        <f aca="false">F68+F225</f>
        <v>28573.4734693004</v>
      </c>
      <c r="G374" s="22" t="n">
        <f aca="false">G68+G225</f>
        <v>29458.9206341681</v>
      </c>
      <c r="H374" s="22" t="n">
        <f aca="false">H68+H225</f>
        <v>30364.6059346325</v>
      </c>
      <c r="I374" s="22" t="n">
        <f aca="false">I68+I225</f>
        <v>31294.1130983703</v>
      </c>
      <c r="J374" s="22" t="n">
        <f aca="false">J68+J225</f>
        <v>32242.6986490981</v>
      </c>
      <c r="K374" s="22" t="n">
        <f aca="false">K68+K225</f>
        <v>33214.5888779098</v>
      </c>
      <c r="L374" s="22" t="n">
        <f aca="false">L68+L225</f>
        <v>34221.167083067</v>
      </c>
      <c r="M374" s="22" t="n">
        <f aca="false">M68+M225</f>
        <v>35221.5442900431</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2102410.20392665</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815381.083263779</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977864.956549349</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309164.164113522</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177363.68288007</v>
      </c>
      <c r="E384" s="22" t="n">
        <f aca="false">PV($C$381,E$383,0,E371)*-1</f>
        <v>177612.153524692</v>
      </c>
      <c r="F384" s="22" t="n">
        <f aca="false">PV($C$381,F$383,0,F371)*-1</f>
        <v>177819.617227691</v>
      </c>
      <c r="G384" s="22" t="n">
        <f aca="false">PV($C$381,G$383,0,G371)*-1</f>
        <v>177990.260681184</v>
      </c>
      <c r="H384" s="22" t="n">
        <f aca="false">PV($C$381,H$383,0,H371)*-1</f>
        <v>178118.829837627</v>
      </c>
      <c r="I384" s="22" t="n">
        <f aca="false">PV($C$381,I$383,0,I371)*-1</f>
        <v>178224.582945935</v>
      </c>
      <c r="J384" s="22" t="n">
        <f aca="false">PV($C$381,J$383,0,J371)*-1</f>
        <v>178278.560544249</v>
      </c>
      <c r="K384" s="22" t="n">
        <f aca="false">PV($C$381,K$383,0,K371)*-1</f>
        <v>178303.304127731</v>
      </c>
      <c r="L384" s="22" t="n">
        <f aca="false">PV($C$381,L$383,0,L371)*-1</f>
        <v>178356.15526258</v>
      </c>
      <c r="M384" s="22" t="n">
        <f aca="false">PV($C$381,M$383,0,M371)*-1</f>
        <v>178223.289070675</v>
      </c>
    </row>
    <row r="385" customFormat="false" ht="15" hidden="false" customHeight="false" outlineLevel="0" collapsed="false">
      <c r="A385" s="101"/>
      <c r="B385" s="101" t="s">
        <v>25</v>
      </c>
      <c r="C385" s="22" t="n">
        <f aca="false">PV($C$381,C$383,0,C372)*-1</f>
        <v>0</v>
      </c>
      <c r="D385" s="22" t="n">
        <f aca="false">PV($C$381,D$383,0,D372)*-1</f>
        <v>68787.2383839756</v>
      </c>
      <c r="E385" s="22" t="n">
        <f aca="false">PV($C$381,E$383,0,E372)*-1</f>
        <v>68883.6031480891</v>
      </c>
      <c r="F385" s="22" t="n">
        <f aca="false">PV($C$381,F$383,0,F372)*-1</f>
        <v>68964.0641250066</v>
      </c>
      <c r="G385" s="22" t="n">
        <f aca="false">PV($C$381,G$383,0,G372)*-1</f>
        <v>69030.2450461707</v>
      </c>
      <c r="H385" s="22" t="n">
        <f aca="false">PV($C$381,H$383,0,H372)*-1</f>
        <v>69080.1082259911</v>
      </c>
      <c r="I385" s="22" t="n">
        <f aca="false">PV($C$381,I$383,0,I372)*-1</f>
        <v>69121.1226216831</v>
      </c>
      <c r="J385" s="22" t="n">
        <f aca="false">PV($C$381,J$383,0,J372)*-1</f>
        <v>69142.0568392316</v>
      </c>
      <c r="K385" s="22" t="n">
        <f aca="false">PV($C$381,K$383,0,K372)*-1</f>
        <v>69151.6531824502</v>
      </c>
      <c r="L385" s="22" t="n">
        <f aca="false">PV($C$381,L$383,0,L372)*-1</f>
        <v>69172.1505218869</v>
      </c>
      <c r="M385" s="22" t="n">
        <f aca="false">PV($C$381,M$383,0,M372)*-1</f>
        <v>69120.6208159894</v>
      </c>
    </row>
    <row r="386" customFormat="false" ht="15" hidden="false" customHeight="false" outlineLevel="0" collapsed="false">
      <c r="A386" s="101"/>
      <c r="B386" s="101" t="s">
        <v>26</v>
      </c>
      <c r="C386" s="22" t="n">
        <f aca="false">PV($C$381,C$383,0,C373)*-1</f>
        <v>0</v>
      </c>
      <c r="D386" s="22" t="n">
        <f aca="false">PV($C$381,D$383,0,D373)*-1</f>
        <v>82494.714746449</v>
      </c>
      <c r="E386" s="22" t="n">
        <f aca="false">PV($C$381,E$383,0,E373)*-1</f>
        <v>82610.2824580465</v>
      </c>
      <c r="F386" s="22" t="n">
        <f aca="false">PV($C$381,F$383,0,F373)*-1</f>
        <v>82706.7771785058</v>
      </c>
      <c r="G386" s="22" t="n">
        <f aca="false">PV($C$381,G$383,0,G373)*-1</f>
        <v>82786.1462059789</v>
      </c>
      <c r="H386" s="22" t="n">
        <f aca="false">PV($C$381,H$383,0,H373)*-1</f>
        <v>82845.9457980583</v>
      </c>
      <c r="I386" s="22" t="n">
        <f aca="false">PV($C$381,I$383,0,I373)*-1</f>
        <v>82895.1332774892</v>
      </c>
      <c r="J386" s="22" t="n">
        <f aca="false">PV($C$381,J$383,0,J373)*-1</f>
        <v>82920.2391306339</v>
      </c>
      <c r="K386" s="22" t="n">
        <f aca="false">PV($C$381,K$383,0,K373)*-1</f>
        <v>82931.7477711176</v>
      </c>
      <c r="L386" s="22" t="n">
        <f aca="false">PV($C$381,L$383,0,L373)*-1</f>
        <v>82956.3296879036</v>
      </c>
      <c r="M386" s="22" t="n">
        <f aca="false">PV($C$381,M$383,0,M373)*-1</f>
        <v>82894.5314751994</v>
      </c>
    </row>
    <row r="387" customFormat="false" ht="15" hidden="false" customHeight="false" outlineLevel="0" collapsed="false">
      <c r="A387" s="101"/>
      <c r="B387" s="101" t="s">
        <v>27</v>
      </c>
      <c r="C387" s="22" t="n">
        <f aca="false">PV($C$381,C$383,0,C374)*-1</f>
        <v>0</v>
      </c>
      <c r="D387" s="22" t="n">
        <f aca="false">PV($C$381,D$383,0,D374)*-1</f>
        <v>26081.7297496459</v>
      </c>
      <c r="E387" s="22" t="n">
        <f aca="false">PV($C$381,E$383,0,E374)*-1</f>
        <v>26118.2679185569</v>
      </c>
      <c r="F387" s="22" t="n">
        <f aca="false">PV($C$381,F$383,0,F374)*-1</f>
        <v>26148.7759241791</v>
      </c>
      <c r="G387" s="22" t="n">
        <f aca="false">PV($C$381,G$383,0,G374)*-1</f>
        <v>26173.8694290346</v>
      </c>
      <c r="H387" s="22" t="n">
        <f aca="false">PV($C$381,H$383,0,H374)*-1</f>
        <v>26192.7758135775</v>
      </c>
      <c r="I387" s="22" t="n">
        <f aca="false">PV($C$381,I$383,0,I374)*-1</f>
        <v>26208.3270467629</v>
      </c>
      <c r="J387" s="22" t="n">
        <f aca="false">PV($C$381,J$383,0,J374)*-1</f>
        <v>26216.2645743835</v>
      </c>
      <c r="K387" s="22" t="n">
        <f aca="false">PV($C$381,K$383,0,K374)*-1</f>
        <v>26219.903174163</v>
      </c>
      <c r="L387" s="22" t="n">
        <f aca="false">PV($C$381,L$383,0,L374)*-1</f>
        <v>26227.6750527895</v>
      </c>
      <c r="M387" s="22" t="n">
        <f aca="false">PV($C$381,M$383,0,M374)*-1</f>
        <v>26208.1367794866</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1780290.43610244</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690452.862910474</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828041.847729382</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261795.725462579</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45750.6189547098</v>
      </c>
      <c r="E395" s="49" t="n">
        <f aca="false">E89+E246</f>
        <v>47189.1528212233</v>
      </c>
      <c r="F395" s="49" t="n">
        <f aca="false">F89+F246</f>
        <v>48661.6013218175</v>
      </c>
      <c r="G395" s="49" t="n">
        <f aca="false">G89+G246</f>
        <v>50169.5480884092</v>
      </c>
      <c r="H395" s="49" t="n">
        <f aca="false">H89+H246</f>
        <v>51711.9610912099</v>
      </c>
      <c r="I395" s="49" t="n">
        <f aca="false">I89+I246</f>
        <v>53294.9435408648</v>
      </c>
      <c r="J395" s="49" t="n">
        <f aca="false">J89+J246</f>
        <v>54910.4171352371</v>
      </c>
      <c r="K395" s="49" t="n">
        <f aca="false">K89+K246</f>
        <v>56565.5793924201</v>
      </c>
      <c r="L395" s="49" t="n">
        <f aca="false">L89+L246</f>
        <v>58279.8164581802</v>
      </c>
      <c r="M395" s="49" t="n">
        <f aca="false">M89+M246</f>
        <v>59983.4930122263</v>
      </c>
    </row>
    <row r="396" customFormat="false" ht="15" hidden="false" customHeight="false" outlineLevel="0" collapsed="false">
      <c r="A396" s="49"/>
      <c r="B396" s="0" t="s">
        <v>25</v>
      </c>
      <c r="C396" s="49" t="n">
        <f aca="false">C90+C247</f>
        <v>0</v>
      </c>
      <c r="D396" s="49" t="n">
        <f aca="false">D90+D247</f>
        <v>19402.701634989</v>
      </c>
      <c r="E396" s="49" t="n">
        <f aca="false">E90+E247</f>
        <v>20012.7795758234</v>
      </c>
      <c r="F396" s="49" t="n">
        <f aca="false">F90+F247</f>
        <v>20637.2406122566</v>
      </c>
      <c r="G396" s="49" t="n">
        <f aca="false">G90+G247</f>
        <v>21276.7563578815</v>
      </c>
      <c r="H396" s="49" t="n">
        <f aca="false">H90+H247</f>
        <v>21930.8891319298</v>
      </c>
      <c r="I396" s="49" t="n">
        <f aca="false">I90+I247</f>
        <v>22602.2272879115</v>
      </c>
      <c r="J396" s="49" t="n">
        <f aca="false">J90+J247</f>
        <v>23287.3448418803</v>
      </c>
      <c r="K396" s="49" t="n">
        <f aca="false">K90+K247</f>
        <v>23989.2942398854</v>
      </c>
      <c r="L396" s="49" t="n">
        <f aca="false">L90+L247</f>
        <v>24716.297088776</v>
      </c>
      <c r="M396" s="49" t="n">
        <f aca="false">M90+M247</f>
        <v>25438.8212560098</v>
      </c>
    </row>
    <row r="397" customFormat="false" ht="15" hidden="false" customHeight="false" outlineLevel="0" collapsed="false">
      <c r="A397" s="49"/>
      <c r="B397" s="0" t="s">
        <v>26</v>
      </c>
      <c r="C397" s="49" t="n">
        <f aca="false">C91+C248</f>
        <v>0</v>
      </c>
      <c r="D397" s="49" t="n">
        <f aca="false">D91+D248</f>
        <v>19892.7296258495</v>
      </c>
      <c r="E397" s="49" t="n">
        <f aca="false">E91+E248</f>
        <v>20518.2154863251</v>
      </c>
      <c r="F397" s="49" t="n">
        <f aca="false">F91+F248</f>
        <v>21158.4476969386</v>
      </c>
      <c r="G397" s="49" t="n">
        <f aca="false">G91+G248</f>
        <v>21814.1148333259</v>
      </c>
      <c r="H397" s="49" t="n">
        <f aca="false">H91+H248</f>
        <v>22484.7681608029</v>
      </c>
      <c r="I397" s="49" t="n">
        <f aca="false">I91+I248</f>
        <v>23173.06140345</v>
      </c>
      <c r="J397" s="49" t="n">
        <f aca="false">J91+J248</f>
        <v>23875.482051843</v>
      </c>
      <c r="K397" s="49" t="n">
        <f aca="false">K91+K248</f>
        <v>24595.1596435636</v>
      </c>
      <c r="L397" s="49" t="n">
        <f aca="false">L91+L248</f>
        <v>25340.5234275494</v>
      </c>
      <c r="M397" s="49" t="n">
        <f aca="false">M91+M248</f>
        <v>26081.2954178276</v>
      </c>
    </row>
    <row r="398" customFormat="false" ht="15" hidden="false" customHeight="false" outlineLevel="0" collapsed="false">
      <c r="A398" s="49"/>
      <c r="B398" s="0" t="s">
        <v>27</v>
      </c>
      <c r="C398" s="49" t="n">
        <f aca="false">C92+C249</f>
        <v>0</v>
      </c>
      <c r="D398" s="49" t="n">
        <f aca="false">D92+D249</f>
        <v>6455.18769387132</v>
      </c>
      <c r="E398" s="49" t="n">
        <f aca="false">E92+E249</f>
        <v>6658.15775907475</v>
      </c>
      <c r="F398" s="49" t="n">
        <f aca="false">F92+F249</f>
        <v>6865.91301262235</v>
      </c>
      <c r="G398" s="49" t="n">
        <f aca="false">G92+G249</f>
        <v>7078.67689720174</v>
      </c>
      <c r="H398" s="49" t="n">
        <f aca="false">H92+H249</f>
        <v>7296.30379847717</v>
      </c>
      <c r="I398" s="49" t="n">
        <f aca="false">I92+I249</f>
        <v>7519.65484950321</v>
      </c>
      <c r="J398" s="49" t="n">
        <f aca="false">J92+J249</f>
        <v>7747.59024151374</v>
      </c>
      <c r="K398" s="49" t="n">
        <f aca="false">K92+K249</f>
        <v>7981.1255089711</v>
      </c>
      <c r="L398" s="49" t="n">
        <f aca="false">L92+L249</f>
        <v>8222.9959418548</v>
      </c>
      <c r="M398" s="49" t="n">
        <f aca="false">M92+M249</f>
        <v>8463.37633838894</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526517.131816298</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223294.352027343</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228933.797747476</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74288.9820414791</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44418.0766550581</v>
      </c>
      <c r="E408" s="22" t="n">
        <f aca="false">PV($C$405,E$407,0,E395)*-1</f>
        <v>44480.3024047726</v>
      </c>
      <c r="F408" s="22" t="n">
        <f aca="false">PV($C$405,F$407,0,F395)*-1</f>
        <v>44532.25858043</v>
      </c>
      <c r="G408" s="22" t="n">
        <f aca="false">PV($C$405,G$407,0,G395)*-1</f>
        <v>44574.9936763349</v>
      </c>
      <c r="H408" s="22" t="n">
        <f aca="false">PV($C$405,H$407,0,H395)*-1</f>
        <v>44607.1918950097</v>
      </c>
      <c r="I408" s="22" t="n">
        <f aca="false">PV($C$405,I$407,0,I395)*-1</f>
        <v>44633.6761763185</v>
      </c>
      <c r="J408" s="22" t="n">
        <f aca="false">PV($C$405,J$407,0,J395)*-1</f>
        <v>44647.1940569839</v>
      </c>
      <c r="K408" s="22" t="n">
        <f aca="false">PV($C$405,K$407,0,K395)*-1</f>
        <v>44653.3907166945</v>
      </c>
      <c r="L408" s="22" t="n">
        <f aca="false">PV($C$405,L$407,0,L395)*-1</f>
        <v>44666.6264914648</v>
      </c>
      <c r="M408" s="22" t="n">
        <f aca="false">PV($C$405,M$407,0,M395)*-1</f>
        <v>44633.3521446478</v>
      </c>
    </row>
    <row r="409" customFormat="false" ht="15" hidden="false" customHeight="false" outlineLevel="0" collapsed="false">
      <c r="A409" s="101"/>
      <c r="B409" s="101" t="s">
        <v>25</v>
      </c>
      <c r="C409" s="22" t="n">
        <f aca="false">PV($C$405,C$407,0,C396)*-1</f>
        <v>0</v>
      </c>
      <c r="D409" s="22" t="n">
        <f aca="false">PV($C$405,D$407,0,D396)*-1</f>
        <v>18837.5744029019</v>
      </c>
      <c r="E409" s="22" t="n">
        <f aca="false">PV($C$405,E$407,0,E396)*-1</f>
        <v>18863.9641585667</v>
      </c>
      <c r="F409" s="22" t="n">
        <f aca="false">PV($C$405,F$407,0,F396)*-1</f>
        <v>18885.9986183709</v>
      </c>
      <c r="G409" s="22" t="n">
        <f aca="false">PV($C$405,G$407,0,G396)*-1</f>
        <v>18904.1224456355</v>
      </c>
      <c r="H409" s="22" t="n">
        <f aca="false">PV($C$405,H$407,0,H396)*-1</f>
        <v>18917.7776145578</v>
      </c>
      <c r="I409" s="22" t="n">
        <f aca="false">PV($C$405,I$407,0,I396)*-1</f>
        <v>18929.0095196116</v>
      </c>
      <c r="J409" s="22" t="n">
        <f aca="false">PV($C$405,J$407,0,J396)*-1</f>
        <v>18934.7424126583</v>
      </c>
      <c r="K409" s="22" t="n">
        <f aca="false">PV($C$405,K$407,0,K396)*-1</f>
        <v>18937.3703976396</v>
      </c>
      <c r="L409" s="22" t="n">
        <f aca="false">PV($C$405,L$407,0,L396)*-1</f>
        <v>18942.983650414</v>
      </c>
      <c r="M409" s="22" t="n">
        <f aca="false">PV($C$405,M$407,0,M396)*-1</f>
        <v>18928.8720987423</v>
      </c>
    </row>
    <row r="410" customFormat="false" ht="15" hidden="false" customHeight="false" outlineLevel="0" collapsed="false">
      <c r="A410" s="101"/>
      <c r="B410" s="101" t="s">
        <v>26</v>
      </c>
      <c r="C410" s="22" t="n">
        <f aca="false">PV($C$405,C$407,0,C397)*-1</f>
        <v>0</v>
      </c>
      <c r="D410" s="22" t="n">
        <f aca="false">PV($C$405,D$407,0,D397)*-1</f>
        <v>19313.3297338344</v>
      </c>
      <c r="E410" s="22" t="n">
        <f aca="false">PV($C$405,E$407,0,E397)*-1</f>
        <v>19340.3859801349</v>
      </c>
      <c r="F410" s="22" t="n">
        <f aca="false">PV($C$405,F$407,0,F397)*-1</f>
        <v>19362.9769347134</v>
      </c>
      <c r="G410" s="22" t="n">
        <f aca="false">PV($C$405,G$407,0,G397)*-1</f>
        <v>19381.5584911556</v>
      </c>
      <c r="H410" s="22" t="n">
        <f aca="false">PV($C$405,H$407,0,H397)*-1</f>
        <v>19395.55853035</v>
      </c>
      <c r="I410" s="22" t="n">
        <f aca="false">PV($C$405,I$407,0,I397)*-1</f>
        <v>19407.074104553</v>
      </c>
      <c r="J410" s="22" t="n">
        <f aca="false">PV($C$405,J$407,0,J397)*-1</f>
        <v>19412.9517855842</v>
      </c>
      <c r="K410" s="22" t="n">
        <f aca="false">PV($C$405,K$407,0,K397)*-1</f>
        <v>19415.6461420546</v>
      </c>
      <c r="L410" s="22" t="n">
        <f aca="false">PV($C$405,L$407,0,L397)*-1</f>
        <v>19421.4011612196</v>
      </c>
      <c r="M410" s="22" t="n">
        <f aca="false">PV($C$405,M$407,0,M397)*-1</f>
        <v>19406.9332130294</v>
      </c>
    </row>
    <row r="411" customFormat="false" ht="15" hidden="false" customHeight="false" outlineLevel="0" collapsed="false">
      <c r="A411" s="101"/>
      <c r="B411" s="101" t="s">
        <v>27</v>
      </c>
      <c r="C411" s="22" t="n">
        <f aca="false">PV($C$405,C$407,0,C398)*-1</f>
        <v>0</v>
      </c>
      <c r="D411" s="22" t="n">
        <f aca="false">PV($C$405,D$407,0,D398)*-1</f>
        <v>6267.17251832167</v>
      </c>
      <c r="E411" s="22" t="n">
        <f aca="false">PV($C$405,E$407,0,E398)*-1</f>
        <v>6275.95226607103</v>
      </c>
      <c r="F411" s="22" t="n">
        <f aca="false">PV($C$405,F$407,0,F398)*-1</f>
        <v>6283.28302734567</v>
      </c>
      <c r="G411" s="22" t="n">
        <f aca="false">PV($C$405,G$407,0,G398)*-1</f>
        <v>6289.31273954376</v>
      </c>
      <c r="H411" s="22" t="n">
        <f aca="false">PV($C$405,H$407,0,H398)*-1</f>
        <v>6293.85575010195</v>
      </c>
      <c r="I411" s="22" t="n">
        <f aca="false">PV($C$405,I$407,0,I398)*-1</f>
        <v>6297.59255215383</v>
      </c>
      <c r="J411" s="22" t="n">
        <f aca="false">PV($C$405,J$407,0,J398)*-1</f>
        <v>6299.49985874143</v>
      </c>
      <c r="K411" s="22" t="n">
        <f aca="false">PV($C$405,K$407,0,K398)*-1</f>
        <v>6300.37417700029</v>
      </c>
      <c r="L411" s="22" t="n">
        <f aca="false">PV($C$405,L$407,0,L398)*-1</f>
        <v>6302.24167983126</v>
      </c>
      <c r="M411" s="22" t="n">
        <f aca="false">PV($C$405,M$407,0,M398)*-1</f>
        <v>6297.54683287614</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445847.062797715</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189082.415319099</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193857.816076629</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62906.831401987</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21628.2522179416</v>
      </c>
      <c r="E419" s="49" t="n">
        <f aca="false">E113+E270</f>
        <v>22308.3080073464</v>
      </c>
      <c r="F419" s="49" t="n">
        <f aca="false">F113+F270</f>
        <v>23004.3966784157</v>
      </c>
      <c r="G419" s="49" t="n">
        <f aca="false">G113+G270</f>
        <v>23717.266880923</v>
      </c>
      <c r="H419" s="49" t="n">
        <f aca="false">H113+H270</f>
        <v>24446.4307307461</v>
      </c>
      <c r="I419" s="49" t="n">
        <f aca="false">I113+I270</f>
        <v>25194.773473641</v>
      </c>
      <c r="J419" s="49" t="n">
        <f aca="false">J113+J270</f>
        <v>25958.476154584</v>
      </c>
      <c r="K419" s="49" t="n">
        <f aca="false">K113+K270</f>
        <v>26740.941344736</v>
      </c>
      <c r="L419" s="49" t="n">
        <f aca="false">L113+L270</f>
        <v>27551.3336949752</v>
      </c>
      <c r="M419" s="49" t="n">
        <f aca="false">M113+M270</f>
        <v>28356.733644759</v>
      </c>
    </row>
    <row r="420" customFormat="false" ht="15" hidden="false" customHeight="false" outlineLevel="0" collapsed="false">
      <c r="B420" s="0" t="s">
        <v>25</v>
      </c>
      <c r="C420" s="49" t="n">
        <f aca="false">C114+C271</f>
        <v>0</v>
      </c>
      <c r="D420" s="49" t="n">
        <f aca="false">D114+D271</f>
        <v>9181.65711773668</v>
      </c>
      <c r="E420" s="49" t="n">
        <f aca="false">E114+E271</f>
        <v>9470.35539147269</v>
      </c>
      <c r="F420" s="49" t="n">
        <f aca="false">F114+F271</f>
        <v>9765.85996747341</v>
      </c>
      <c r="G420" s="49" t="n">
        <f aca="false">G114+G271</f>
        <v>10068.4886636305</v>
      </c>
      <c r="H420" s="49" t="n">
        <f aca="false">H114+H271</f>
        <v>10378.0343626663</v>
      </c>
      <c r="I420" s="49" t="n">
        <f aca="false">I114+I271</f>
        <v>10695.7219133093</v>
      </c>
      <c r="J420" s="49" t="n">
        <f aca="false">J114+J271</f>
        <v>11019.9300872134</v>
      </c>
      <c r="K420" s="49" t="n">
        <f aca="false">K114+K271</f>
        <v>11352.1033488411</v>
      </c>
      <c r="L420" s="49" t="n">
        <f aca="false">L114+L271</f>
        <v>11696.1322891251</v>
      </c>
      <c r="M420" s="49" t="n">
        <f aca="false">M114+M271</f>
        <v>12038.0418482998</v>
      </c>
    </row>
    <row r="421" customFormat="false" ht="15" hidden="false" customHeight="false" outlineLevel="0" collapsed="false">
      <c r="B421" s="0" t="s">
        <v>26</v>
      </c>
      <c r="C421" s="49" t="n">
        <f aca="false">C115+C272</f>
        <v>0</v>
      </c>
      <c r="D421" s="49" t="n">
        <f aca="false">D115+D272</f>
        <v>9394.18536181855</v>
      </c>
      <c r="E421" s="49" t="n">
        <f aca="false">E115+E272</f>
        <v>9689.56614791587</v>
      </c>
      <c r="F421" s="49" t="n">
        <f aca="false">F115+F272</f>
        <v>9991.91078207279</v>
      </c>
      <c r="G421" s="49" t="n">
        <f aca="false">G115+G272</f>
        <v>10301.5444387265</v>
      </c>
      <c r="H421" s="49" t="n">
        <f aca="false">H115+H272</f>
        <v>10618.255206446</v>
      </c>
      <c r="I421" s="49" t="n">
        <f aca="false">I115+I272</f>
        <v>10943.2962855904</v>
      </c>
      <c r="J421" s="49" t="n">
        <f aca="false">J115+J272</f>
        <v>11275.0089211655</v>
      </c>
      <c r="K421" s="49" t="n">
        <f aca="false">K115+K272</f>
        <v>11614.87101272</v>
      </c>
      <c r="L421" s="49" t="n">
        <f aca="false">L115+L272</f>
        <v>11966.8632068757</v>
      </c>
      <c r="M421" s="49" t="n">
        <f aca="false">M115+M272</f>
        <v>12316.6869625092</v>
      </c>
    </row>
    <row r="422" customFormat="false" ht="15" hidden="false" customHeight="false" outlineLevel="0" collapsed="false">
      <c r="B422" s="0" t="s">
        <v>27</v>
      </c>
      <c r="C422" s="49" t="n">
        <f aca="false">C116+C273</f>
        <v>0</v>
      </c>
      <c r="D422" s="49" t="n">
        <f aca="false">D116+D273</f>
        <v>3052.40973838638</v>
      </c>
      <c r="E422" s="49" t="n">
        <f aca="false">E116+E273</f>
        <v>3148.38646795787</v>
      </c>
      <c r="F422" s="49" t="n">
        <f aca="false">F116+F273</f>
        <v>3246.62592886955</v>
      </c>
      <c r="G422" s="49" t="n">
        <f aca="false">G116+G273</f>
        <v>3347.23377856595</v>
      </c>
      <c r="H422" s="49" t="n">
        <f aca="false">H116+H273</f>
        <v>3450.14116163378</v>
      </c>
      <c r="I422" s="49" t="n">
        <f aca="false">I116+I273</f>
        <v>3555.75527474129</v>
      </c>
      <c r="J422" s="49" t="n">
        <f aca="false">J116+J273</f>
        <v>3663.53714620514</v>
      </c>
      <c r="K422" s="49" t="n">
        <f aca="false">K116+K273</f>
        <v>3773.96698317491</v>
      </c>
      <c r="L422" s="49" t="n">
        <f aca="false">L116+L273</f>
        <v>3888.3381989744</v>
      </c>
      <c r="M422" s="49" t="n">
        <f aca="false">M116+M273</f>
        <v>4002.00483394996</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248906.912828068</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105666.324989768</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108112.188325841</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35128.3995124592</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20998.3031242152</v>
      </c>
      <c r="E432" s="22" t="n">
        <f aca="false">PV($C$429,E$431,0,E419)*-1</f>
        <v>21027.7198674205</v>
      </c>
      <c r="F432" s="22" t="n">
        <f aca="false">PV($C$429,F$431,0,F419)*-1</f>
        <v>21052.2817487037</v>
      </c>
      <c r="G432" s="22" t="n">
        <f aca="false">PV($C$429,G$431,0,G419)*-1</f>
        <v>21072.4844356598</v>
      </c>
      <c r="H432" s="22" t="n">
        <f aca="false">PV($C$429,H$431,0,H419)*-1</f>
        <v>21087.7058951805</v>
      </c>
      <c r="I432" s="22" t="n">
        <f aca="false">PV($C$429,I$431,0,I419)*-1</f>
        <v>21100.2261348853</v>
      </c>
      <c r="J432" s="22" t="n">
        <f aca="false">PV($C$429,J$431,0,J419)*-1</f>
        <v>21106.6166087011</v>
      </c>
      <c r="K432" s="22" t="n">
        <f aca="false">PV($C$429,K$431,0,K419)*-1</f>
        <v>21109.5460317819</v>
      </c>
      <c r="L432" s="22" t="n">
        <f aca="false">PV($C$429,L$431,0,L419)*-1</f>
        <v>21115.8031422117</v>
      </c>
      <c r="M432" s="22" t="n">
        <f aca="false">PV($C$429,M$431,0,M419)*-1</f>
        <v>21100.0729514124</v>
      </c>
    </row>
    <row r="433" customFormat="false" ht="15" hidden="false" customHeight="false" outlineLevel="0" collapsed="false">
      <c r="A433" s="101"/>
      <c r="B433" s="101" t="s">
        <v>25</v>
      </c>
      <c r="C433" s="22" t="n">
        <f aca="false">PV($C$429,C$431,0,C420)*-1</f>
        <v>0</v>
      </c>
      <c r="D433" s="22" t="n">
        <f aca="false">PV($C$429,D$431,0,D420)*-1</f>
        <v>8914.23021139484</v>
      </c>
      <c r="E433" s="22" t="n">
        <f aca="false">PV($C$429,E$431,0,E420)*-1</f>
        <v>8926.71825004496</v>
      </c>
      <c r="F433" s="22" t="n">
        <f aca="false">PV($C$429,F$431,0,F420)*-1</f>
        <v>8937.14529564421</v>
      </c>
      <c r="G433" s="22" t="n">
        <f aca="false">PV($C$429,G$431,0,G420)*-1</f>
        <v>8945.72176972166</v>
      </c>
      <c r="H433" s="22" t="n">
        <f aca="false">PV($C$429,H$431,0,H420)*-1</f>
        <v>8952.18360587664</v>
      </c>
      <c r="I433" s="22" t="n">
        <f aca="false">PV($C$429,I$431,0,I420)*-1</f>
        <v>8957.49871626295</v>
      </c>
      <c r="J433" s="22" t="n">
        <f aca="false">PV($C$429,J$431,0,J420)*-1</f>
        <v>8960.2116095104</v>
      </c>
      <c r="K433" s="22" t="n">
        <f aca="false">PV($C$429,K$431,0,K420)*-1</f>
        <v>8961.4552124613</v>
      </c>
      <c r="L433" s="22" t="n">
        <f aca="false">PV($C$429,L$431,0,L420)*-1</f>
        <v>8964.11149009</v>
      </c>
      <c r="M433" s="22" t="n">
        <f aca="false">PV($C$429,M$431,0,M420)*-1</f>
        <v>8957.43368659204</v>
      </c>
    </row>
    <row r="434" customFormat="false" ht="15" hidden="false" customHeight="false" outlineLevel="0" collapsed="false">
      <c r="A434" s="101"/>
      <c r="B434" s="101" t="s">
        <v>26</v>
      </c>
      <c r="C434" s="22" t="n">
        <f aca="false">PV($C$429,C$431,0,C421)*-1</f>
        <v>0</v>
      </c>
      <c r="D434" s="22" t="n">
        <f aca="false">PV($C$429,D$431,0,D421)*-1</f>
        <v>9120.56831244519</v>
      </c>
      <c r="E434" s="22" t="n">
        <f aca="false">PV($C$429,E$431,0,E421)*-1</f>
        <v>9133.34541230641</v>
      </c>
      <c r="F434" s="22" t="n">
        <f aca="false">PV($C$429,F$431,0,F421)*-1</f>
        <v>9144.01381321482</v>
      </c>
      <c r="G434" s="22" t="n">
        <f aca="false">PV($C$429,G$431,0,G421)*-1</f>
        <v>9152.78880733638</v>
      </c>
      <c r="H434" s="22" t="n">
        <f aca="false">PV($C$429,H$431,0,H421)*-1</f>
        <v>9159.40021591321</v>
      </c>
      <c r="I434" s="22" t="n">
        <f aca="false">PV($C$429,I$431,0,I421)*-1</f>
        <v>9164.83835540668</v>
      </c>
      <c r="J434" s="22" t="n">
        <f aca="false">PV($C$429,J$431,0,J421)*-1</f>
        <v>9167.61404412022</v>
      </c>
      <c r="K434" s="22" t="n">
        <f aca="false">PV($C$429,K$431,0,K421)*-1</f>
        <v>9168.88643280643</v>
      </c>
      <c r="L434" s="22" t="n">
        <f aca="false">PV($C$429,L$431,0,L421)*-1</f>
        <v>9171.60419541687</v>
      </c>
      <c r="M434" s="22" t="n">
        <f aca="false">PV($C$429,M$431,0,M421)*-1</f>
        <v>9164.77182049094</v>
      </c>
    </row>
    <row r="435" customFormat="false" ht="15" hidden="false" customHeight="false" outlineLevel="0" collapsed="false">
      <c r="A435" s="101"/>
      <c r="B435" s="101" t="s">
        <v>27</v>
      </c>
      <c r="C435" s="22" t="n">
        <f aca="false">PV($C$429,C$431,0,C422)*-1</f>
        <v>0</v>
      </c>
      <c r="D435" s="22" t="n">
        <f aca="false">PV($C$429,D$431,0,D422)*-1</f>
        <v>2963.50460037513</v>
      </c>
      <c r="E435" s="22" t="n">
        <f aca="false">PV($C$429,E$431,0,E422)*-1</f>
        <v>2967.65620506916</v>
      </c>
      <c r="F435" s="22" t="n">
        <f aca="false">PV($C$429,F$431,0,F422)*-1</f>
        <v>2971.12263984467</v>
      </c>
      <c r="G435" s="22" t="n">
        <f aca="false">PV($C$429,G$431,0,G422)*-1</f>
        <v>2973.97385860174</v>
      </c>
      <c r="H435" s="22" t="n">
        <f aca="false">PV($C$429,H$431,0,H422)*-1</f>
        <v>2976.12207339068</v>
      </c>
      <c r="I435" s="22" t="n">
        <f aca="false">PV($C$429,I$431,0,I422)*-1</f>
        <v>2977.88906321569</v>
      </c>
      <c r="J435" s="22" t="n">
        <f aca="false">PV($C$429,J$431,0,J422)*-1</f>
        <v>2978.79095507045</v>
      </c>
      <c r="K435" s="22" t="n">
        <f aca="false">PV($C$429,K$431,0,K422)*-1</f>
        <v>2979.20438651418</v>
      </c>
      <c r="L435" s="22" t="n">
        <f aca="false">PV($C$429,L$431,0,L422)*-1</f>
        <v>2980.08745670486</v>
      </c>
      <c r="M435" s="22" t="n">
        <f aca="false">PV($C$429,M$431,0,M422)*-1</f>
        <v>2977.86744432944</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210770.759940172</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89476.709847599</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91547.8314094572</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29746.218683116</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0.400236487845028</v>
      </c>
      <c r="E443" s="71" t="n">
        <f aca="false">(E335-E395)/E329</f>
        <v>0.400236487845028</v>
      </c>
      <c r="F443" s="71" t="n">
        <f aca="false">(F335-F395)/F329</f>
        <v>0.400236487845028</v>
      </c>
      <c r="G443" s="71" t="n">
        <f aca="false">(G335-G395)/G329</f>
        <v>0.400236487845028</v>
      </c>
      <c r="H443" s="71" t="n">
        <f aca="false">(H335-H395)/H329</f>
        <v>0.400236487845028</v>
      </c>
      <c r="I443" s="71" t="n">
        <f aca="false">(I335-I395)/I329</f>
        <v>0.400236487845028</v>
      </c>
      <c r="J443" s="71" t="n">
        <f aca="false">(J335-J395)/J329</f>
        <v>0.400236487845028</v>
      </c>
      <c r="K443" s="71" t="n">
        <f aca="false">(K335-K395)/K329</f>
        <v>0.400236487845028</v>
      </c>
      <c r="L443" s="71" t="n">
        <f aca="false">(L335-L395)/L329</f>
        <v>0.400236487845028</v>
      </c>
      <c r="M443" s="71" t="n">
        <f aca="false">(M335-M395)/M329</f>
        <v>0.400236487845028</v>
      </c>
    </row>
    <row r="444" customFormat="false" ht="15" hidden="false" customHeight="false" outlineLevel="0" collapsed="false">
      <c r="B444" s="0" t="s">
        <v>25</v>
      </c>
      <c r="C444" s="71" t="n">
        <f aca="false">(C336-C396)/C330</f>
        <v>0.455684645072413</v>
      </c>
      <c r="D444" s="71" t="n">
        <f aca="false">(D336-D396)/D330</f>
        <v>0.438382584929112</v>
      </c>
      <c r="E444" s="71" t="n">
        <f aca="false">(E336-E396)/E330</f>
        <v>0.438382584929112</v>
      </c>
      <c r="F444" s="71" t="n">
        <f aca="false">(F336-F396)/F330</f>
        <v>0.438382584929112</v>
      </c>
      <c r="G444" s="71" t="n">
        <f aca="false">(G336-G396)/G330</f>
        <v>0.438382584929112</v>
      </c>
      <c r="H444" s="71" t="n">
        <f aca="false">(H336-H396)/H330</f>
        <v>0.438382584929112</v>
      </c>
      <c r="I444" s="71" t="n">
        <f aca="false">(I336-I396)/I330</f>
        <v>0.438382584929112</v>
      </c>
      <c r="J444" s="71" t="n">
        <f aca="false">(J336-J396)/J330</f>
        <v>0.438382584929112</v>
      </c>
      <c r="K444" s="71" t="n">
        <f aca="false">(K336-K396)/K330</f>
        <v>0.438382584929112</v>
      </c>
      <c r="L444" s="71" t="n">
        <f aca="false">(L336-L396)/L330</f>
        <v>0.438382584929112</v>
      </c>
      <c r="M444" s="71" t="n">
        <f aca="false">(M336-M396)/M330</f>
        <v>0.438382584929112</v>
      </c>
    </row>
    <row r="445" customFormat="false" ht="15" hidden="false" customHeight="false" outlineLevel="0" collapsed="false">
      <c r="B445" s="0" t="s">
        <v>26</v>
      </c>
      <c r="C445" s="71" t="n">
        <f aca="false">(C337-C397)/C331</f>
        <v>0.391043568345798</v>
      </c>
      <c r="D445" s="71" t="n">
        <f aca="false">(D337-D397)/D331</f>
        <v>0.379158158327302</v>
      </c>
      <c r="E445" s="71" t="n">
        <f aca="false">(E337-E397)/E331</f>
        <v>0.379158158327302</v>
      </c>
      <c r="F445" s="71" t="n">
        <f aca="false">(F337-F397)/F331</f>
        <v>0.379158158327302</v>
      </c>
      <c r="G445" s="71" t="n">
        <f aca="false">(G337-G397)/G331</f>
        <v>0.379158158327302</v>
      </c>
      <c r="H445" s="71" t="n">
        <f aca="false">(H337-H397)/H331</f>
        <v>0.379158158327302</v>
      </c>
      <c r="I445" s="71" t="n">
        <f aca="false">(I337-I397)/I331</f>
        <v>0.379158158327302</v>
      </c>
      <c r="J445" s="71" t="n">
        <f aca="false">(J337-J397)/J331</f>
        <v>0.379158158327302</v>
      </c>
      <c r="K445" s="71" t="n">
        <f aca="false">(K337-K397)/K331</f>
        <v>0.379158158327302</v>
      </c>
      <c r="L445" s="71" t="n">
        <f aca="false">(L337-L397)/L331</f>
        <v>0.379158158327302</v>
      </c>
      <c r="M445" s="71" t="n">
        <f aca="false">(M337-M397)/M331</f>
        <v>0.379158158327302</v>
      </c>
    </row>
    <row r="446" customFormat="false" ht="15" hidden="false" customHeight="false" outlineLevel="0" collapsed="false">
      <c r="B446" s="0" t="s">
        <v>27</v>
      </c>
      <c r="C446" s="71" t="n">
        <f aca="false">(C338-C398)/C332</f>
        <v>0.399792046233091</v>
      </c>
      <c r="D446" s="71" t="n">
        <f aca="false">(D338-D398)/D332</f>
        <v>0.397041931549505</v>
      </c>
      <c r="E446" s="71" t="n">
        <f aca="false">(E338-E398)/E332</f>
        <v>0.397041931549505</v>
      </c>
      <c r="F446" s="71" t="n">
        <f aca="false">(F338-F398)/F332</f>
        <v>0.397041931549505</v>
      </c>
      <c r="G446" s="71" t="n">
        <f aca="false">(G338-G398)/G332</f>
        <v>0.397041931549505</v>
      </c>
      <c r="H446" s="71" t="n">
        <f aca="false">(H338-H398)/H332</f>
        <v>0.397041931549505</v>
      </c>
      <c r="I446" s="71" t="n">
        <f aca="false">(I338-I398)/I332</f>
        <v>0.397041931549505</v>
      </c>
      <c r="J446" s="71" t="n">
        <f aca="false">(J338-J398)/J332</f>
        <v>0.397041931549505</v>
      </c>
      <c r="K446" s="71" t="n">
        <f aca="false">(K338-K398)/K332</f>
        <v>0.397041931549505</v>
      </c>
      <c r="L446" s="71" t="n">
        <f aca="false">(L338-L398)/L332</f>
        <v>0.397041931549505</v>
      </c>
      <c r="M446" s="71" t="n">
        <f aca="false">(M338-M398)/M332</f>
        <v>0.397041931549505</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0.404927398762201</v>
      </c>
      <c r="E449" s="71" t="n">
        <f aca="false">(E335-E419)/E329</f>
        <v>0.404927398762201</v>
      </c>
      <c r="F449" s="71" t="n">
        <f aca="false">(F335-F419)/F329</f>
        <v>0.404927398762201</v>
      </c>
      <c r="G449" s="71" t="n">
        <f aca="false">(G335-G419)/G329</f>
        <v>0.404927398762201</v>
      </c>
      <c r="H449" s="71" t="n">
        <f aca="false">(H335-H419)/H329</f>
        <v>0.404927398762201</v>
      </c>
      <c r="I449" s="71" t="n">
        <f aca="false">(I335-I419)/I329</f>
        <v>0.404927398762201</v>
      </c>
      <c r="J449" s="71" t="n">
        <f aca="false">(J335-J419)/J329</f>
        <v>0.404927398762201</v>
      </c>
      <c r="K449" s="71" t="n">
        <f aca="false">(K335-K419)/K329</f>
        <v>0.404927398762201</v>
      </c>
      <c r="L449" s="71" t="n">
        <f aca="false">(L335-L419)/L329</f>
        <v>0.404927398762201</v>
      </c>
      <c r="M449" s="71" t="n">
        <f aca="false">(M335-M419)/M329</f>
        <v>0.404927398762201</v>
      </c>
    </row>
    <row r="450" customFormat="false" ht="15" hidden="false" customHeight="false" outlineLevel="0" collapsed="false">
      <c r="B450" s="0" t="s">
        <v>25</v>
      </c>
      <c r="C450" s="71" t="n">
        <f aca="false">(C336-C420)/C330</f>
        <v>0.455684645072413</v>
      </c>
      <c r="D450" s="71" t="n">
        <f aca="false">(D336-D420)/D330</f>
        <v>0.447497043847861</v>
      </c>
      <c r="E450" s="71" t="n">
        <f aca="false">(E336-E420)/E330</f>
        <v>0.447497043847861</v>
      </c>
      <c r="F450" s="71" t="n">
        <f aca="false">(F336-F420)/F330</f>
        <v>0.447497043847861</v>
      </c>
      <c r="G450" s="71" t="n">
        <f aca="false">(G336-G420)/G330</f>
        <v>0.447497043847861</v>
      </c>
      <c r="H450" s="71" t="n">
        <f aca="false">(H336-H420)/H330</f>
        <v>0.447497043847861</v>
      </c>
      <c r="I450" s="71" t="n">
        <f aca="false">(I336-I420)/I330</f>
        <v>0.447497043847861</v>
      </c>
      <c r="J450" s="71" t="n">
        <f aca="false">(J336-J420)/J330</f>
        <v>0.447497043847861</v>
      </c>
      <c r="K450" s="71" t="n">
        <f aca="false">(K336-K420)/K330</f>
        <v>0.447497043847861</v>
      </c>
      <c r="L450" s="71" t="n">
        <f aca="false">(L336-L420)/L330</f>
        <v>0.447497043847861</v>
      </c>
      <c r="M450" s="71" t="n">
        <f aca="false">(M336-M420)/M330</f>
        <v>0.447497043847861</v>
      </c>
    </row>
    <row r="451" customFormat="false" ht="15" hidden="false" customHeight="false" outlineLevel="0" collapsed="false">
      <c r="B451" s="0" t="s">
        <v>26</v>
      </c>
      <c r="C451" s="71" t="n">
        <f aca="false">(C337-C421)/C331</f>
        <v>0.391043568345798</v>
      </c>
      <c r="D451" s="71" t="n">
        <f aca="false">(D337-D421)/D331</f>
        <v>0.385430776792552</v>
      </c>
      <c r="E451" s="71" t="n">
        <f aca="false">(E337-E421)/E331</f>
        <v>0.385430776792552</v>
      </c>
      <c r="F451" s="71" t="n">
        <f aca="false">(F337-F421)/F331</f>
        <v>0.385430776792552</v>
      </c>
      <c r="G451" s="71" t="n">
        <f aca="false">(G337-G421)/G331</f>
        <v>0.385430776792552</v>
      </c>
      <c r="H451" s="71" t="n">
        <f aca="false">(H337-H421)/H331</f>
        <v>0.385430776792552</v>
      </c>
      <c r="I451" s="71" t="n">
        <f aca="false">(I337-I421)/I331</f>
        <v>0.385430776792552</v>
      </c>
      <c r="J451" s="71" t="n">
        <f aca="false">(J337-J421)/J331</f>
        <v>0.385430776792552</v>
      </c>
      <c r="K451" s="71" t="n">
        <f aca="false">(K337-K421)/K331</f>
        <v>0.385430776792552</v>
      </c>
      <c r="L451" s="71" t="n">
        <f aca="false">(L337-L421)/L331</f>
        <v>0.385430776792552</v>
      </c>
      <c r="M451" s="71" t="n">
        <f aca="false">(M337-M421)/M331</f>
        <v>0.385430776792552</v>
      </c>
    </row>
    <row r="452" customFormat="false" ht="15" hidden="false" customHeight="false" outlineLevel="0" collapsed="false">
      <c r="B452" s="0" t="s">
        <v>27</v>
      </c>
      <c r="C452" s="71" t="n">
        <f aca="false">(C338-C422)/C332</f>
        <v>0.399792046233091</v>
      </c>
      <c r="D452" s="71" t="n">
        <f aca="false">(D338-D422)/D332</f>
        <v>0.398491622877497</v>
      </c>
      <c r="E452" s="71" t="n">
        <f aca="false">(E338-E422)/E332</f>
        <v>0.398491622877497</v>
      </c>
      <c r="F452" s="71" t="n">
        <f aca="false">(F338-F422)/F332</f>
        <v>0.398491622877497</v>
      </c>
      <c r="G452" s="71" t="n">
        <f aca="false">(G338-G422)/G332</f>
        <v>0.398491622877496</v>
      </c>
      <c r="H452" s="71" t="n">
        <f aca="false">(H338-H422)/H332</f>
        <v>0.398491622877496</v>
      </c>
      <c r="I452" s="71" t="n">
        <f aca="false">(I338-I422)/I332</f>
        <v>0.398491622877497</v>
      </c>
      <c r="J452" s="71" t="n">
        <f aca="false">(J338-J422)/J332</f>
        <v>0.398491622877497</v>
      </c>
      <c r="K452" s="71" t="n">
        <f aca="false">(K338-K422)/K332</f>
        <v>0.398491622877497</v>
      </c>
      <c r="L452" s="71" t="n">
        <f aca="false">(L338-L422)/L332</f>
        <v>0.398491622877496</v>
      </c>
      <c r="M452" s="71" t="n">
        <f aca="false">(M338-M422)/M332</f>
        <v>0.398491622877497</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0.0217455010376489</v>
      </c>
      <c r="E455" s="71" t="n">
        <f aca="false">(E395/E335)</f>
        <v>0.0217455010376489</v>
      </c>
      <c r="F455" s="71" t="n">
        <f aca="false">(F395/F335)</f>
        <v>0.0217455010376489</v>
      </c>
      <c r="G455" s="71" t="n">
        <f aca="false">(G395/G335)</f>
        <v>0.0217455010376489</v>
      </c>
      <c r="H455" s="71" t="n">
        <f aca="false">(H395/H335)</f>
        <v>0.0217455010376489</v>
      </c>
      <c r="I455" s="71" t="n">
        <f aca="false">(I395/I335)</f>
        <v>0.0217455010376489</v>
      </c>
      <c r="J455" s="71" t="n">
        <f aca="false">(J395/J335)</f>
        <v>0.0217455010376489</v>
      </c>
      <c r="K455" s="71" t="n">
        <f aca="false">(K395/K335)</f>
        <v>0.0217455010376489</v>
      </c>
      <c r="L455" s="71" t="n">
        <f aca="false">(L395/L335)</f>
        <v>0.0217455010376489</v>
      </c>
      <c r="M455" s="71" t="n">
        <f aca="false">(M395/M335)</f>
        <v>0.0217455010376489</v>
      </c>
    </row>
    <row r="456" customFormat="false" ht="15" hidden="false" customHeight="false" outlineLevel="0" collapsed="false">
      <c r="B456" s="0" t="s">
        <v>25</v>
      </c>
      <c r="C456" s="71" t="n">
        <f aca="false">(C396/C336)</f>
        <v>0</v>
      </c>
      <c r="D456" s="71" t="n">
        <f aca="false">(D396/D336)</f>
        <v>0.0379693727458183</v>
      </c>
      <c r="E456" s="71" t="n">
        <f aca="false">(E396/E336)</f>
        <v>0.0379693727458183</v>
      </c>
      <c r="F456" s="71" t="n">
        <f aca="false">(F396/F336)</f>
        <v>0.0379693727458183</v>
      </c>
      <c r="G456" s="71" t="n">
        <f aca="false">(G396/G336)</f>
        <v>0.0379693727458183</v>
      </c>
      <c r="H456" s="71" t="n">
        <f aca="false">(H396/H336)</f>
        <v>0.0379693727458183</v>
      </c>
      <c r="I456" s="71" t="n">
        <f aca="false">(I396/I336)</f>
        <v>0.0379693727458183</v>
      </c>
      <c r="J456" s="71" t="n">
        <f aca="false">(J396/J336)</f>
        <v>0.0379693727458183</v>
      </c>
      <c r="K456" s="71" t="n">
        <f aca="false">(K396/K336)</f>
        <v>0.0379693727458183</v>
      </c>
      <c r="L456" s="71" t="n">
        <f aca="false">(L396/L336)</f>
        <v>0.0379693727458183</v>
      </c>
      <c r="M456" s="71" t="n">
        <f aca="false">(M396/M336)</f>
        <v>0.0379693727458183</v>
      </c>
    </row>
    <row r="457" customFormat="false" ht="15" hidden="false" customHeight="false" outlineLevel="0" collapsed="false">
      <c r="B457" s="0" t="s">
        <v>26</v>
      </c>
      <c r="C457" s="71" t="n">
        <f aca="false">(C397/C337)</f>
        <v>0</v>
      </c>
      <c r="D457" s="71" t="n">
        <f aca="false">(D397/D337)</f>
        <v>0.0303940813264716</v>
      </c>
      <c r="E457" s="71" t="n">
        <f aca="false">(E397/E337)</f>
        <v>0.0303940813264716</v>
      </c>
      <c r="F457" s="71" t="n">
        <f aca="false">(F397/F337)</f>
        <v>0.0303940813264716</v>
      </c>
      <c r="G457" s="71" t="n">
        <f aca="false">(G397/G337)</f>
        <v>0.0303940813264716</v>
      </c>
      <c r="H457" s="71" t="n">
        <f aca="false">(H397/H337)</f>
        <v>0.0303940813264716</v>
      </c>
      <c r="I457" s="71" t="n">
        <f aca="false">(I397/I337)</f>
        <v>0.0303940813264716</v>
      </c>
      <c r="J457" s="71" t="n">
        <f aca="false">(J397/J337)</f>
        <v>0.0303940813264716</v>
      </c>
      <c r="K457" s="71" t="n">
        <f aca="false">(K397/K337)</f>
        <v>0.0303940813264716</v>
      </c>
      <c r="L457" s="71" t="n">
        <f aca="false">(L397/L337)</f>
        <v>0.0303940813264716</v>
      </c>
      <c r="M457" s="71" t="n">
        <f aca="false">(M397/M337)</f>
        <v>0.0303940813264716</v>
      </c>
    </row>
    <row r="458" customFormat="false" ht="15" hidden="false" customHeight="false" outlineLevel="0" collapsed="false">
      <c r="B458" s="0" t="s">
        <v>27</v>
      </c>
      <c r="C458" s="71" t="n">
        <f aca="false">(C398/C338)</f>
        <v>0</v>
      </c>
      <c r="D458" s="71" t="n">
        <f aca="false">(D398/D338)</f>
        <v>0.00687886292260595</v>
      </c>
      <c r="E458" s="71" t="n">
        <f aca="false">(E398/E338)</f>
        <v>0.00687886292260595</v>
      </c>
      <c r="F458" s="71" t="n">
        <f aca="false">(F398/F338)</f>
        <v>0.00687886292260595</v>
      </c>
      <c r="G458" s="71" t="n">
        <f aca="false">(G398/G338)</f>
        <v>0.00687886292260595</v>
      </c>
      <c r="H458" s="71" t="n">
        <f aca="false">(H398/H338)</f>
        <v>0.00687886292260595</v>
      </c>
      <c r="I458" s="71" t="n">
        <f aca="false">(I398/I338)</f>
        <v>0.00687886292260595</v>
      </c>
      <c r="J458" s="71" t="n">
        <f aca="false">(J398/J338)</f>
        <v>0.00687886292260595</v>
      </c>
      <c r="K458" s="71" t="n">
        <f aca="false">(K398/K338)</f>
        <v>0.00687886292260595</v>
      </c>
      <c r="L458" s="71" t="n">
        <f aca="false">(L398/L338)</f>
        <v>0.00687886292260595</v>
      </c>
      <c r="M458" s="71" t="n">
        <f aca="false">(M398/M338)</f>
        <v>0.00687886292260595</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0.010280017883766</v>
      </c>
      <c r="E461" s="71" t="n">
        <f aca="false">(E419/E335)</f>
        <v>0.010280017883766</v>
      </c>
      <c r="F461" s="71" t="n">
        <f aca="false">(F419/F335)</f>
        <v>0.010280017883766</v>
      </c>
      <c r="G461" s="71" t="n">
        <f aca="false">(G419/G335)</f>
        <v>0.010280017883766</v>
      </c>
      <c r="H461" s="71" t="n">
        <f aca="false">(H419/H335)</f>
        <v>0.010280017883766</v>
      </c>
      <c r="I461" s="71" t="n">
        <f aca="false">(I419/I335)</f>
        <v>0.010280017883766</v>
      </c>
      <c r="J461" s="71" t="n">
        <f aca="false">(J419/J335)</f>
        <v>0.010280017883766</v>
      </c>
      <c r="K461" s="71" t="n">
        <f aca="false">(K419/K335)</f>
        <v>0.010280017883766</v>
      </c>
      <c r="L461" s="71" t="n">
        <f aca="false">(L419/L335)</f>
        <v>0.010280017883766</v>
      </c>
      <c r="M461" s="71" t="n">
        <f aca="false">(M419/M335)</f>
        <v>0.010280017883766</v>
      </c>
    </row>
    <row r="462" customFormat="false" ht="15" hidden="false" customHeight="false" outlineLevel="0" collapsed="false">
      <c r="B462" s="0" t="s">
        <v>25</v>
      </c>
      <c r="C462" s="71" t="n">
        <f aca="false">(C420/C336)</f>
        <v>0</v>
      </c>
      <c r="D462" s="71" t="n">
        <f aca="false">(D420/D336)</f>
        <v>0.017967691720774</v>
      </c>
      <c r="E462" s="71" t="n">
        <f aca="false">(E420/E336)</f>
        <v>0.017967691720774</v>
      </c>
      <c r="F462" s="71" t="n">
        <f aca="false">(F420/F336)</f>
        <v>0.017967691720774</v>
      </c>
      <c r="G462" s="71" t="n">
        <f aca="false">(G420/G336)</f>
        <v>0.017967691720774</v>
      </c>
      <c r="H462" s="71" t="n">
        <f aca="false">(H420/H336)</f>
        <v>0.017967691720774</v>
      </c>
      <c r="I462" s="71" t="n">
        <f aca="false">(I420/I336)</f>
        <v>0.017967691720774</v>
      </c>
      <c r="J462" s="71" t="n">
        <f aca="false">(J420/J336)</f>
        <v>0.017967691720774</v>
      </c>
      <c r="K462" s="71" t="n">
        <f aca="false">(K420/K336)</f>
        <v>0.017967691720774</v>
      </c>
      <c r="L462" s="71" t="n">
        <f aca="false">(L420/L336)</f>
        <v>0.017967691720774</v>
      </c>
      <c r="M462" s="71" t="n">
        <f aca="false">(M420/M336)</f>
        <v>0.017967691720774</v>
      </c>
    </row>
    <row r="463" customFormat="false" ht="15" hidden="false" customHeight="false" outlineLevel="0" collapsed="false">
      <c r="B463" s="0" t="s">
        <v>26</v>
      </c>
      <c r="C463" s="71" t="n">
        <f aca="false">(C421/C337)</f>
        <v>0</v>
      </c>
      <c r="D463" s="71" t="n">
        <f aca="false">(D421/D337)</f>
        <v>0.0143533662425108</v>
      </c>
      <c r="E463" s="71" t="n">
        <f aca="false">(E421/E337)</f>
        <v>0.0143533662425108</v>
      </c>
      <c r="F463" s="71" t="n">
        <f aca="false">(F421/F337)</f>
        <v>0.0143533662425108</v>
      </c>
      <c r="G463" s="71" t="n">
        <f aca="false">(G421/G337)</f>
        <v>0.0143533662425108</v>
      </c>
      <c r="H463" s="71" t="n">
        <f aca="false">(H421/H337)</f>
        <v>0.0143533662425108</v>
      </c>
      <c r="I463" s="71" t="n">
        <f aca="false">(I421/I337)</f>
        <v>0.0143533662425108</v>
      </c>
      <c r="J463" s="71" t="n">
        <f aca="false">(J421/J337)</f>
        <v>0.0143533662425108</v>
      </c>
      <c r="K463" s="71" t="n">
        <f aca="false">(K421/K337)</f>
        <v>0.0143533662425108</v>
      </c>
      <c r="L463" s="71" t="n">
        <f aca="false">(L421/L337)</f>
        <v>0.0143533662425108</v>
      </c>
      <c r="M463" s="71" t="n">
        <f aca="false">(M421/M337)</f>
        <v>0.0143533662425108</v>
      </c>
    </row>
    <row r="464" customFormat="false" ht="15" hidden="false" customHeight="false" outlineLevel="0" collapsed="false">
      <c r="B464" s="0" t="s">
        <v>27</v>
      </c>
      <c r="C464" s="71" t="n">
        <f aca="false">(C422/C338)</f>
        <v>0</v>
      </c>
      <c r="D464" s="71" t="n">
        <f aca="false">(D422/D338)</f>
        <v>0.00325274944273464</v>
      </c>
      <c r="E464" s="71" t="n">
        <f aca="false">(E422/E338)</f>
        <v>0.00325274944273464</v>
      </c>
      <c r="F464" s="71" t="n">
        <f aca="false">(F422/F338)</f>
        <v>0.00325274944273464</v>
      </c>
      <c r="G464" s="71" t="n">
        <f aca="false">(G422/G338)</f>
        <v>0.00325274944273464</v>
      </c>
      <c r="H464" s="71" t="n">
        <f aca="false">(H422/H338)</f>
        <v>0.00325274944273464</v>
      </c>
      <c r="I464" s="71" t="n">
        <f aca="false">(I422/I338)</f>
        <v>0.00325274944273464</v>
      </c>
      <c r="J464" s="71" t="n">
        <f aca="false">(J422/J338)</f>
        <v>0.00325274944273464</v>
      </c>
      <c r="K464" s="71" t="n">
        <f aca="false">(K422/K338)</f>
        <v>0.00325274944273464</v>
      </c>
      <c r="L464" s="71" t="n">
        <f aca="false">(L422/L338)</f>
        <v>0.00325274944273464</v>
      </c>
      <c r="M464" s="71" t="n">
        <f aca="false">(M422/M338)</f>
        <v>0.00325274944273464</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0.0217455010376489</v>
      </c>
    </row>
    <row r="468" customFormat="false" ht="15" hidden="false" customHeight="false" outlineLevel="0" collapsed="false">
      <c r="B468" s="0" t="s">
        <v>25</v>
      </c>
      <c r="C468" s="71" t="n">
        <f aca="false">C402/SUM(D336:M336)</f>
        <v>0.0379693727458183</v>
      </c>
    </row>
    <row r="469" customFormat="false" ht="15" hidden="false" customHeight="false" outlineLevel="0" collapsed="false">
      <c r="B469" s="0" t="s">
        <v>26</v>
      </c>
      <c r="C469" s="71" t="n">
        <f aca="false">C403/SUM(D337:M337)</f>
        <v>0.0303940813264716</v>
      </c>
    </row>
    <row r="470" customFormat="false" ht="15" hidden="false" customHeight="false" outlineLevel="0" collapsed="false">
      <c r="B470" s="0" t="s">
        <v>27</v>
      </c>
      <c r="C470" s="71" t="n">
        <f aca="false">C404/SUM(D338:M338)</f>
        <v>0.00687886292260595</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0.010280017883766</v>
      </c>
    </row>
    <row r="474" customFormat="false" ht="15" hidden="false" customHeight="false" outlineLevel="0" collapsed="false">
      <c r="B474" s="0" t="s">
        <v>25</v>
      </c>
      <c r="C474" s="71" t="n">
        <f aca="false">C426/SUM(D336:M336)</f>
        <v>0.017967691720774</v>
      </c>
    </row>
    <row r="475" customFormat="false" ht="15" hidden="false" customHeight="false" outlineLevel="0" collapsed="false">
      <c r="B475" s="0" t="s">
        <v>26</v>
      </c>
      <c r="C475" s="71" t="n">
        <f aca="false">C427/SUM(D337:M337)</f>
        <v>0.0143533662425108</v>
      </c>
    </row>
    <row r="476" customFormat="false" ht="15" hidden="false" customHeight="false" outlineLevel="0" collapsed="false">
      <c r="B476" s="0" t="s">
        <v>27</v>
      </c>
      <c r="C476" s="71" t="n">
        <f aca="false">C428/SUM(D338:M338)</f>
        <v>0.00325274944273464</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2269.10388175529</v>
      </c>
      <c r="E479" s="22" t="n">
        <f aca="false">E154+E323</f>
        <v>2340.45117399135</v>
      </c>
      <c r="F479" s="22" t="n">
        <f aca="false">F154+F323</f>
        <v>2413.48053806817</v>
      </c>
      <c r="G479" s="22" t="n">
        <f aca="false">G154+G323</f>
        <v>2488.27051773906</v>
      </c>
      <c r="H479" s="22" t="n">
        <f aca="false">H154+H323</f>
        <v>2564.76992718726</v>
      </c>
      <c r="I479" s="22" t="n">
        <f aca="false">I154+I323</f>
        <v>2643.28146874297</v>
      </c>
      <c r="J479" s="22" t="n">
        <f aca="false">J154+J323</f>
        <v>2723.40448101287</v>
      </c>
      <c r="K479" s="22" t="n">
        <f aca="false">K154+K323</f>
        <v>2805.4959409432</v>
      </c>
      <c r="L479" s="22" t="n">
        <f aca="false">L154+L323</f>
        <v>2890.51734762659</v>
      </c>
      <c r="M479" s="22" t="n">
        <f aca="false">M154+M323</f>
        <v>2975.01498220217</v>
      </c>
    </row>
    <row r="480" customFormat="false" ht="15" hidden="false" customHeight="false" outlineLevel="0" collapsed="false">
      <c r="B480" s="0" t="s">
        <v>25</v>
      </c>
      <c r="C480" s="0" t="n">
        <f aca="false">C155+C324</f>
        <v>0</v>
      </c>
      <c r="D480" s="22" t="n">
        <f aca="false">D155+D324</f>
        <v>560.70495288684</v>
      </c>
      <c r="E480" s="22" t="n">
        <f aca="false">E155+E324</f>
        <v>578.335163849626</v>
      </c>
      <c r="F480" s="22" t="n">
        <f aca="false">F155+F324</f>
        <v>596.381021720343</v>
      </c>
      <c r="G480" s="22" t="n">
        <f aca="false">G155+G324</f>
        <v>614.861934985246</v>
      </c>
      <c r="H480" s="22" t="n">
        <f aca="false">H155+H324</f>
        <v>633.765255417338</v>
      </c>
      <c r="I480" s="22" t="n">
        <f aca="false">I155+I324</f>
        <v>653.165782014215</v>
      </c>
      <c r="J480" s="22" t="n">
        <f aca="false">J155+J324</f>
        <v>672.964509688679</v>
      </c>
      <c r="K480" s="22" t="n">
        <f aca="false">K155+K324</f>
        <v>693.249648920403</v>
      </c>
      <c r="L480" s="22" t="n">
        <f aca="false">L155+L324</f>
        <v>714.258790111377</v>
      </c>
      <c r="M480" s="22" t="n">
        <f aca="false">M155+M324</f>
        <v>735.13850504849</v>
      </c>
    </row>
    <row r="481" customFormat="false" ht="15" hidden="false" customHeight="false" outlineLevel="0" collapsed="false">
      <c r="B481" s="0" t="s">
        <v>26</v>
      </c>
      <c r="C481" s="0" t="n">
        <f aca="false">C156+C325</f>
        <v>0</v>
      </c>
      <c r="D481" s="22" t="n">
        <f aca="false">D156+D325</f>
        <v>1004.22600120111</v>
      </c>
      <c r="E481" s="22" t="n">
        <f aca="false">E156+E325</f>
        <v>1035.801816903</v>
      </c>
      <c r="F481" s="22" t="n">
        <f aca="false">F156+F325</f>
        <v>1068.12205876006</v>
      </c>
      <c r="G481" s="22" t="n">
        <f aca="false">G156+G325</f>
        <v>1101.22148748992</v>
      </c>
      <c r="H481" s="22" t="n">
        <f aca="false">H156+H325</f>
        <v>1135.07745004064</v>
      </c>
      <c r="I481" s="22" t="n">
        <f aca="false">I156+I325</f>
        <v>1169.82391187457</v>
      </c>
      <c r="J481" s="22" t="n">
        <f aca="false">J156+J325</f>
        <v>1205.28355427479</v>
      </c>
      <c r="K481" s="22" t="n">
        <f aca="false">K156+K325</f>
        <v>1241.61436275009</v>
      </c>
      <c r="L481" s="22" t="n">
        <f aca="false">L156+L325</f>
        <v>1279.24186316408</v>
      </c>
      <c r="M481" s="22" t="n">
        <f aca="false">M156+M325</f>
        <v>1316.63756036555</v>
      </c>
    </row>
    <row r="482" customFormat="false" ht="15" hidden="false" customHeight="false" outlineLevel="0" collapsed="false">
      <c r="B482" s="0" t="s">
        <v>27</v>
      </c>
      <c r="C482" s="0" t="n">
        <f aca="false">C157+C326</f>
        <v>0</v>
      </c>
      <c r="D482" s="22" t="n">
        <f aca="false">D157+D326</f>
        <v>704.172927667341</v>
      </c>
      <c r="E482" s="22" t="n">
        <f aca="false">E157+E326</f>
        <v>726.314193238725</v>
      </c>
      <c r="F482" s="22" t="n">
        <f aca="false">F157+F326</f>
        <v>748.977457587766</v>
      </c>
      <c r="G482" s="22" t="n">
        <f aca="false">G157+G326</f>
        <v>772.187095263893</v>
      </c>
      <c r="H482" s="22" t="n">
        <f aca="false">H157+H326</f>
        <v>795.927221729275</v>
      </c>
      <c r="I482" s="22" t="n">
        <f aca="false">I157+I326</f>
        <v>820.291774854184</v>
      </c>
      <c r="J482" s="22" t="n">
        <f aca="false">J157+J326</f>
        <v>845.156417049399</v>
      </c>
      <c r="K482" s="22" t="n">
        <f aca="false">K157+K326</f>
        <v>870.631929272715</v>
      </c>
      <c r="L482" s="22" t="n">
        <f aca="false">L157+L326</f>
        <v>897.016694351132</v>
      </c>
      <c r="M482" s="22" t="n">
        <f aca="false">M157+M326</f>
        <v>923.238916788133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142" activePane="bottomRight" state="frozen"/>
      <selection pane="topLeft" activeCell="A1" activeCellId="0" sqref="A1"/>
      <selection pane="topRight" activeCell="C1" activeCellId="0" sqref="C1"/>
      <selection pane="bottomLeft" activeCell="A142" activeCellId="0" sqref="A142"/>
      <selection pane="bottomRight" activeCell="F160" activeCellId="0" sqref="F160"/>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3.5"/>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WRA'!N26</f>
        <v>0.867</v>
      </c>
      <c r="E31" s="71" t="n">
        <f aca="false">D31</f>
        <v>0.867</v>
      </c>
      <c r="F31" s="71" t="n">
        <f aca="false">E31</f>
        <v>0.867</v>
      </c>
      <c r="G31" s="71" t="n">
        <f aca="false">F31</f>
        <v>0.867</v>
      </c>
      <c r="H31" s="71" t="n">
        <f aca="false">G31</f>
        <v>0.867</v>
      </c>
      <c r="I31" s="71" t="n">
        <f aca="false">H31</f>
        <v>0.867</v>
      </c>
      <c r="J31" s="71" t="n">
        <f aca="false">I31</f>
        <v>0.867</v>
      </c>
      <c r="K31" s="71" t="n">
        <f aca="false">J31</f>
        <v>0.867</v>
      </c>
      <c r="L31" s="71" t="n">
        <f aca="false">K31</f>
        <v>0.867</v>
      </c>
      <c r="M31" s="71" t="n">
        <f aca="false">L31</f>
        <v>0.867</v>
      </c>
    </row>
    <row r="32" customFormat="false" ht="15" hidden="false" customHeight="false" outlineLevel="0" collapsed="false">
      <c r="B32" s="0" t="s">
        <v>26</v>
      </c>
      <c r="C32" s="75" t="n">
        <v>0</v>
      </c>
      <c r="D32" s="71" t="n">
        <f aca="false">'Regional Data WRA'!N27</f>
        <v>0.773</v>
      </c>
      <c r="E32" s="71" t="n">
        <f aca="false">D32</f>
        <v>0.773</v>
      </c>
      <c r="F32" s="71" t="n">
        <f aca="false">E32</f>
        <v>0.773</v>
      </c>
      <c r="G32" s="71" t="n">
        <f aca="false">F32</f>
        <v>0.773</v>
      </c>
      <c r="H32" s="71" t="n">
        <f aca="false">G32</f>
        <v>0.773</v>
      </c>
      <c r="I32" s="71" t="n">
        <f aca="false">H32</f>
        <v>0.773</v>
      </c>
      <c r="J32" s="71" t="n">
        <f aca="false">I32</f>
        <v>0.773</v>
      </c>
      <c r="K32" s="71" t="n">
        <f aca="false">J32</f>
        <v>0.773</v>
      </c>
      <c r="L32" s="71" t="n">
        <f aca="false">K32</f>
        <v>0.773</v>
      </c>
      <c r="M32" s="71" t="n">
        <f aca="false">L32</f>
        <v>0.773</v>
      </c>
    </row>
    <row r="33" customFormat="false" ht="15" hidden="false" customHeight="false" outlineLevel="0" collapsed="false">
      <c r="B33" s="0" t="s">
        <v>27</v>
      </c>
      <c r="C33" s="75" t="n">
        <v>0</v>
      </c>
      <c r="D33" s="71" t="n">
        <f aca="false">'Regional Data WRA'!N28</f>
        <v>0.889</v>
      </c>
      <c r="E33" s="71" t="n">
        <f aca="false">D33</f>
        <v>0.889</v>
      </c>
      <c r="F33" s="71" t="n">
        <f aca="false">E33</f>
        <v>0.889</v>
      </c>
      <c r="G33" s="71" t="n">
        <f aca="false">F33</f>
        <v>0.889</v>
      </c>
      <c r="H33" s="71" t="n">
        <f aca="false">G33</f>
        <v>0.889</v>
      </c>
      <c r="I33" s="71" t="n">
        <f aca="false">H33</f>
        <v>0.889</v>
      </c>
      <c r="J33" s="71" t="n">
        <f aca="false">I33</f>
        <v>0.889</v>
      </c>
      <c r="K33" s="71" t="n">
        <f aca="false">J33</f>
        <v>0.889</v>
      </c>
      <c r="L33" s="71" t="n">
        <f aca="false">K33</f>
        <v>0.889</v>
      </c>
      <c r="M33" s="71" t="n">
        <f aca="false">L33</f>
        <v>0.889</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424777.356651889</v>
      </c>
      <c r="E36" s="22" t="n">
        <f aca="false">SUM(E37:E39)</f>
        <v>438133.60465974</v>
      </c>
      <c r="F36" s="22" t="n">
        <f aca="false">SUM(F37:F39)</f>
        <v>451804.737339008</v>
      </c>
      <c r="G36" s="22" t="n">
        <f aca="false">SUM(G37:G39)</f>
        <v>465805.458118735</v>
      </c>
      <c r="H36" s="22" t="n">
        <f aca="false">SUM(H37:H39)</f>
        <v>480126.184988983</v>
      </c>
      <c r="I36" s="22" t="n">
        <f aca="false">SUM(I37:I39)</f>
        <v>494823.583974041</v>
      </c>
      <c r="J36" s="22" t="n">
        <f aca="false">SUM(J37:J39)</f>
        <v>509822.651065083</v>
      </c>
      <c r="K36" s="22" t="n">
        <f aca="false">SUM(K37:K39)</f>
        <v>525190.212521075</v>
      </c>
      <c r="L36" s="22" t="n">
        <f aca="false">SUM(L37:L39)</f>
        <v>541106.261442492</v>
      </c>
      <c r="M36" s="22" t="n">
        <f aca="false">SUM(M37:M39)</f>
        <v>556924.259969111</v>
      </c>
    </row>
    <row r="37" customFormat="false" ht="15" hidden="false" customHeight="false" outlineLevel="0" collapsed="false">
      <c r="B37" s="0" t="s">
        <v>25</v>
      </c>
      <c r="C37" s="22" t="n">
        <f aca="false">C31*C4</f>
        <v>0</v>
      </c>
      <c r="D37" s="22" t="n">
        <f aca="false">D31*D4</f>
        <v>71066.3191432517</v>
      </c>
      <c r="E37" s="22" t="n">
        <f aca="false">E31*E4</f>
        <v>73300.8529963833</v>
      </c>
      <c r="F37" s="22" t="n">
        <f aca="false">F31*F4</f>
        <v>75588.0678462813</v>
      </c>
      <c r="G37" s="22" t="n">
        <f aca="false">G31*G4</f>
        <v>77930.423613571</v>
      </c>
      <c r="H37" s="22" t="n">
        <f aca="false">H31*H4</f>
        <v>80326.3172039122</v>
      </c>
      <c r="I37" s="22" t="n">
        <f aca="false">I31*I4</f>
        <v>82785.2289855584</v>
      </c>
      <c r="J37" s="22" t="n">
        <f aca="false">J31*J4</f>
        <v>85294.6105993637</v>
      </c>
      <c r="K37" s="22" t="n">
        <f aca="false">K31*K4</f>
        <v>87865.6422463731</v>
      </c>
      <c r="L37" s="22" t="n">
        <f aca="false">L31*L4</f>
        <v>90528.437224581</v>
      </c>
      <c r="M37" s="22" t="n">
        <f aca="false">M31*M4</f>
        <v>93174.8281253592</v>
      </c>
    </row>
    <row r="38" customFormat="false" ht="15" hidden="false" customHeight="false" outlineLevel="0" collapsed="false">
      <c r="B38" s="0" t="s">
        <v>26</v>
      </c>
      <c r="C38" s="22" t="n">
        <f aca="false">C32*C5</f>
        <v>0</v>
      </c>
      <c r="D38" s="22" t="n">
        <f aca="false">D32*D5</f>
        <v>169778.91785001</v>
      </c>
      <c r="E38" s="22" t="n">
        <f aca="false">E32*E5</f>
        <v>175117.265805237</v>
      </c>
      <c r="F38" s="22" t="n">
        <f aca="false">F32*F5</f>
        <v>180581.469759904</v>
      </c>
      <c r="G38" s="22" t="n">
        <f aca="false">G32*G5</f>
        <v>186177.406515662</v>
      </c>
      <c r="H38" s="22" t="n">
        <f aca="false">H32*H5</f>
        <v>191901.246246716</v>
      </c>
      <c r="I38" s="22" t="n">
        <f aca="false">I32*I5</f>
        <v>197775.637750447</v>
      </c>
      <c r="J38" s="22" t="n">
        <f aca="false">J32*J5</f>
        <v>203770.602735277</v>
      </c>
      <c r="K38" s="22" t="n">
        <f aca="false">K32*K5</f>
        <v>209912.850934561</v>
      </c>
      <c r="L38" s="22" t="n">
        <f aca="false">L32*L5</f>
        <v>216274.323644936</v>
      </c>
      <c r="M38" s="22" t="n">
        <f aca="false">M32*M5</f>
        <v>222596.606672379</v>
      </c>
    </row>
    <row r="39" customFormat="false" ht="15" hidden="false" customHeight="false" outlineLevel="0" collapsed="false">
      <c r="B39" s="0" t="s">
        <v>27</v>
      </c>
      <c r="C39" s="22" t="n">
        <f aca="false">C33*C6</f>
        <v>0</v>
      </c>
      <c r="D39" s="22" t="n">
        <f aca="false">D33*D6</f>
        <v>183932.119658627</v>
      </c>
      <c r="E39" s="22" t="n">
        <f aca="false">E33*E6</f>
        <v>189715.48585812</v>
      </c>
      <c r="F39" s="22" t="n">
        <f aca="false">F33*F6</f>
        <v>195635.199732823</v>
      </c>
      <c r="G39" s="22" t="n">
        <f aca="false">G33*G6</f>
        <v>201697.627989502</v>
      </c>
      <c r="H39" s="22" t="n">
        <f aca="false">H33*H6</f>
        <v>207898.621538355</v>
      </c>
      <c r="I39" s="22" t="n">
        <f aca="false">I33*I6</f>
        <v>214262.717238036</v>
      </c>
      <c r="J39" s="22" t="n">
        <f aca="false">J33*J6</f>
        <v>220757.437730443</v>
      </c>
      <c r="K39" s="22" t="n">
        <f aca="false">K33*K6</f>
        <v>227411.719340141</v>
      </c>
      <c r="L39" s="22" t="n">
        <f aca="false">L33*L6</f>
        <v>234303.500572975</v>
      </c>
      <c r="M39" s="22" t="n">
        <f aca="false">M33*M6</f>
        <v>241152.825171373</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4888514.31073016</v>
      </c>
      <c r="D42" s="22"/>
      <c r="E42" s="22"/>
      <c r="F42" s="22"/>
      <c r="G42" s="22"/>
      <c r="H42" s="22"/>
      <c r="I42" s="22"/>
      <c r="J42" s="22"/>
      <c r="K42" s="22"/>
      <c r="L42" s="22"/>
      <c r="M42" s="22"/>
    </row>
    <row r="43" customFormat="false" ht="15" hidden="false" customHeight="false" outlineLevel="0" collapsed="false">
      <c r="A43" s="101"/>
      <c r="B43" s="101" t="s">
        <v>25</v>
      </c>
      <c r="C43" s="48" t="n">
        <f aca="false">SUM(C37:M37)</f>
        <v>817860.727984635</v>
      </c>
      <c r="D43" s="22"/>
      <c r="E43" s="22"/>
      <c r="F43" s="22"/>
      <c r="G43" s="22"/>
      <c r="H43" s="22"/>
      <c r="I43" s="22"/>
      <c r="J43" s="22"/>
      <c r="K43" s="22"/>
      <c r="L43" s="22"/>
      <c r="M43" s="22"/>
    </row>
    <row r="44" customFormat="false" ht="15" hidden="false" customHeight="false" outlineLevel="0" collapsed="false">
      <c r="A44" s="101"/>
      <c r="B44" s="101" t="s">
        <v>26</v>
      </c>
      <c r="C44" s="48" t="n">
        <f aca="false">SUM(C38:M38)</f>
        <v>1953886.32791513</v>
      </c>
      <c r="D44" s="22"/>
      <c r="E44" s="22"/>
      <c r="F44" s="22"/>
      <c r="G44" s="22"/>
      <c r="H44" s="22"/>
      <c r="I44" s="22"/>
      <c r="J44" s="22"/>
      <c r="K44" s="22"/>
      <c r="L44" s="22"/>
      <c r="M44" s="22"/>
    </row>
    <row r="45" customFormat="false" ht="15" hidden="false" customHeight="false" outlineLevel="0" collapsed="false">
      <c r="A45" s="101"/>
      <c r="B45" s="101" t="s">
        <v>27</v>
      </c>
      <c r="C45" s="48" t="n">
        <f aca="false">SUM(C39:M39)</f>
        <v>2116767.2548304</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412405.200632902</v>
      </c>
      <c r="E49" s="22" t="n">
        <f aca="false">PV($C$46,E$48,0,E36)*-1</f>
        <v>412982.943406297</v>
      </c>
      <c r="F49" s="22" t="n">
        <f aca="false">PV($C$46,F$48,0,F36)*-1</f>
        <v>413465.337032038</v>
      </c>
      <c r="G49" s="22" t="n">
        <f aca="false">PV($C$46,G$48,0,G36)*-1</f>
        <v>413862.11638693</v>
      </c>
      <c r="H49" s="22" t="n">
        <f aca="false">PV($C$46,H$48,0,H36)*-1</f>
        <v>414161.064784353</v>
      </c>
      <c r="I49" s="22" t="n">
        <f aca="false">PV($C$46,I$48,0,I36)*-1</f>
        <v>414406.961414042</v>
      </c>
      <c r="J49" s="22" t="n">
        <f aca="false">PV($C$46,J$48,0,J36)*-1</f>
        <v>414532.469871584</v>
      </c>
      <c r="K49" s="22" t="n">
        <f aca="false">PV($C$46,K$48,0,K36)*-1</f>
        <v>414590.003535435</v>
      </c>
      <c r="L49" s="22" t="n">
        <f aca="false">PV($C$46,L$48,0,L36)*-1</f>
        <v>414712.892745431</v>
      </c>
      <c r="M49" s="22" t="n">
        <f aca="false">PV($C$46,M$48,0,M36)*-1</f>
        <v>414403.952901377</v>
      </c>
    </row>
    <row r="50" customFormat="false" ht="15" hidden="false" customHeight="false" outlineLevel="0" collapsed="false">
      <c r="A50" s="101"/>
      <c r="B50" s="101" t="s">
        <v>25</v>
      </c>
      <c r="C50" s="22" t="n">
        <f aca="false">PV($C$46,C$48,0,C37)*-1</f>
        <v>0</v>
      </c>
      <c r="D50" s="22" t="n">
        <f aca="false">PV($C$46,D$48,0,D37)*-1</f>
        <v>68996.4263526716</v>
      </c>
      <c r="E50" s="22" t="n">
        <f aca="false">PV($C$46,E$48,0,E37)*-1</f>
        <v>69093.0841704056</v>
      </c>
      <c r="F50" s="22" t="n">
        <f aca="false">PV($C$46,F$48,0,F37)*-1</f>
        <v>69173.789836145</v>
      </c>
      <c r="G50" s="22" t="n">
        <f aca="false">PV($C$46,G$48,0,G37)*-1</f>
        <v>69240.1720192407</v>
      </c>
      <c r="H50" s="22" t="n">
        <f aca="false">PV($C$46,H$48,0,H37)*-1</f>
        <v>69290.1868373235</v>
      </c>
      <c r="I50" s="22" t="n">
        <f aca="false">PV($C$46,I$48,0,I37)*-1</f>
        <v>69331.3259613565</v>
      </c>
      <c r="J50" s="22" t="n">
        <f aca="false">PV($C$46,J$48,0,J37)*-1</f>
        <v>69352.3238416794</v>
      </c>
      <c r="K50" s="22" t="n">
        <f aca="false">PV($C$46,K$48,0,K37)*-1</f>
        <v>69361.9493682116</v>
      </c>
      <c r="L50" s="22" t="n">
        <f aca="false">PV($C$46,L$48,0,L37)*-1</f>
        <v>69382.5090418385</v>
      </c>
      <c r="M50" s="22" t="n">
        <f aca="false">PV($C$46,M$48,0,M37)*-1</f>
        <v>69330.822629628</v>
      </c>
    </row>
    <row r="51" customFormat="false" ht="15" hidden="false" customHeight="false" outlineLevel="0" collapsed="false">
      <c r="A51" s="101"/>
      <c r="B51" s="101" t="s">
        <v>26</v>
      </c>
      <c r="C51" s="22" t="n">
        <f aca="false">PV($C$46,C$48,0,C38)*-1</f>
        <v>0</v>
      </c>
      <c r="D51" s="22" t="n">
        <f aca="false">PV($C$46,D$48,0,D38)*-1</f>
        <v>164833.900825252</v>
      </c>
      <c r="E51" s="22" t="n">
        <f aca="false">PV($C$46,E$48,0,E38)*-1</f>
        <v>165064.818366705</v>
      </c>
      <c r="F51" s="22" t="n">
        <f aca="false">PV($C$46,F$48,0,F38)*-1</f>
        <v>165257.625884511</v>
      </c>
      <c r="G51" s="22" t="n">
        <f aca="false">PV($C$46,G$48,0,G38)*-1</f>
        <v>165416.2143037</v>
      </c>
      <c r="H51" s="22" t="n">
        <f aca="false">PV($C$46,H$48,0,H38)*-1</f>
        <v>165535.700746686</v>
      </c>
      <c r="I51" s="22" t="n">
        <f aca="false">PV($C$46,I$48,0,I38)*-1</f>
        <v>165633.982971569</v>
      </c>
      <c r="J51" s="22" t="n">
        <f aca="false">PV($C$46,J$48,0,J38)*-1</f>
        <v>165684.147345372</v>
      </c>
      <c r="K51" s="22" t="n">
        <f aca="false">PV($C$46,K$48,0,K38)*-1</f>
        <v>165707.142928907</v>
      </c>
      <c r="L51" s="22" t="n">
        <f aca="false">PV($C$46,L$48,0,L38)*-1</f>
        <v>165756.26041778</v>
      </c>
      <c r="M51" s="22" t="n">
        <f aca="false">PV($C$46,M$48,0,M38)*-1</f>
        <v>165632.780501577</v>
      </c>
    </row>
    <row r="52" customFormat="false" ht="15" hidden="false" customHeight="false" outlineLevel="0" collapsed="false">
      <c r="A52" s="101"/>
      <c r="B52" s="101" t="s">
        <v>27</v>
      </c>
      <c r="C52" s="22" t="n">
        <f aca="false">PV($C$46,C$48,0,C39)*-1</f>
        <v>0</v>
      </c>
      <c r="D52" s="22" t="n">
        <f aca="false">PV($C$46,D$48,0,D39)*-1</f>
        <v>178574.873454978</v>
      </c>
      <c r="E52" s="22" t="n">
        <f aca="false">PV($C$46,E$48,0,E39)*-1</f>
        <v>178825.040869187</v>
      </c>
      <c r="F52" s="22" t="n">
        <f aca="false">PV($C$46,F$48,0,F39)*-1</f>
        <v>179033.921311383</v>
      </c>
      <c r="G52" s="22" t="n">
        <f aca="false">PV($C$46,G$48,0,G39)*-1</f>
        <v>179205.73006399</v>
      </c>
      <c r="H52" s="22" t="n">
        <f aca="false">PV($C$46,H$48,0,H39)*-1</f>
        <v>179335.177200343</v>
      </c>
      <c r="I52" s="22" t="n">
        <f aca="false">PV($C$46,I$48,0,I39)*-1</f>
        <v>179441.652481117</v>
      </c>
      <c r="J52" s="22" t="n">
        <f aca="false">PV($C$46,J$48,0,J39)*-1</f>
        <v>179495.998684532</v>
      </c>
      <c r="K52" s="22" t="n">
        <f aca="false">PV($C$46,K$48,0,K39)*-1</f>
        <v>179520.911238316</v>
      </c>
      <c r="L52" s="22" t="n">
        <f aca="false">PV($C$46,L$48,0,L39)*-1</f>
        <v>179574.123285813</v>
      </c>
      <c r="M52" s="22" t="n">
        <f aca="false">PV($C$46,M$48,0,M39)*-1</f>
        <v>179440.349770172</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4139522.94271039</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692552.590058501</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1654522.57429206</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1792447.77835983</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WRA'!O26</f>
        <v>0.0123</v>
      </c>
      <c r="E60" s="75" t="n">
        <f aca="false">D60</f>
        <v>0.0123</v>
      </c>
      <c r="F60" s="75" t="n">
        <f aca="false">E60</f>
        <v>0.0123</v>
      </c>
      <c r="G60" s="75" t="n">
        <f aca="false">F60</f>
        <v>0.0123</v>
      </c>
      <c r="H60" s="75" t="n">
        <f aca="false">G60</f>
        <v>0.0123</v>
      </c>
      <c r="I60" s="75" t="n">
        <f aca="false">H60</f>
        <v>0.0123</v>
      </c>
      <c r="J60" s="75" t="n">
        <f aca="false">I60</f>
        <v>0.0123</v>
      </c>
      <c r="K60" s="75" t="n">
        <f aca="false">J60</f>
        <v>0.0123</v>
      </c>
      <c r="L60" s="75" t="n">
        <f aca="false">K60</f>
        <v>0.0123</v>
      </c>
      <c r="M60" s="75" t="n">
        <f aca="false">L60</f>
        <v>0.0123</v>
      </c>
    </row>
    <row r="61" customFormat="false" ht="15" hidden="false" customHeight="false" outlineLevel="0" collapsed="false">
      <c r="B61" s="0" t="s">
        <v>26</v>
      </c>
      <c r="C61" s="75" t="n">
        <v>0</v>
      </c>
      <c r="D61" s="75" t="n">
        <f aca="false">'Regional Data WRA'!O27</f>
        <v>0.0082</v>
      </c>
      <c r="E61" s="75" t="n">
        <f aca="false">D61</f>
        <v>0.0082</v>
      </c>
      <c r="F61" s="75" t="n">
        <f aca="false">E61</f>
        <v>0.0082</v>
      </c>
      <c r="G61" s="75" t="n">
        <f aca="false">F61</f>
        <v>0.0082</v>
      </c>
      <c r="H61" s="75" t="n">
        <f aca="false">G61</f>
        <v>0.0082</v>
      </c>
      <c r="I61" s="75" t="n">
        <f aca="false">H61</f>
        <v>0.0082</v>
      </c>
      <c r="J61" s="75" t="n">
        <f aca="false">I61</f>
        <v>0.0082</v>
      </c>
      <c r="K61" s="75" t="n">
        <f aca="false">J61</f>
        <v>0.0082</v>
      </c>
      <c r="L61" s="75" t="n">
        <f aca="false">K61</f>
        <v>0.0082</v>
      </c>
      <c r="M61" s="75" t="n">
        <f aca="false">L61</f>
        <v>0.0082</v>
      </c>
    </row>
    <row r="62" customFormat="false" ht="15" hidden="false" customHeight="false" outlineLevel="0" collapsed="false">
      <c r="B62" s="0" t="s">
        <v>27</v>
      </c>
      <c r="C62" s="75" t="n">
        <v>0</v>
      </c>
      <c r="D62" s="75" t="n">
        <f aca="false">'Regional Data WRA'!O28</f>
        <v>0.0145</v>
      </c>
      <c r="E62" s="75" t="n">
        <f aca="false">D62</f>
        <v>0.0145</v>
      </c>
      <c r="F62" s="75" t="n">
        <f aca="false">E62</f>
        <v>0.0145</v>
      </c>
      <c r="G62" s="75" t="n">
        <f aca="false">F62</f>
        <v>0.0145</v>
      </c>
      <c r="H62" s="75" t="n">
        <f aca="false">G62</f>
        <v>0.0145</v>
      </c>
      <c r="I62" s="75" t="n">
        <f aca="false">H62</f>
        <v>0.0145</v>
      </c>
      <c r="J62" s="75" t="n">
        <f aca="false">I62</f>
        <v>0.0145</v>
      </c>
      <c r="K62" s="75" t="n">
        <f aca="false">J62</f>
        <v>0.0145</v>
      </c>
      <c r="L62" s="75" t="n">
        <f aca="false">K62</f>
        <v>0.0145</v>
      </c>
      <c r="M62" s="75" t="n">
        <f aca="false">L62</f>
        <v>0.0145</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5809.24327025771</v>
      </c>
      <c r="E65" s="22" t="n">
        <f aca="false">SUM(E66:E68)</f>
        <v>5991.90294512144</v>
      </c>
      <c r="F65" s="22" t="n">
        <f aca="false">SUM(F66:F68)</f>
        <v>6178.86897396021</v>
      </c>
      <c r="G65" s="22" t="n">
        <f aca="false">SUM(G66:G68)</f>
        <v>6370.34244045913</v>
      </c>
      <c r="H65" s="22" t="n">
        <f aca="false">SUM(H66:H68)</f>
        <v>6566.1923013178</v>
      </c>
      <c r="I65" s="22" t="n">
        <f aca="false">SUM(I66:I68)</f>
        <v>6767.19351950235</v>
      </c>
      <c r="J65" s="22" t="n">
        <f aca="false">SUM(J66:J68)</f>
        <v>6972.3203422821</v>
      </c>
      <c r="K65" s="22" t="n">
        <f aca="false">SUM(K66:K68)</f>
        <v>7182.48668370894</v>
      </c>
      <c r="L65" s="22" t="n">
        <f aca="false">SUM(L66:L68)</f>
        <v>7400.15412439977</v>
      </c>
      <c r="M65" s="22" t="n">
        <f aca="false">SUM(M66:M68)</f>
        <v>7616.48063062881</v>
      </c>
    </row>
    <row r="66" customFormat="false" ht="15" hidden="false" customHeight="false" outlineLevel="0" collapsed="false">
      <c r="B66" s="0" t="s">
        <v>25</v>
      </c>
      <c r="C66" s="22" t="n">
        <f aca="false">C60*C4</f>
        <v>0</v>
      </c>
      <c r="D66" s="22" t="n">
        <f aca="false">D60*D4</f>
        <v>1008.20729580392</v>
      </c>
      <c r="E66" s="22" t="n">
        <f aca="false">E60*E4</f>
        <v>1039.9082951044</v>
      </c>
      <c r="F66" s="22" t="n">
        <f aca="false">F60*F4</f>
        <v>1072.35667186766</v>
      </c>
      <c r="G66" s="22" t="n">
        <f aca="false">G60*G4</f>
        <v>1105.58732462159</v>
      </c>
      <c r="H66" s="22" t="n">
        <f aca="false">H60*H4</f>
        <v>1139.57751050533</v>
      </c>
      <c r="I66" s="22" t="n">
        <f aca="false">I60*I4</f>
        <v>1174.4617260927</v>
      </c>
      <c r="J66" s="22" t="n">
        <f aca="false">J60*J4</f>
        <v>1210.06194967955</v>
      </c>
      <c r="K66" s="22" t="n">
        <f aca="false">K60*K4</f>
        <v>1246.53679311464</v>
      </c>
      <c r="L66" s="22" t="n">
        <f aca="false">L60*L4</f>
        <v>1284.31346927606</v>
      </c>
      <c r="M66" s="22" t="n">
        <f aca="false">M60*M4</f>
        <v>1321.85742323174</v>
      </c>
    </row>
    <row r="67" customFormat="false" ht="15" hidden="false" customHeight="false" outlineLevel="0" collapsed="false">
      <c r="B67" s="0" t="s">
        <v>26</v>
      </c>
      <c r="C67" s="22" t="n">
        <f aca="false">C61*C5</f>
        <v>0</v>
      </c>
      <c r="D67" s="22" t="n">
        <f aca="false">D61*D5</f>
        <v>1801.01827473491</v>
      </c>
      <c r="E67" s="22" t="n">
        <f aca="false">E61*E5</f>
        <v>1857.64758034016</v>
      </c>
      <c r="F67" s="22" t="n">
        <f aca="false">F61*F5</f>
        <v>1915.61196899251</v>
      </c>
      <c r="G67" s="22" t="n">
        <f aca="false">G61*G5</f>
        <v>1974.97378192552</v>
      </c>
      <c r="H67" s="22" t="n">
        <f aca="false">H61*H5</f>
        <v>2035.69239226788</v>
      </c>
      <c r="I67" s="22" t="n">
        <f aca="false">I61*I5</f>
        <v>2098.008058931</v>
      </c>
      <c r="J67" s="22" t="n">
        <f aca="false">J61*J5</f>
        <v>2161.60277157732</v>
      </c>
      <c r="K67" s="22" t="n">
        <f aca="false">K61*K5</f>
        <v>2226.75986761113</v>
      </c>
      <c r="L67" s="22" t="n">
        <f aca="false">L61*L5</f>
        <v>2294.24250179621</v>
      </c>
      <c r="M67" s="22" t="n">
        <f aca="false">M61*M5</f>
        <v>2361.30941101359</v>
      </c>
    </row>
    <row r="68" customFormat="false" ht="15" hidden="false" customHeight="false" outlineLevel="0" collapsed="false">
      <c r="B68" s="0" t="s">
        <v>27</v>
      </c>
      <c r="C68" s="22" t="n">
        <f aca="false">C62*C6</f>
        <v>0</v>
      </c>
      <c r="D68" s="22" t="n">
        <f aca="false">D62*D6</f>
        <v>3000.01769971889</v>
      </c>
      <c r="E68" s="22" t="n">
        <f aca="false">E62*E6</f>
        <v>3094.34706967687</v>
      </c>
      <c r="F68" s="22" t="n">
        <f aca="false">F62*F6</f>
        <v>3190.90033310005</v>
      </c>
      <c r="G68" s="22" t="n">
        <f aca="false">G62*G6</f>
        <v>3289.78133391202</v>
      </c>
      <c r="H68" s="22" t="n">
        <f aca="false">H62*H6</f>
        <v>3390.92239854459</v>
      </c>
      <c r="I68" s="22" t="n">
        <f aca="false">I62*I6</f>
        <v>3494.72373447865</v>
      </c>
      <c r="J68" s="22" t="n">
        <f aca="false">J62*J6</f>
        <v>3600.65562102522</v>
      </c>
      <c r="K68" s="22" t="n">
        <f aca="false">K62*K6</f>
        <v>3709.19002298317</v>
      </c>
      <c r="L68" s="22" t="n">
        <f aca="false">L62*L6</f>
        <v>3821.5981533275</v>
      </c>
      <c r="M68" s="22" t="n">
        <f aca="false">M62*M6</f>
        <v>3933.31379638347</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66855.1852316382</v>
      </c>
      <c r="D71" s="22"/>
      <c r="E71" s="22"/>
      <c r="F71" s="22"/>
      <c r="G71" s="22"/>
      <c r="H71" s="22"/>
      <c r="I71" s="22"/>
      <c r="J71" s="22"/>
      <c r="K71" s="22"/>
      <c r="L71" s="22"/>
      <c r="M71" s="22"/>
    </row>
    <row r="72" customFormat="false" ht="15" hidden="false" customHeight="false" outlineLevel="0" collapsed="false">
      <c r="A72" s="101"/>
      <c r="B72" s="101" t="s">
        <v>25</v>
      </c>
      <c r="C72" s="48" t="n">
        <f aca="false">SUM(C66:M66)</f>
        <v>11602.8684592976</v>
      </c>
      <c r="D72" s="22"/>
      <c r="E72" s="22"/>
      <c r="F72" s="22"/>
      <c r="G72" s="22"/>
      <c r="H72" s="22"/>
      <c r="I72" s="22"/>
      <c r="J72" s="22"/>
      <c r="K72" s="22"/>
      <c r="L72" s="22"/>
      <c r="M72" s="22"/>
    </row>
    <row r="73" customFormat="false" ht="15" hidden="false" customHeight="false" outlineLevel="0" collapsed="false">
      <c r="A73" s="101"/>
      <c r="B73" s="101" t="s">
        <v>26</v>
      </c>
      <c r="C73" s="48" t="n">
        <f aca="false">SUM(C67:M67)</f>
        <v>20726.8666091902</v>
      </c>
      <c r="D73" s="22"/>
      <c r="E73" s="22"/>
      <c r="F73" s="22"/>
      <c r="G73" s="22"/>
      <c r="H73" s="22"/>
      <c r="I73" s="22"/>
      <c r="J73" s="22"/>
      <c r="K73" s="22"/>
      <c r="L73" s="22"/>
      <c r="M73" s="22"/>
    </row>
    <row r="74" customFormat="false" ht="15" hidden="false" customHeight="false" outlineLevel="0" collapsed="false">
      <c r="A74" s="101"/>
      <c r="B74" s="101" t="s">
        <v>27</v>
      </c>
      <c r="C74" s="48" t="n">
        <f aca="false">SUM(C68:M68)</f>
        <v>34525.4501631504</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5640.04200995894</v>
      </c>
      <c r="E78" s="22" t="n">
        <f aca="false">PV($C$75,E$77,0,E65)*-1</f>
        <v>5647.94320399796</v>
      </c>
      <c r="F78" s="22" t="n">
        <f aca="false">PV($C$75,F$77,0,F65)*-1</f>
        <v>5654.5404057557</v>
      </c>
      <c r="G78" s="22" t="n">
        <f aca="false">PV($C$75,G$77,0,G65)*-1</f>
        <v>5659.96674913556</v>
      </c>
      <c r="H78" s="22" t="n">
        <f aca="false">PV($C$75,H$77,0,H65)*-1</f>
        <v>5664.0551590724</v>
      </c>
      <c r="I78" s="22" t="n">
        <f aca="false">PV($C$75,I$77,0,I65)*-1</f>
        <v>5667.41803451487</v>
      </c>
      <c r="J78" s="22" t="n">
        <f aca="false">PV($C$75,J$77,0,J65)*-1</f>
        <v>5669.13448467616</v>
      </c>
      <c r="K78" s="22" t="n">
        <f aca="false">PV($C$75,K$77,0,K65)*-1</f>
        <v>5669.92131345671</v>
      </c>
      <c r="L78" s="22" t="n">
        <f aca="false">PV($C$75,L$77,0,L65)*-1</f>
        <v>5671.60194286169</v>
      </c>
      <c r="M78" s="22" t="n">
        <f aca="false">PV($C$75,M$77,0,M65)*-1</f>
        <v>5667.37689017967</v>
      </c>
    </row>
    <row r="79" customFormat="false" ht="15" hidden="false" customHeight="false" outlineLevel="0" collapsed="false">
      <c r="A79" s="101"/>
      <c r="B79" s="101" t="s">
        <v>25</v>
      </c>
      <c r="C79" s="22" t="n">
        <f aca="false">PV($C$75,C$77,0,C66)*-1</f>
        <v>0</v>
      </c>
      <c r="D79" s="22" t="n">
        <f aca="false">PV($C$75,D$77,0,D66)*-1</f>
        <v>978.842034761084</v>
      </c>
      <c r="E79" s="22" t="n">
        <f aca="false">PV($C$75,E$77,0,E66)*-1</f>
        <v>980.213304839665</v>
      </c>
      <c r="F79" s="22" t="n">
        <f aca="false">PV($C$75,F$77,0,F66)*-1</f>
        <v>981.3582641114</v>
      </c>
      <c r="G79" s="22" t="n">
        <f aca="false">PV($C$75,G$77,0,G66)*-1</f>
        <v>982.300018266045</v>
      </c>
      <c r="H79" s="22" t="n">
        <f aca="false">PV($C$75,H$77,0,H66)*-1</f>
        <v>983.009571048534</v>
      </c>
      <c r="I79" s="22" t="n">
        <f aca="false">PV($C$75,I$77,0,I66)*-1</f>
        <v>983.593205680144</v>
      </c>
      <c r="J79" s="22" t="n">
        <f aca="false">PV($C$75,J$77,0,J66)*-1</f>
        <v>983.891099484033</v>
      </c>
      <c r="K79" s="22" t="n">
        <f aca="false">PV($C$75,K$77,0,K66)*-1</f>
        <v>984.027655396774</v>
      </c>
      <c r="L79" s="22" t="n">
        <f aca="false">PV($C$75,L$77,0,L66)*-1</f>
        <v>984.319332427466</v>
      </c>
      <c r="M79" s="22" t="n">
        <f aca="false">PV($C$75,M$77,0,M66)*-1</f>
        <v>983.586064987802</v>
      </c>
    </row>
    <row r="80" customFormat="false" ht="15" hidden="false" customHeight="false" outlineLevel="0" collapsed="false">
      <c r="A80" s="101"/>
      <c r="B80" s="101" t="s">
        <v>26</v>
      </c>
      <c r="C80" s="22" t="n">
        <f aca="false">PV($C$75,C$77,0,C67)*-1</f>
        <v>0</v>
      </c>
      <c r="D80" s="22" t="n">
        <f aca="false">PV($C$75,D$77,0,D67)*-1</f>
        <v>1748.56143178146</v>
      </c>
      <c r="E80" s="22" t="n">
        <f aca="false">PV($C$75,E$77,0,E67)*-1</f>
        <v>1751.01100984085</v>
      </c>
      <c r="F80" s="22" t="n">
        <f aca="false">PV($C$75,F$77,0,F67)*-1</f>
        <v>1753.05631598058</v>
      </c>
      <c r="G80" s="22" t="n">
        <f aca="false">PV($C$75,G$77,0,G67)*-1</f>
        <v>1754.73862521389</v>
      </c>
      <c r="H80" s="22" t="n">
        <f aca="false">PV($C$75,H$77,0,H67)*-1</f>
        <v>1756.00613987429</v>
      </c>
      <c r="I80" s="22" t="n">
        <f aca="false">PV($C$75,I$77,0,I67)*-1</f>
        <v>1757.04871975014</v>
      </c>
      <c r="J80" s="22" t="n">
        <f aca="false">PV($C$75,J$77,0,J67)*-1</f>
        <v>1757.58086446579</v>
      </c>
      <c r="K80" s="22" t="n">
        <f aca="false">PV($C$75,K$77,0,K67)*-1</f>
        <v>1757.8248020919</v>
      </c>
      <c r="L80" s="22" t="n">
        <f aca="false">PV($C$75,L$77,0,L67)*-1</f>
        <v>1758.34584143052</v>
      </c>
      <c r="M80" s="22" t="n">
        <f aca="false">PV($C$75,M$77,0,M67)*-1</f>
        <v>1757.03596392358</v>
      </c>
    </row>
    <row r="81" customFormat="false" ht="15" hidden="false" customHeight="false" outlineLevel="0" collapsed="false">
      <c r="A81" s="101"/>
      <c r="B81" s="101" t="s">
        <v>27</v>
      </c>
      <c r="C81" s="22" t="n">
        <f aca="false">PV($C$75,C$77,0,C68)*-1</f>
        <v>0</v>
      </c>
      <c r="D81" s="22" t="n">
        <f aca="false">PV($C$75,D$77,0,D68)*-1</f>
        <v>2912.6385434164</v>
      </c>
      <c r="E81" s="22" t="n">
        <f aca="false">PV($C$75,E$77,0,E68)*-1</f>
        <v>2916.71888931744</v>
      </c>
      <c r="F81" s="22" t="n">
        <f aca="false">PV($C$75,F$77,0,F68)*-1</f>
        <v>2920.12582566372</v>
      </c>
      <c r="G81" s="22" t="n">
        <f aca="false">PV($C$75,G$77,0,G68)*-1</f>
        <v>2922.92810565562</v>
      </c>
      <c r="H81" s="22" t="n">
        <f aca="false">PV($C$75,H$77,0,H68)*-1</f>
        <v>2925.03944814958</v>
      </c>
      <c r="I81" s="22" t="n">
        <f aca="false">PV($C$75,I$77,0,I68)*-1</f>
        <v>2926.77610908458</v>
      </c>
      <c r="J81" s="22" t="n">
        <f aca="false">PV($C$75,J$77,0,J68)*-1</f>
        <v>2927.66252072634</v>
      </c>
      <c r="K81" s="22" t="n">
        <f aca="false">PV($C$75,K$77,0,K68)*-1</f>
        <v>2928.06885596803</v>
      </c>
      <c r="L81" s="22" t="n">
        <f aca="false">PV($C$75,L$77,0,L68)*-1</f>
        <v>2928.9367690037</v>
      </c>
      <c r="M81" s="22" t="n">
        <f aca="false">PV($C$75,M$77,0,M68)*-1</f>
        <v>2926.75486126828</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56612.0001936097</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9825.14055100295</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17551.209714353</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29235.6499282537</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1941.20594231595</v>
      </c>
      <c r="E89" s="49" t="n">
        <f aca="false">SUM(E90:E92)</f>
        <v>2002.24316003453</v>
      </c>
      <c r="F89" s="49" t="n">
        <f aca="false">SUM(F90:F92)</f>
        <v>2064.7193809997</v>
      </c>
      <c r="G89" s="49" t="n">
        <f aca="false">SUM(G90:G92)</f>
        <v>2128.70179896222</v>
      </c>
      <c r="H89" s="49" t="n">
        <f aca="false">SUM(H90:H92)</f>
        <v>2194.14662473618</v>
      </c>
      <c r="I89" s="49" t="n">
        <f aca="false">SUM(I90:I92)</f>
        <v>2261.31281850711</v>
      </c>
      <c r="J89" s="49" t="n">
        <f aca="false">SUM(J90:J92)</f>
        <v>2329.85761664753</v>
      </c>
      <c r="K89" s="49" t="n">
        <f aca="false">SUM(K90:K92)</f>
        <v>2400.08641097972</v>
      </c>
      <c r="L89" s="49" t="n">
        <f aca="false">SUM(L90:L92)</f>
        <v>2472.821758711</v>
      </c>
      <c r="M89" s="49" t="n">
        <f aca="false">SUM(M90:M92)</f>
        <v>2545.10902227289</v>
      </c>
    </row>
    <row r="90" customFormat="false" ht="15" hidden="false" customHeight="false" outlineLevel="0" collapsed="false">
      <c r="B90" s="0" t="s">
        <v>25</v>
      </c>
      <c r="C90" s="48" t="n">
        <f aca="false">C15*C60*Interventions!$C$41</f>
        <v>0</v>
      </c>
      <c r="D90" s="48" t="n">
        <f aca="false">D15*D60*Interventions!$C$41</f>
        <v>379.768347181276</v>
      </c>
      <c r="E90" s="48" t="n">
        <f aca="false">E15*E60*Interventions!$C$41</f>
        <v>391.709379703501</v>
      </c>
      <c r="F90" s="48" t="n">
        <f aca="false">F15*F60*Interventions!$C$41</f>
        <v>403.931932013314</v>
      </c>
      <c r="G90" s="48" t="n">
        <f aca="false">G15*G60*Interventions!$C$41</f>
        <v>416.449149578234</v>
      </c>
      <c r="H90" s="48" t="n">
        <f aca="false">H15*H60*Interventions!$C$41</f>
        <v>429.252465689091</v>
      </c>
      <c r="I90" s="48" t="n">
        <f aca="false">I15*I60*Interventions!$C$41</f>
        <v>442.392542091501</v>
      </c>
      <c r="J90" s="48" t="n">
        <f aca="false">J15*J60*Interventions!$C$41</f>
        <v>455.802322130916</v>
      </c>
      <c r="K90" s="48" t="n">
        <f aca="false">K15*K60*Interventions!$C$41</f>
        <v>469.541551218712</v>
      </c>
      <c r="L90" s="48" t="n">
        <f aca="false">L15*L60*Interventions!$C$41</f>
        <v>483.77115055561</v>
      </c>
      <c r="M90" s="48" t="n">
        <f aca="false">M15*M60*Interventions!$C$41</f>
        <v>497.913088825387</v>
      </c>
    </row>
    <row r="91" customFormat="false" ht="15" hidden="false" customHeight="false" outlineLevel="0" collapsed="false">
      <c r="B91" s="0" t="s">
        <v>26</v>
      </c>
      <c r="C91" s="48" t="n">
        <f aca="false">C16*C61*Interventions!$C$41</f>
        <v>0</v>
      </c>
      <c r="D91" s="48" t="n">
        <f aca="false">D16*D61*Interventions!$C$41</f>
        <v>573.755611140255</v>
      </c>
      <c r="E91" s="48" t="n">
        <f aca="false">E16*E61*Interventions!$C$41</f>
        <v>591.796173138869</v>
      </c>
      <c r="F91" s="48" t="n">
        <f aca="false">F16*F61*Interventions!$C$41</f>
        <v>610.262056412871</v>
      </c>
      <c r="G91" s="48" t="n">
        <f aca="false">G16*G61*Interventions!$C$41</f>
        <v>629.173121189705</v>
      </c>
      <c r="H91" s="48" t="n">
        <f aca="false">H16*H61*Interventions!$C$41</f>
        <v>648.516424849239</v>
      </c>
      <c r="I91" s="48" t="n">
        <f aca="false">I16*I61*Interventions!$C$41</f>
        <v>668.368507369153</v>
      </c>
      <c r="J91" s="48" t="n">
        <f aca="false">J16*J61*Interventions!$C$41</f>
        <v>688.628059274617</v>
      </c>
      <c r="K91" s="48" t="n">
        <f aca="false">K16*K61*Interventions!$C$41</f>
        <v>709.385344183623</v>
      </c>
      <c r="L91" s="48" t="n">
        <f aca="false">L16*L61*Interventions!$C$41</f>
        <v>730.883482520902</v>
      </c>
      <c r="M91" s="48" t="n">
        <f aca="false">M16*M61*Interventions!$C$41</f>
        <v>752.249182150446</v>
      </c>
    </row>
    <row r="92" customFormat="false" ht="15" hidden="false" customHeight="false" outlineLevel="0" collapsed="false">
      <c r="B92" s="0" t="s">
        <v>27</v>
      </c>
      <c r="C92" s="48" t="n">
        <f aca="false">C17*C62*Interventions!$C$41</f>
        <v>0</v>
      </c>
      <c r="D92" s="48" t="n">
        <f aca="false">D17*D62*Interventions!$C$41</f>
        <v>987.681983994415</v>
      </c>
      <c r="E92" s="48" t="n">
        <f aca="false">E17*E62*Interventions!$C$41</f>
        <v>1018.73760719216</v>
      </c>
      <c r="F92" s="48" t="n">
        <f aca="false">F17*F62*Interventions!$C$41</f>
        <v>1050.52539257352</v>
      </c>
      <c r="G92" s="48" t="n">
        <f aca="false">G17*G62*Interventions!$C$41</f>
        <v>1083.07952819428</v>
      </c>
      <c r="H92" s="48" t="n">
        <f aca="false">H17*H62*Interventions!$C$41</f>
        <v>1116.37773419785</v>
      </c>
      <c r="I92" s="48" t="n">
        <f aca="false">I17*I62*Interventions!$C$41</f>
        <v>1150.55176904646</v>
      </c>
      <c r="J92" s="48" t="n">
        <f aca="false">J17*J62*Interventions!$C$41</f>
        <v>1185.427235242</v>
      </c>
      <c r="K92" s="48" t="n">
        <f aca="false">K17*K62*Interventions!$C$41</f>
        <v>1221.15951557739</v>
      </c>
      <c r="L92" s="48" t="n">
        <f aca="false">L17*L62*Interventions!$C$41</f>
        <v>1258.16712563449</v>
      </c>
      <c r="M92" s="48" t="n">
        <f aca="false">M17*M62*Interventions!$C$41</f>
        <v>1294.94675129705</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22340.2045341668</v>
      </c>
      <c r="D95" s="22"/>
      <c r="E95" s="22"/>
      <c r="F95" s="22"/>
      <c r="G95" s="22"/>
      <c r="H95" s="22"/>
      <c r="I95" s="22"/>
      <c r="J95" s="22"/>
      <c r="K95" s="22"/>
      <c r="L95" s="22"/>
      <c r="M95" s="22"/>
    </row>
    <row r="96" customFormat="false" ht="15" hidden="false" customHeight="false" outlineLevel="0" collapsed="false">
      <c r="A96" s="101"/>
      <c r="B96" s="101" t="s">
        <v>25</v>
      </c>
      <c r="C96" s="48" t="n">
        <f aca="false">SUM(C90:M90)</f>
        <v>4370.53192898754</v>
      </c>
      <c r="D96" s="22"/>
      <c r="E96" s="22"/>
      <c r="F96" s="22"/>
      <c r="G96" s="22"/>
      <c r="H96" s="22"/>
      <c r="I96" s="22"/>
      <c r="J96" s="22"/>
      <c r="K96" s="22"/>
      <c r="L96" s="22"/>
      <c r="M96" s="22"/>
    </row>
    <row r="97" customFormat="false" ht="15" hidden="false" customHeight="false" outlineLevel="0" collapsed="false">
      <c r="A97" s="101"/>
      <c r="B97" s="101" t="s">
        <v>26</v>
      </c>
      <c r="C97" s="48" t="n">
        <f aca="false">SUM(C91:M91)</f>
        <v>6603.01796222968</v>
      </c>
      <c r="D97" s="22"/>
      <c r="E97" s="22"/>
      <c r="F97" s="22"/>
      <c r="G97" s="22"/>
      <c r="H97" s="22"/>
      <c r="I97" s="22"/>
      <c r="J97" s="22"/>
      <c r="K97" s="22"/>
      <c r="L97" s="22"/>
      <c r="M97" s="22"/>
    </row>
    <row r="98" customFormat="false" ht="15" hidden="false" customHeight="false" outlineLevel="0" collapsed="false">
      <c r="A98" s="101"/>
      <c r="B98" s="101" t="s">
        <v>27</v>
      </c>
      <c r="C98" s="48" t="n">
        <f aca="false">SUM(C92:M92)</f>
        <v>11366.6546429496</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1884.66596341354</v>
      </c>
      <c r="E102" s="22" t="n">
        <f aca="false">PV($C$99,E$101,0,E89)*-1</f>
        <v>1887.30621173959</v>
      </c>
      <c r="F102" s="22" t="n">
        <f aca="false">PV($C$99,F$101,0,F89)*-1</f>
        <v>1889.5107204267</v>
      </c>
      <c r="G102" s="22" t="n">
        <f aca="false">PV($C$99,G$101,0,G89)*-1</f>
        <v>1891.32397725276</v>
      </c>
      <c r="H102" s="22" t="n">
        <f aca="false">PV($C$99,H$101,0,H89)*-1</f>
        <v>1892.69015272429</v>
      </c>
      <c r="I102" s="22" t="n">
        <f aca="false">PV($C$99,I$101,0,I89)*-1</f>
        <v>1893.81388493665</v>
      </c>
      <c r="J102" s="22" t="n">
        <f aca="false">PV($C$99,J$101,0,J89)*-1</f>
        <v>1894.38745073477</v>
      </c>
      <c r="K102" s="22" t="n">
        <f aca="false">PV($C$99,K$101,0,K89)*-1</f>
        <v>1894.65037597879</v>
      </c>
      <c r="L102" s="22" t="n">
        <f aca="false">PV($C$99,L$101,0,L89)*-1</f>
        <v>1895.2119719795</v>
      </c>
      <c r="M102" s="22" t="n">
        <f aca="false">PV($C$99,M$101,0,M89)*-1</f>
        <v>1893.80013622201</v>
      </c>
    </row>
    <row r="103" customFormat="false" ht="15" hidden="false" customHeight="false" outlineLevel="0" collapsed="false">
      <c r="A103" s="101"/>
      <c r="B103" s="101" t="s">
        <v>25</v>
      </c>
      <c r="C103" s="22" t="n">
        <f aca="false">PV($C$99,C$101,0,C90)*-1</f>
        <v>0</v>
      </c>
      <c r="D103" s="22" t="n">
        <f aca="false">PV($C$99,D$101,0,D90)*-1</f>
        <v>368.707133185705</v>
      </c>
      <c r="E103" s="22" t="n">
        <f aca="false">PV($C$99,E$101,0,E90)*-1</f>
        <v>369.223658877841</v>
      </c>
      <c r="F103" s="22" t="n">
        <f aca="false">PV($C$99,F$101,0,F90)*-1</f>
        <v>369.654938528392</v>
      </c>
      <c r="G103" s="22" t="n">
        <f aca="false">PV($C$99,G$101,0,G90)*-1</f>
        <v>370.009675515764</v>
      </c>
      <c r="H103" s="22" t="n">
        <f aca="false">PV($C$99,H$101,0,H90)*-1</f>
        <v>370.276947621972</v>
      </c>
      <c r="I103" s="22" t="n">
        <f aca="false">PV($C$99,I$101,0,I90)*-1</f>
        <v>370.496789275893</v>
      </c>
      <c r="J103" s="22" t="n">
        <f aca="false">PV($C$99,J$101,0,J90)*-1</f>
        <v>370.608998975237</v>
      </c>
      <c r="K103" s="22" t="n">
        <f aca="false">PV($C$99,K$101,0,K90)*-1</f>
        <v>370.660436426141</v>
      </c>
      <c r="L103" s="22" t="n">
        <f aca="false">PV($C$99,L$101,0,L90)*-1</f>
        <v>370.770304410947</v>
      </c>
      <c r="M103" s="22" t="n">
        <f aca="false">PV($C$99,M$101,0,M90)*-1</f>
        <v>370.494099542403</v>
      </c>
    </row>
    <row r="104" customFormat="false" ht="15" hidden="false" customHeight="false" outlineLevel="0" collapsed="false">
      <c r="A104" s="101"/>
      <c r="B104" s="101" t="s">
        <v>26</v>
      </c>
      <c r="C104" s="22" t="n">
        <f aca="false">PV($C$99,C$101,0,C91)*-1</f>
        <v>0</v>
      </c>
      <c r="D104" s="22" t="n">
        <f aca="false">PV($C$99,D$101,0,D91)*-1</f>
        <v>557.044282660442</v>
      </c>
      <c r="E104" s="22" t="n">
        <f aca="false">PV($C$99,E$101,0,E91)*-1</f>
        <v>557.824651841709</v>
      </c>
      <c r="F104" s="22" t="n">
        <f aca="false">PV($C$99,F$101,0,F91)*-1</f>
        <v>558.476230945946</v>
      </c>
      <c r="G104" s="22" t="n">
        <f aca="false">PV($C$99,G$101,0,G91)*-1</f>
        <v>559.012169073741</v>
      </c>
      <c r="H104" s="22" t="n">
        <f aca="false">PV($C$99,H$101,0,H91)*-1</f>
        <v>559.415964892366</v>
      </c>
      <c r="I104" s="22" t="n">
        <f aca="false">PV($C$99,I$101,0,I91)*-1</f>
        <v>559.748102584819</v>
      </c>
      <c r="J104" s="22" t="n">
        <f aca="false">PV($C$99,J$101,0,J91)*-1</f>
        <v>559.917629469039</v>
      </c>
      <c r="K104" s="22" t="n">
        <f aca="false">PV($C$99,K$101,0,K91)*-1</f>
        <v>559.995341385522</v>
      </c>
      <c r="L104" s="22" t="n">
        <f aca="false">PV($C$99,L$101,0,L91)*-1</f>
        <v>560.1613303976</v>
      </c>
      <c r="M104" s="22" t="n">
        <f aca="false">PV($C$99,M$101,0,M91)*-1</f>
        <v>559.744038924185</v>
      </c>
    </row>
    <row r="105" customFormat="false" ht="15" hidden="false" customHeight="false" outlineLevel="0" collapsed="false">
      <c r="A105" s="101"/>
      <c r="B105" s="101" t="s">
        <v>27</v>
      </c>
      <c r="C105" s="22" t="n">
        <f aca="false">PV($C$99,C$101,0,C92)*-1</f>
        <v>0</v>
      </c>
      <c r="D105" s="22" t="n">
        <f aca="false">PV($C$99,D$101,0,D92)*-1</f>
        <v>958.914547567394</v>
      </c>
      <c r="E105" s="22" t="n">
        <f aca="false">PV($C$99,E$101,0,E92)*-1</f>
        <v>960.257901020043</v>
      </c>
      <c r="F105" s="22" t="n">
        <f aca="false">PV($C$99,F$101,0,F92)*-1</f>
        <v>961.37955095236</v>
      </c>
      <c r="G105" s="22" t="n">
        <f aca="false">PV($C$99,G$101,0,G92)*-1</f>
        <v>962.30213266325</v>
      </c>
      <c r="H105" s="22" t="n">
        <f aca="false">PV($C$99,H$101,0,H92)*-1</f>
        <v>962.997240209956</v>
      </c>
      <c r="I105" s="22" t="n">
        <f aca="false">PV($C$99,I$101,0,I92)*-1</f>
        <v>963.568993075935</v>
      </c>
      <c r="J105" s="22" t="n">
        <f aca="false">PV($C$99,J$101,0,J92)*-1</f>
        <v>963.860822290492</v>
      </c>
      <c r="K105" s="22" t="n">
        <f aca="false">PV($C$99,K$101,0,K92)*-1</f>
        <v>963.994598167123</v>
      </c>
      <c r="L105" s="22" t="n">
        <f aca="false">PV($C$99,L$101,0,L92)*-1</f>
        <v>964.280337170956</v>
      </c>
      <c r="M105" s="22" t="n">
        <f aca="false">PV($C$99,M$101,0,M92)*-1</f>
        <v>963.561997755421</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18917.3608454086</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3700.90298236029</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5591.33974217537</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9625.11812087293</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870.43052022684</v>
      </c>
      <c r="E113" s="48" t="n">
        <f aca="false">SUM(E114:E116)</f>
        <v>897.799412941337</v>
      </c>
      <c r="F113" s="48" t="n">
        <f aca="false">SUM(F114:F116)</f>
        <v>925.813550097563</v>
      </c>
      <c r="G113" s="48" t="n">
        <f aca="false">SUM(G114:G116)</f>
        <v>954.503061157908</v>
      </c>
      <c r="H113" s="48" t="n">
        <f aca="false">SUM(H114:H116)</f>
        <v>983.848311191825</v>
      </c>
      <c r="I113" s="48" t="n">
        <f aca="false">SUM(I114:I116)</f>
        <v>1013.96541711616</v>
      </c>
      <c r="J113" s="48" t="n">
        <f aca="false">SUM(J114:J116)</f>
        <v>1044.70068481941</v>
      </c>
      <c r="K113" s="48" t="n">
        <f aca="false">SUM(K114:K116)</f>
        <v>1076.19105101546</v>
      </c>
      <c r="L113" s="48" t="n">
        <f aca="false">SUM(L114:L116)</f>
        <v>1108.80534771861</v>
      </c>
      <c r="M113" s="48" t="n">
        <f aca="false">SUM(M114:M116)</f>
        <v>1141.21872491695</v>
      </c>
    </row>
    <row r="114" customFormat="false" ht="15" hidden="false" customHeight="false" outlineLevel="0" collapsed="false">
      <c r="B114" s="0" t="s">
        <v>25</v>
      </c>
      <c r="C114" s="48" t="n">
        <f aca="false">C26*C60*Interventions!$C$42</f>
        <v>0</v>
      </c>
      <c r="D114" s="48" t="n">
        <f aca="false">D26*D60*Interventions!$C$42</f>
        <v>170.286909181985</v>
      </c>
      <c r="E114" s="48" t="n">
        <f aca="false">E26*E60*Interventions!$C$42</f>
        <v>175.641229877071</v>
      </c>
      <c r="F114" s="48" t="n">
        <f aca="false">F26*F60*Interventions!$C$42</f>
        <v>181.121783142242</v>
      </c>
      <c r="G114" s="48" t="n">
        <f aca="false">G26*G60*Interventions!$C$42</f>
        <v>186.734463362986</v>
      </c>
      <c r="H114" s="48" t="n">
        <f aca="false">H26*H60*Interventions!$C$42</f>
        <v>192.475429254377</v>
      </c>
      <c r="I114" s="48" t="n">
        <f aca="false">I26*I60*Interventions!$C$42</f>
        <v>198.367397380708</v>
      </c>
      <c r="J114" s="48" t="n">
        <f aca="false">J26*J60*Interventions!$C$42</f>
        <v>204.380299753091</v>
      </c>
      <c r="K114" s="48" t="n">
        <f aca="false">K26*K60*Interventions!$C$42</f>
        <v>210.540926022418</v>
      </c>
      <c r="L114" s="48" t="n">
        <f aca="false">L26*L60*Interventions!$C$42</f>
        <v>216.921432739114</v>
      </c>
      <c r="M114" s="48" t="n">
        <f aca="false">M26*M60*Interventions!$C$42</f>
        <v>223.262632514389</v>
      </c>
    </row>
    <row r="115" customFormat="false" ht="15" hidden="false" customHeight="false" outlineLevel="0" collapsed="false">
      <c r="B115" s="0" t="s">
        <v>26</v>
      </c>
      <c r="C115" s="48" t="n">
        <f aca="false">C27*C61*Interventions!$C$42</f>
        <v>0</v>
      </c>
      <c r="D115" s="48" t="n">
        <f aca="false">D27*D61*Interventions!$C$42</f>
        <v>257.27017633794</v>
      </c>
      <c r="E115" s="48" t="n">
        <f aca="false">E27*E61*Interventions!$C$42</f>
        <v>265.359506492629</v>
      </c>
      <c r="F115" s="48" t="n">
        <f aca="false">F27*F61*Interventions!$C$42</f>
        <v>273.639549343447</v>
      </c>
      <c r="G115" s="48" t="n">
        <f aca="false">G27*G61*Interventions!$C$42</f>
        <v>282.119210152698</v>
      </c>
      <c r="H115" s="48" t="n">
        <f aca="false">H27*H61*Interventions!$C$42</f>
        <v>290.792685491017</v>
      </c>
      <c r="I115" s="48" t="n">
        <f aca="false">I27*I61*Interventions!$C$42</f>
        <v>299.694295638974</v>
      </c>
      <c r="J115" s="48" t="n">
        <f aca="false">J27*J61*Interventions!$C$42</f>
        <v>308.778613752897</v>
      </c>
      <c r="K115" s="48" t="n">
        <f aca="false">K27*K61*Interventions!$C$42</f>
        <v>318.086113749671</v>
      </c>
      <c r="L115" s="48" t="n">
        <f aca="false">L27*L61*Interventions!$C$42</f>
        <v>327.7258100482</v>
      </c>
      <c r="M115" s="48" t="n">
        <f aca="false">M27*M61*Interventions!$C$42</f>
        <v>337.306121254834</v>
      </c>
    </row>
    <row r="116" customFormat="false" ht="15" hidden="false" customHeight="false" outlineLevel="0" collapsed="false">
      <c r="B116" s="0" t="s">
        <v>27</v>
      </c>
      <c r="C116" s="48" t="n">
        <f aca="false">C28*C62*Interventions!$C$42</f>
        <v>0</v>
      </c>
      <c r="D116" s="48" t="n">
        <f aca="false">D28*D62*Interventions!$C$42</f>
        <v>442.873434706915</v>
      </c>
      <c r="E116" s="48" t="n">
        <f aca="false">E28*E62*Interventions!$C$42</f>
        <v>456.798676571636</v>
      </c>
      <c r="F116" s="48" t="n">
        <f aca="false">F28*F62*Interventions!$C$42</f>
        <v>471.052217611874</v>
      </c>
      <c r="G116" s="48" t="n">
        <f aca="false">G28*G62*Interventions!$C$42</f>
        <v>485.649387642224</v>
      </c>
      <c r="H116" s="48" t="n">
        <f aca="false">H28*H62*Interventions!$C$42</f>
        <v>500.580196446432</v>
      </c>
      <c r="I116" s="48" t="n">
        <f aca="false">I28*I62*Interventions!$C$42</f>
        <v>515.903724096482</v>
      </c>
      <c r="J116" s="48" t="n">
        <f aca="false">J28*J62*Interventions!$C$42</f>
        <v>531.541771313422</v>
      </c>
      <c r="K116" s="48" t="n">
        <f aca="false">K28*K62*Interventions!$C$42</f>
        <v>547.564011243368</v>
      </c>
      <c r="L116" s="48" t="n">
        <f aca="false">L28*L62*Interventions!$C$42</f>
        <v>564.158104931295</v>
      </c>
      <c r="M116" s="48" t="n">
        <f aca="false">M28*M62*Interventions!$C$42</f>
        <v>580.649971147727</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10017.2760812021</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1959.73250322838</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2960.77208226231</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5096.77149571137</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845.078174977515</v>
      </c>
      <c r="E126" s="22" t="n">
        <f aca="false">PV($C$123,E$125,0,E113)*-1</f>
        <v>846.26205386119</v>
      </c>
      <c r="F126" s="22" t="n">
        <f aca="false">PV($C$123,F$125,0,F113)*-1</f>
        <v>847.250548487923</v>
      </c>
      <c r="G126" s="22" t="n">
        <f aca="false">PV($C$123,G$125,0,G113)*-1</f>
        <v>848.063607034678</v>
      </c>
      <c r="H126" s="22" t="n">
        <f aca="false">PV($C$123,H$125,0,H113)*-1</f>
        <v>848.676195735593</v>
      </c>
      <c r="I126" s="22" t="n">
        <f aca="false">PV($C$123,I$125,0,I113)*-1</f>
        <v>849.180073656462</v>
      </c>
      <c r="J126" s="22" t="n">
        <f aca="false">PV($C$123,J$125,0,J113)*-1</f>
        <v>849.437258721251</v>
      </c>
      <c r="K126" s="22" t="n">
        <f aca="false">PV($C$123,K$125,0,K113)*-1</f>
        <v>849.555153557622</v>
      </c>
      <c r="L126" s="22" t="n">
        <f aca="false">PV($C$123,L$125,0,L113)*-1</f>
        <v>849.806971403635</v>
      </c>
      <c r="M126" s="22" t="n">
        <f aca="false">PV($C$123,M$125,0,M113)*-1</f>
        <v>849.173908776903</v>
      </c>
    </row>
    <row r="127" customFormat="false" ht="15" hidden="false" customHeight="false" outlineLevel="0" collapsed="false">
      <c r="A127" s="101"/>
      <c r="B127" s="101" t="s">
        <v>25</v>
      </c>
      <c r="C127" s="22" t="n">
        <f aca="false">PV($C$123,C$125,0,C114)*-1</f>
        <v>0</v>
      </c>
      <c r="D127" s="22" t="n">
        <f aca="false">PV($C$123,D$125,0,D114)*-1</f>
        <v>165.327096293189</v>
      </c>
      <c r="E127" s="22" t="n">
        <f aca="false">PV($C$123,E$125,0,E114)*-1</f>
        <v>165.558704757349</v>
      </c>
      <c r="F127" s="22" t="n">
        <f aca="false">PV($C$123,F$125,0,F114)*-1</f>
        <v>165.752089169795</v>
      </c>
      <c r="G127" s="22" t="n">
        <f aca="false">PV($C$123,G$125,0,G114)*-1</f>
        <v>165.9111520975</v>
      </c>
      <c r="H127" s="22" t="n">
        <f aca="false">PV($C$123,H$125,0,H114)*-1</f>
        <v>166.030996052938</v>
      </c>
      <c r="I127" s="22" t="n">
        <f aca="false">PV($C$123,I$125,0,I114)*-1</f>
        <v>166.129572345653</v>
      </c>
      <c r="J127" s="22" t="n">
        <f aca="false">PV($C$123,J$125,0,J114)*-1</f>
        <v>166.179886815049</v>
      </c>
      <c r="K127" s="22" t="n">
        <f aca="false">PV($C$123,K$125,0,K114)*-1</f>
        <v>166.202951203104</v>
      </c>
      <c r="L127" s="22" t="n">
        <f aca="false">PV($C$123,L$125,0,L114)*-1</f>
        <v>166.252215655209</v>
      </c>
      <c r="M127" s="22" t="n">
        <f aca="false">PV($C$123,M$125,0,M114)*-1</f>
        <v>166.128366277781</v>
      </c>
    </row>
    <row r="128" customFormat="false" ht="15" hidden="false" customHeight="false" outlineLevel="0" collapsed="false">
      <c r="A128" s="101"/>
      <c r="B128" s="101" t="s">
        <v>26</v>
      </c>
      <c r="C128" s="22" t="n">
        <f aca="false">PV($C$123,C$125,0,C115)*-1</f>
        <v>0</v>
      </c>
      <c r="D128" s="22" t="n">
        <f aca="false">PV($C$123,D$125,0,D115)*-1</f>
        <v>249.77687023101</v>
      </c>
      <c r="E128" s="22" t="n">
        <f aca="false">PV($C$123,E$125,0,E115)*-1</f>
        <v>250.126785269704</v>
      </c>
      <c r="F128" s="22" t="n">
        <f aca="false">PV($C$123,F$125,0,F115)*-1</f>
        <v>250.418951250813</v>
      </c>
      <c r="G128" s="22" t="n">
        <f aca="false">PV($C$123,G$125,0,G115)*-1</f>
        <v>250.659264188877</v>
      </c>
      <c r="H128" s="22" t="n">
        <f aca="false">PV($C$123,H$125,0,H115)*-1</f>
        <v>250.840324939212</v>
      </c>
      <c r="I128" s="22" t="n">
        <f aca="false">PV($C$123,I$125,0,I115)*-1</f>
        <v>250.989254415537</v>
      </c>
      <c r="J128" s="22" t="n">
        <f aca="false">PV($C$123,J$125,0,J115)*-1</f>
        <v>251.065269726849</v>
      </c>
      <c r="K128" s="22" t="n">
        <f aca="false">PV($C$123,K$125,0,K115)*-1</f>
        <v>251.100115501023</v>
      </c>
      <c r="L128" s="22" t="n">
        <f aca="false">PV($C$123,L$125,0,L115)*-1</f>
        <v>251.17454444181</v>
      </c>
      <c r="M128" s="22" t="n">
        <f aca="false">PV($C$123,M$125,0,M115)*-1</f>
        <v>250.987432283139</v>
      </c>
    </row>
    <row r="129" customFormat="false" ht="15" hidden="false" customHeight="false" outlineLevel="0" collapsed="false">
      <c r="A129" s="101"/>
      <c r="B129" s="101" t="s">
        <v>27</v>
      </c>
      <c r="C129" s="22" t="n">
        <f aca="false">PV($C$123,C$125,0,C116)*-1</f>
        <v>0</v>
      </c>
      <c r="D129" s="22" t="n">
        <f aca="false">PV($C$123,D$125,0,D116)*-1</f>
        <v>429.974208453315</v>
      </c>
      <c r="E129" s="22" t="n">
        <f aca="false">PV($C$123,E$125,0,E116)*-1</f>
        <v>430.576563834137</v>
      </c>
      <c r="F129" s="22" t="n">
        <f aca="false">PV($C$123,F$125,0,F116)*-1</f>
        <v>431.079508067316</v>
      </c>
      <c r="G129" s="22" t="n">
        <f aca="false">PV($C$123,G$125,0,G116)*-1</f>
        <v>431.493190748301</v>
      </c>
      <c r="H129" s="22" t="n">
        <f aca="false">PV($C$123,H$125,0,H116)*-1</f>
        <v>431.804874743442</v>
      </c>
      <c r="I129" s="22" t="n">
        <f aca="false">PV($C$123,I$125,0,I116)*-1</f>
        <v>432.061246895271</v>
      </c>
      <c r="J129" s="22" t="n">
        <f aca="false">PV($C$123,J$125,0,J116)*-1</f>
        <v>432.192102179354</v>
      </c>
      <c r="K129" s="22" t="n">
        <f aca="false">PV($C$123,K$125,0,K116)*-1</f>
        <v>432.252086853494</v>
      </c>
      <c r="L129" s="22" t="n">
        <f aca="false">PV($C$123,L$125,0,L116)*-1</f>
        <v>432.380211306616</v>
      </c>
      <c r="M129" s="22" t="n">
        <f aca="false">PV($C$123,M$125,0,M116)*-1</f>
        <v>432.058110215983</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8482.48394621277</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1659.47303066757</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2507.13881224797</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4315.87210329723</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0.49655642548479</v>
      </c>
      <c r="E137" s="71" t="n">
        <f aca="false">(E14-E89)/E3</f>
        <v>0.49655642548479</v>
      </c>
      <c r="F137" s="71" t="n">
        <f aca="false">(F14-F89)/F3</f>
        <v>0.49655642548479</v>
      </c>
      <c r="G137" s="71" t="n">
        <f aca="false">(G14-G89)/G3</f>
        <v>0.49655642548479</v>
      </c>
      <c r="H137" s="71" t="n">
        <f aca="false">(H14-H89)/H3</f>
        <v>0.49655642548479</v>
      </c>
      <c r="I137" s="71" t="n">
        <f aca="false">(I14-I89)/I3</f>
        <v>0.49655642548479</v>
      </c>
      <c r="J137" s="71" t="n">
        <f aca="false">(J14-J89)/J3</f>
        <v>0.49655642548479</v>
      </c>
      <c r="K137" s="71" t="n">
        <f aca="false">(K14-K89)/K3</f>
        <v>0.49655642548479</v>
      </c>
      <c r="L137" s="71" t="n">
        <f aca="false">(L14-L89)/L3</f>
        <v>0.49655642548479</v>
      </c>
      <c r="M137" s="71" t="n">
        <f aca="false">(M14-M89)/M3</f>
        <v>0.49655642548479</v>
      </c>
    </row>
    <row r="138" customFormat="false" ht="15" hidden="false" customHeight="false" outlineLevel="0" collapsed="false">
      <c r="B138" s="0" t="s">
        <v>25</v>
      </c>
      <c r="C138" s="71" t="n">
        <f aca="false">(C15-C90)/C4</f>
        <v>0.562204252030139</v>
      </c>
      <c r="D138" s="71" t="n">
        <f aca="false">(D15-D90)/D4</f>
        <v>0.557571126789159</v>
      </c>
      <c r="E138" s="71" t="n">
        <f aca="false">(E15-E90)/E4</f>
        <v>0.557571126789159</v>
      </c>
      <c r="F138" s="71" t="n">
        <f aca="false">(F15-F90)/F4</f>
        <v>0.557571126789159</v>
      </c>
      <c r="G138" s="71" t="n">
        <f aca="false">(G15-G90)/G4</f>
        <v>0.557571126789159</v>
      </c>
      <c r="H138" s="71" t="n">
        <f aca="false">(H15-H90)/H4</f>
        <v>0.557571126789159</v>
      </c>
      <c r="I138" s="71" t="n">
        <f aca="false">(I15-I90)/I4</f>
        <v>0.557571126789159</v>
      </c>
      <c r="J138" s="71" t="n">
        <f aca="false">(J15-J90)/J4</f>
        <v>0.557571126789159</v>
      </c>
      <c r="K138" s="71" t="n">
        <f aca="false">(K15-K90)/K4</f>
        <v>0.557571126789159</v>
      </c>
      <c r="L138" s="71" t="n">
        <f aca="false">(L15-L90)/L4</f>
        <v>0.557571126789159</v>
      </c>
      <c r="M138" s="71" t="n">
        <f aca="false">(M15-M90)/M4</f>
        <v>0.557571126789159</v>
      </c>
    </row>
    <row r="139" customFormat="false" ht="15" hidden="false" customHeight="false" outlineLevel="0" collapsed="false">
      <c r="B139" s="0" t="s">
        <v>26</v>
      </c>
      <c r="C139" s="71" t="n">
        <f aca="false">(C16-C91)/C5</f>
        <v>0.475481937319231</v>
      </c>
      <c r="D139" s="71" t="n">
        <f aca="false">(D16-D91)/D5</f>
        <v>0.472869639555599</v>
      </c>
      <c r="E139" s="71" t="n">
        <f aca="false">(E16-E91)/E5</f>
        <v>0.472869639555599</v>
      </c>
      <c r="F139" s="71" t="n">
        <f aca="false">(F16-F91)/F5</f>
        <v>0.472869639555599</v>
      </c>
      <c r="G139" s="71" t="n">
        <f aca="false">(G16-G91)/G5</f>
        <v>0.472869639555599</v>
      </c>
      <c r="H139" s="71" t="n">
        <f aca="false">(H16-H91)/H5</f>
        <v>0.472869639555599</v>
      </c>
      <c r="I139" s="71" t="n">
        <f aca="false">(I16-I91)/I5</f>
        <v>0.472869639555599</v>
      </c>
      <c r="J139" s="71" t="n">
        <f aca="false">(J16-J91)/J5</f>
        <v>0.472869639555599</v>
      </c>
      <c r="K139" s="71" t="n">
        <f aca="false">(K16-K91)/K5</f>
        <v>0.472869639555599</v>
      </c>
      <c r="L139" s="71" t="n">
        <f aca="false">(L16-L91)/L5</f>
        <v>0.472869639555599</v>
      </c>
      <c r="M139" s="71" t="n">
        <f aca="false">(M16-M91)/M5</f>
        <v>0.472869639555599</v>
      </c>
    </row>
    <row r="140" customFormat="false" ht="15" hidden="false" customHeight="false" outlineLevel="0" collapsed="false">
      <c r="B140" s="0" t="s">
        <v>27</v>
      </c>
      <c r="C140" s="71" t="n">
        <f aca="false">(C17-C92)/C6</f>
        <v>0.491381172536139</v>
      </c>
      <c r="D140" s="71" t="n">
        <f aca="false">(D17-D92)/D6</f>
        <v>0.48660740444495</v>
      </c>
      <c r="E140" s="71" t="n">
        <f aca="false">(E17-E92)/E6</f>
        <v>0.48660740444495</v>
      </c>
      <c r="F140" s="71" t="n">
        <f aca="false">(F17-F92)/F6</f>
        <v>0.48660740444495</v>
      </c>
      <c r="G140" s="71" t="n">
        <f aca="false">(G17-G92)/G6</f>
        <v>0.48660740444495</v>
      </c>
      <c r="H140" s="71" t="n">
        <f aca="false">(H17-H92)/H6</f>
        <v>0.48660740444495</v>
      </c>
      <c r="I140" s="71" t="n">
        <f aca="false">(I17-I92)/I6</f>
        <v>0.48660740444495</v>
      </c>
      <c r="J140" s="71" t="n">
        <f aca="false">(J17-J92)/J6</f>
        <v>0.48660740444495</v>
      </c>
      <c r="K140" s="71" t="n">
        <f aca="false">(K17-K92)/K6</f>
        <v>0.48660740444495</v>
      </c>
      <c r="L140" s="71" t="n">
        <f aca="false">(L17-L92)/L6</f>
        <v>0.48660740444495</v>
      </c>
      <c r="M140" s="71" t="n">
        <f aca="false">(M17-M92)/M6</f>
        <v>0.48660740444495</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0.498681184047582</v>
      </c>
      <c r="E143" s="71" t="n">
        <f aca="false">(E14-E113)/E3</f>
        <v>0.498681184047582</v>
      </c>
      <c r="F143" s="71" t="n">
        <f aca="false">(F14-F113)/F3</f>
        <v>0.498681184047582</v>
      </c>
      <c r="G143" s="71" t="n">
        <f aca="false">(G14-G113)/G3</f>
        <v>0.498681184047582</v>
      </c>
      <c r="H143" s="71" t="n">
        <f aca="false">(H14-H113)/H3</f>
        <v>0.498681184047582</v>
      </c>
      <c r="I143" s="71" t="n">
        <f aca="false">(I14-I113)/I3</f>
        <v>0.498681184047582</v>
      </c>
      <c r="J143" s="71" t="n">
        <f aca="false">(J14-J113)/J3</f>
        <v>0.498681184047582</v>
      </c>
      <c r="K143" s="71" t="n">
        <f aca="false">(K14-K113)/K3</f>
        <v>0.498681184047582</v>
      </c>
      <c r="L143" s="71" t="n">
        <f aca="false">(L14-L113)/L3</f>
        <v>0.498681184047582</v>
      </c>
      <c r="M143" s="71" t="n">
        <f aca="false">(M14-M113)/M3</f>
        <v>0.498681184047582</v>
      </c>
    </row>
    <row r="144" customFormat="false" ht="15" hidden="false" customHeight="false" outlineLevel="0" collapsed="false">
      <c r="B144" s="0" t="s">
        <v>25</v>
      </c>
      <c r="C144" s="71" t="n">
        <f aca="false">(C15-C114)/C4</f>
        <v>0.562204252030139</v>
      </c>
      <c r="D144" s="71" t="n">
        <f aca="false">(D15-D114)/D4</f>
        <v>0.560126773527796</v>
      </c>
      <c r="E144" s="71" t="n">
        <f aca="false">(E15-E114)/E4</f>
        <v>0.560126773527796</v>
      </c>
      <c r="F144" s="71" t="n">
        <f aca="false">(F15-F114)/F4</f>
        <v>0.560126773527796</v>
      </c>
      <c r="G144" s="71" t="n">
        <f aca="false">(G15-G114)/G4</f>
        <v>0.560126773527796</v>
      </c>
      <c r="H144" s="71" t="n">
        <f aca="false">(H15-H114)/H4</f>
        <v>0.560126773527796</v>
      </c>
      <c r="I144" s="71" t="n">
        <f aca="false">(I15-I114)/I4</f>
        <v>0.560126773527796</v>
      </c>
      <c r="J144" s="71" t="n">
        <f aca="false">(J15-J114)/J4</f>
        <v>0.560126773527796</v>
      </c>
      <c r="K144" s="71" t="n">
        <f aca="false">(K15-K114)/K4</f>
        <v>0.560126773527796</v>
      </c>
      <c r="L144" s="71" t="n">
        <f aca="false">(L15-L114)/L4</f>
        <v>0.560126773527796</v>
      </c>
      <c r="M144" s="71" t="n">
        <f aca="false">(M15-M114)/M4</f>
        <v>0.560126773527796</v>
      </c>
    </row>
    <row r="145" customFormat="false" ht="15" hidden="false" customHeight="false" outlineLevel="0" collapsed="false">
      <c r="B145" s="0" t="s">
        <v>26</v>
      </c>
      <c r="C145" s="71" t="n">
        <f aca="false">(C16-C115)/C5</f>
        <v>0.475481937319231</v>
      </c>
      <c r="D145" s="71" t="n">
        <f aca="false">(D16-D115)/D5</f>
        <v>0.474310591378123</v>
      </c>
      <c r="E145" s="71" t="n">
        <f aca="false">(E16-E115)/E5</f>
        <v>0.474310591378123</v>
      </c>
      <c r="F145" s="71" t="n">
        <f aca="false">(F16-F115)/F5</f>
        <v>0.474310591378123</v>
      </c>
      <c r="G145" s="71" t="n">
        <f aca="false">(G16-G115)/G5</f>
        <v>0.474310591378123</v>
      </c>
      <c r="H145" s="71" t="n">
        <f aca="false">(H16-H115)/H5</f>
        <v>0.474310591378123</v>
      </c>
      <c r="I145" s="71" t="n">
        <f aca="false">(I16-I115)/I5</f>
        <v>0.474310591378123</v>
      </c>
      <c r="J145" s="71" t="n">
        <f aca="false">(J16-J115)/J5</f>
        <v>0.474310591378123</v>
      </c>
      <c r="K145" s="71" t="n">
        <f aca="false">(K16-K115)/K5</f>
        <v>0.474310591378123</v>
      </c>
      <c r="L145" s="71" t="n">
        <f aca="false">(L16-L115)/L5</f>
        <v>0.474310591378123</v>
      </c>
      <c r="M145" s="71" t="n">
        <f aca="false">(M16-M115)/M5</f>
        <v>0.474310591378123</v>
      </c>
    </row>
    <row r="146" customFormat="false" ht="15" hidden="false" customHeight="false" outlineLevel="0" collapsed="false">
      <c r="B146" s="0" t="s">
        <v>27</v>
      </c>
      <c r="C146" s="71" t="n">
        <f aca="false">(C17-C116)/C6</f>
        <v>0.491381172536139</v>
      </c>
      <c r="D146" s="71" t="n">
        <f aca="false">(D17-D116)/D6</f>
        <v>0.489240630230721</v>
      </c>
      <c r="E146" s="71" t="n">
        <f aca="false">(E17-E116)/E6</f>
        <v>0.489240630230721</v>
      </c>
      <c r="F146" s="71" t="n">
        <f aca="false">(F17-F116)/F6</f>
        <v>0.489240630230721</v>
      </c>
      <c r="G146" s="71" t="n">
        <f aca="false">(G17-G116)/G6</f>
        <v>0.489240630230721</v>
      </c>
      <c r="H146" s="71" t="n">
        <f aca="false">(H17-H116)/H6</f>
        <v>0.489240630230721</v>
      </c>
      <c r="I146" s="71" t="n">
        <f aca="false">(I17-I116)/I6</f>
        <v>0.489240630230721</v>
      </c>
      <c r="J146" s="71" t="n">
        <f aca="false">(J17-J116)/J6</f>
        <v>0.489240630230721</v>
      </c>
      <c r="K146" s="71" t="n">
        <f aca="false">(K17-K116)/K6</f>
        <v>0.489240630230721</v>
      </c>
      <c r="L146" s="71" t="n">
        <f aca="false">(L17-L116)/L6</f>
        <v>0.489240630230721</v>
      </c>
      <c r="M146" s="71" t="n">
        <f aca="false">(M17-M116)/M6</f>
        <v>0.489240630230721</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WRA'!P26</f>
        <v>0.0047</v>
      </c>
      <c r="E149" s="75" t="n">
        <f aca="false">D149</f>
        <v>0.0047</v>
      </c>
      <c r="F149" s="75" t="n">
        <f aca="false">E149</f>
        <v>0.0047</v>
      </c>
      <c r="G149" s="75" t="n">
        <f aca="false">F149</f>
        <v>0.0047</v>
      </c>
      <c r="H149" s="75" t="n">
        <f aca="false">G149</f>
        <v>0.0047</v>
      </c>
      <c r="I149" s="75" t="n">
        <f aca="false">H149</f>
        <v>0.0047</v>
      </c>
      <c r="J149" s="75" t="n">
        <f aca="false">I149</f>
        <v>0.0047</v>
      </c>
      <c r="K149" s="75" t="n">
        <f aca="false">J149</f>
        <v>0.0047</v>
      </c>
      <c r="L149" s="75" t="n">
        <f aca="false">K149</f>
        <v>0.0047</v>
      </c>
      <c r="M149" s="75" t="n">
        <f aca="false">L149</f>
        <v>0.0047</v>
      </c>
    </row>
    <row r="150" customFormat="false" ht="15" hidden="false" customHeight="false" outlineLevel="0" collapsed="false">
      <c r="B150" s="0" t="s">
        <v>26</v>
      </c>
      <c r="C150" s="75" t="n">
        <v>0</v>
      </c>
      <c r="D150" s="75" t="n">
        <f aca="false">'Regional Data WRA'!P27</f>
        <v>0.0026</v>
      </c>
      <c r="E150" s="75" t="n">
        <f aca="false">D150</f>
        <v>0.0026</v>
      </c>
      <c r="F150" s="75" t="n">
        <f aca="false">E150</f>
        <v>0.0026</v>
      </c>
      <c r="G150" s="75" t="n">
        <f aca="false">F150</f>
        <v>0.0026</v>
      </c>
      <c r="H150" s="75" t="n">
        <f aca="false">G150</f>
        <v>0.0026</v>
      </c>
      <c r="I150" s="75" t="n">
        <f aca="false">H150</f>
        <v>0.0026</v>
      </c>
      <c r="J150" s="75" t="n">
        <f aca="false">I150</f>
        <v>0.0026</v>
      </c>
      <c r="K150" s="75" t="n">
        <f aca="false">J150</f>
        <v>0.0026</v>
      </c>
      <c r="L150" s="75" t="n">
        <f aca="false">K150</f>
        <v>0.0026</v>
      </c>
      <c r="M150" s="75" t="n">
        <f aca="false">L150</f>
        <v>0.0026</v>
      </c>
    </row>
    <row r="151" customFormat="false" ht="15" hidden="false" customHeight="false" outlineLevel="0" collapsed="false">
      <c r="B151" s="0" t="s">
        <v>27</v>
      </c>
      <c r="C151" s="75" t="n">
        <v>0</v>
      </c>
      <c r="D151" s="75" t="n">
        <f aca="false">'Regional Data WRA'!P28</f>
        <v>0.0056</v>
      </c>
      <c r="E151" s="75" t="n">
        <f aca="false">D151</f>
        <v>0.0056</v>
      </c>
      <c r="F151" s="75" t="n">
        <f aca="false">E151</f>
        <v>0.0056</v>
      </c>
      <c r="G151" s="75" t="n">
        <f aca="false">F151</f>
        <v>0.0056</v>
      </c>
      <c r="H151" s="75" t="n">
        <f aca="false">G151</f>
        <v>0.0056</v>
      </c>
      <c r="I151" s="75" t="n">
        <f aca="false">H151</f>
        <v>0.0056</v>
      </c>
      <c r="J151" s="75" t="n">
        <f aca="false">I151</f>
        <v>0.0056</v>
      </c>
      <c r="K151" s="75" t="n">
        <f aca="false">J151</f>
        <v>0.0056</v>
      </c>
      <c r="L151" s="75" t="n">
        <f aca="false">K151</f>
        <v>0.0056</v>
      </c>
      <c r="M151" s="75" t="n">
        <f aca="false">L151</f>
        <v>0.0056</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2114.93204262368</v>
      </c>
      <c r="E154" s="22" t="n">
        <f aca="false">SUM(E155:E157)</f>
        <v>2181.43171931003</v>
      </c>
      <c r="F154" s="22" t="n">
        <f aca="false">SUM(F155:F157)</f>
        <v>2249.4991812629</v>
      </c>
      <c r="G154" s="22" t="n">
        <f aca="false">SUM(G155:G157)</f>
        <v>2319.2076356642</v>
      </c>
      <c r="H154" s="22" t="n">
        <f aca="false">SUM(H155:H157)</f>
        <v>2390.50937446279</v>
      </c>
      <c r="I154" s="22" t="n">
        <f aca="false">SUM(I155:I157)</f>
        <v>2463.68653320244</v>
      </c>
      <c r="J154" s="22" t="n">
        <f aca="false">SUM(J155:J157)</f>
        <v>2538.36567300015</v>
      </c>
      <c r="K154" s="22" t="n">
        <f aca="false">SUM(K155:K157)</f>
        <v>2614.87951638493</v>
      </c>
      <c r="L154" s="22" t="n">
        <f aca="false">SUM(L155:L157)</f>
        <v>2694.12423442073</v>
      </c>
      <c r="M154" s="22" t="n">
        <f aca="false">SUM(M155:M157)</f>
        <v>2772.88076748503</v>
      </c>
    </row>
    <row r="155" customFormat="false" ht="15" hidden="false" customHeight="false" outlineLevel="0" collapsed="false">
      <c r="B155" s="0" t="s">
        <v>25</v>
      </c>
      <c r="C155" s="0" t="n">
        <f aca="false">C149*C4</f>
        <v>0</v>
      </c>
      <c r="D155" s="22" t="n">
        <f aca="false">D149*D4</f>
        <v>385.249942299058</v>
      </c>
      <c r="E155" s="22" t="n">
        <f aca="false">E149*E4</f>
        <v>397.363332275665</v>
      </c>
      <c r="F155" s="22" t="n">
        <f aca="false">F149*F4</f>
        <v>409.762305510406</v>
      </c>
      <c r="G155" s="22" t="n">
        <f aca="false">G149*G4</f>
        <v>422.46019721313</v>
      </c>
      <c r="H155" s="22" t="n">
        <f aca="false">H149*H4</f>
        <v>435.448317022362</v>
      </c>
      <c r="I155" s="22" t="n">
        <f aca="false">I149*I4</f>
        <v>448.77805793786</v>
      </c>
      <c r="J155" s="22" t="n">
        <f aca="false">J149*J4</f>
        <v>462.381395406008</v>
      </c>
      <c r="K155" s="22" t="n">
        <f aca="false">K149*K4</f>
        <v>476.318937206406</v>
      </c>
      <c r="L155" s="22" t="n">
        <f aca="false">L149*L4</f>
        <v>490.753927284349</v>
      </c>
      <c r="M155" s="22" t="n">
        <f aca="false">M149*M4</f>
        <v>505.09999099099</v>
      </c>
    </row>
    <row r="156" customFormat="false" ht="15" hidden="false" customHeight="false" outlineLevel="0" collapsed="false">
      <c r="B156" s="0" t="s">
        <v>26</v>
      </c>
      <c r="C156" s="0" t="n">
        <f aca="false">C150*C5</f>
        <v>0</v>
      </c>
      <c r="D156" s="22" t="n">
        <f aca="false">D150*D5</f>
        <v>571.054574915946</v>
      </c>
      <c r="E156" s="22" t="n">
        <f aca="false">E150*E5</f>
        <v>589.010208400539</v>
      </c>
      <c r="F156" s="22" t="n">
        <f aca="false">F150*F5</f>
        <v>607.389160900064</v>
      </c>
      <c r="G156" s="22" t="n">
        <f aca="false">G150*G5</f>
        <v>626.211199147116</v>
      </c>
      <c r="H156" s="22" t="n">
        <f aca="false">H150*H5</f>
        <v>645.463441450791</v>
      </c>
      <c r="I156" s="22" t="n">
        <f aca="false">I150*I5</f>
        <v>665.222067465927</v>
      </c>
      <c r="J156" s="22" t="n">
        <f aca="false">J150*J5</f>
        <v>685.386244646469</v>
      </c>
      <c r="K156" s="22" t="n">
        <f aca="false">K150*K5</f>
        <v>706.045811681577</v>
      </c>
      <c r="L156" s="22" t="n">
        <f aca="false">L150*L5</f>
        <v>727.44274447197</v>
      </c>
      <c r="M156" s="22" t="n">
        <f aca="false">M150*M5</f>
        <v>748.7078620287</v>
      </c>
    </row>
    <row r="157" customFormat="false" ht="15" hidden="false" customHeight="false" outlineLevel="0" collapsed="false">
      <c r="B157" s="0" t="s">
        <v>27</v>
      </c>
      <c r="C157" s="0" t="n">
        <f aca="false">C151*C6</f>
        <v>0</v>
      </c>
      <c r="D157" s="22" t="n">
        <f aca="false">D151*D6</f>
        <v>1158.62752540867</v>
      </c>
      <c r="E157" s="22" t="n">
        <f aca="false">E151*E6</f>
        <v>1195.05817863383</v>
      </c>
      <c r="F157" s="22" t="n">
        <f aca="false">F151*F6</f>
        <v>1232.34771485243</v>
      </c>
      <c r="G157" s="22" t="n">
        <f aca="false">G151*G6</f>
        <v>1270.53623930395</v>
      </c>
      <c r="H157" s="22" t="n">
        <f aca="false">H151*H6</f>
        <v>1309.59761598964</v>
      </c>
      <c r="I157" s="22" t="n">
        <f aca="false">I151*I6</f>
        <v>1349.68640779865</v>
      </c>
      <c r="J157" s="22" t="n">
        <f aca="false">J151*J6</f>
        <v>1390.59803294767</v>
      </c>
      <c r="K157" s="22" t="n">
        <f aca="false">K151*K6</f>
        <v>1432.51476749695</v>
      </c>
      <c r="L157" s="22" t="n">
        <f aca="false">L151*L6</f>
        <v>1475.92756266441</v>
      </c>
      <c r="M157" s="22" t="n">
        <f aca="false">M151*M6</f>
        <v>1519.07291446534</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WRA'!Q26</f>
        <v>0.867</v>
      </c>
      <c r="E188" s="71" t="n">
        <f aca="false">D188</f>
        <v>0.867</v>
      </c>
      <c r="F188" s="71" t="n">
        <f aca="false">E188</f>
        <v>0.867</v>
      </c>
      <c r="G188" s="71" t="n">
        <f aca="false">F188</f>
        <v>0.867</v>
      </c>
      <c r="H188" s="71" t="n">
        <f aca="false">G188</f>
        <v>0.867</v>
      </c>
      <c r="I188" s="71" t="n">
        <f aca="false">H188</f>
        <v>0.867</v>
      </c>
      <c r="J188" s="71" t="n">
        <f aca="false">I188</f>
        <v>0.867</v>
      </c>
      <c r="K188" s="71" t="n">
        <f aca="false">J188</f>
        <v>0.867</v>
      </c>
      <c r="L188" s="71" t="n">
        <f aca="false">K188</f>
        <v>0.867</v>
      </c>
      <c r="M188" s="71" t="n">
        <f aca="false">L188</f>
        <v>0.867</v>
      </c>
    </row>
    <row r="189" customFormat="false" ht="15" hidden="false" customHeight="false" outlineLevel="0" collapsed="false">
      <c r="B189" s="0" t="s">
        <v>26</v>
      </c>
      <c r="C189" s="75" t="n">
        <v>0</v>
      </c>
      <c r="D189" s="71" t="n">
        <f aca="false">'Regional Data WRA'!Q27</f>
        <v>0.773</v>
      </c>
      <c r="E189" s="71" t="n">
        <f aca="false">D189</f>
        <v>0.773</v>
      </c>
      <c r="F189" s="71" t="n">
        <f aca="false">E189</f>
        <v>0.773</v>
      </c>
      <c r="G189" s="71" t="n">
        <f aca="false">F189</f>
        <v>0.773</v>
      </c>
      <c r="H189" s="71" t="n">
        <f aca="false">G189</f>
        <v>0.773</v>
      </c>
      <c r="I189" s="71" t="n">
        <f aca="false">H189</f>
        <v>0.773</v>
      </c>
      <c r="J189" s="71" t="n">
        <f aca="false">I189</f>
        <v>0.773</v>
      </c>
      <c r="K189" s="71" t="n">
        <f aca="false">J189</f>
        <v>0.773</v>
      </c>
      <c r="L189" s="71" t="n">
        <f aca="false">K189</f>
        <v>0.773</v>
      </c>
      <c r="M189" s="71" t="n">
        <f aca="false">L189</f>
        <v>0.773</v>
      </c>
    </row>
    <row r="190" customFormat="false" ht="15" hidden="false" customHeight="false" outlineLevel="0" collapsed="false">
      <c r="B190" s="0" t="s">
        <v>27</v>
      </c>
      <c r="C190" s="75" t="n">
        <v>0</v>
      </c>
      <c r="D190" s="71" t="n">
        <f aca="false">'Regional Data WRA'!Q28</f>
        <v>0.889</v>
      </c>
      <c r="E190" s="71" t="n">
        <f aca="false">D190</f>
        <v>0.889</v>
      </c>
      <c r="F190" s="71" t="n">
        <f aca="false">E190</f>
        <v>0.889</v>
      </c>
      <c r="G190" s="71" t="n">
        <f aca="false">F190</f>
        <v>0.889</v>
      </c>
      <c r="H190" s="71" t="n">
        <f aca="false">G190</f>
        <v>0.889</v>
      </c>
      <c r="I190" s="71" t="n">
        <f aca="false">H190</f>
        <v>0.889</v>
      </c>
      <c r="J190" s="71" t="n">
        <f aca="false">I190</f>
        <v>0.889</v>
      </c>
      <c r="K190" s="71" t="n">
        <f aca="false">J190</f>
        <v>0.889</v>
      </c>
      <c r="L190" s="71" t="n">
        <f aca="false">K190</f>
        <v>0.889</v>
      </c>
      <c r="M190" s="71" t="n">
        <f aca="false">L190</f>
        <v>0.889</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3927961.97218888</v>
      </c>
      <c r="E193" s="22" t="n">
        <f aca="false">SUM(E194:E196)</f>
        <v>4051468.6361963</v>
      </c>
      <c r="F193" s="22" t="n">
        <f aca="false">SUM(F194:F196)</f>
        <v>4177887.07267835</v>
      </c>
      <c r="G193" s="22" t="n">
        <f aca="false">SUM(G194:G196)</f>
        <v>4307353.2458272</v>
      </c>
      <c r="H193" s="22" t="n">
        <f aca="false">SUM(H194:H196)</f>
        <v>4439778.5497648</v>
      </c>
      <c r="I193" s="22" t="n">
        <f aca="false">SUM(I194:I196)</f>
        <v>4575686.98132158</v>
      </c>
      <c r="J193" s="22" t="n">
        <f aca="false">SUM(J194:J196)</f>
        <v>4714384.97034882</v>
      </c>
      <c r="K193" s="22" t="n">
        <f aca="false">SUM(K194:K196)</f>
        <v>4856490.46646141</v>
      </c>
      <c r="L193" s="22" t="n">
        <f aca="false">SUM(L194:L196)</f>
        <v>5003667.88524755</v>
      </c>
      <c r="M193" s="22" t="n">
        <f aca="false">SUM(M194:M196)</f>
        <v>5149938.62147142</v>
      </c>
    </row>
    <row r="194" customFormat="false" ht="15" hidden="false" customHeight="false" outlineLevel="0" collapsed="false">
      <c r="B194" s="0" t="s">
        <v>25</v>
      </c>
      <c r="C194" s="22" t="n">
        <f aca="false">C188*C161</f>
        <v>0</v>
      </c>
      <c r="D194" s="22" t="n">
        <f aca="false">D188*D161</f>
        <v>901196.069162529</v>
      </c>
      <c r="E194" s="22" t="n">
        <f aca="false">E188*E161</f>
        <v>929532.321118869</v>
      </c>
      <c r="F194" s="22" t="n">
        <f aca="false">F188*F161</f>
        <v>958536.623816793</v>
      </c>
      <c r="G194" s="22" t="n">
        <f aca="false">G188*G161</f>
        <v>988240.171650846</v>
      </c>
      <c r="H194" s="22" t="n">
        <f aca="false">H188*H161</f>
        <v>1018622.63568975</v>
      </c>
      <c r="I194" s="22" t="n">
        <f aca="false">I188*I161</f>
        <v>1049804.23702709</v>
      </c>
      <c r="J194" s="22" t="n">
        <f aca="false">J188*J161</f>
        <v>1081625.84920081</v>
      </c>
      <c r="K194" s="22" t="n">
        <f aca="false">K188*K161</f>
        <v>1114229.24898161</v>
      </c>
      <c r="L194" s="22" t="n">
        <f aca="false">L188*L161</f>
        <v>1147996.30482855</v>
      </c>
      <c r="M194" s="22" t="n">
        <f aca="false">M188*M161</f>
        <v>1181555.33962872</v>
      </c>
    </row>
    <row r="195" customFormat="false" ht="15" hidden="false" customHeight="false" outlineLevel="0" collapsed="false">
      <c r="B195" s="0" t="s">
        <v>26</v>
      </c>
      <c r="C195" s="22" t="n">
        <f aca="false">C189*C162</f>
        <v>0</v>
      </c>
      <c r="D195" s="22" t="n">
        <f aca="false">D189*D162</f>
        <v>1123998.91369742</v>
      </c>
      <c r="E195" s="22" t="n">
        <f aca="false">E189*E162</f>
        <v>1159340.74163813</v>
      </c>
      <c r="F195" s="22" t="n">
        <f aca="false">F189*F162</f>
        <v>1195515.7826093</v>
      </c>
      <c r="G195" s="22" t="n">
        <f aca="false">G189*G162</f>
        <v>1232562.94320052</v>
      </c>
      <c r="H195" s="22" t="n">
        <f aca="false">H189*H162</f>
        <v>1270456.86855565</v>
      </c>
      <c r="I195" s="22" t="n">
        <f aca="false">I189*I162</f>
        <v>1309347.50204796</v>
      </c>
      <c r="J195" s="22" t="n">
        <f aca="false">J189*J162</f>
        <v>1349036.37635541</v>
      </c>
      <c r="K195" s="22" t="n">
        <f aca="false">K189*K162</f>
        <v>1389700.3197418</v>
      </c>
      <c r="L195" s="22" t="n">
        <f aca="false">L189*L162</f>
        <v>1431815.61006479</v>
      </c>
      <c r="M195" s="22" t="n">
        <f aca="false">M189*M162</f>
        <v>1473671.45026523</v>
      </c>
    </row>
    <row r="196" customFormat="false" ht="15" hidden="false" customHeight="false" outlineLevel="0" collapsed="false">
      <c r="B196" s="0" t="s">
        <v>27</v>
      </c>
      <c r="C196" s="22" t="n">
        <f aca="false">C190*C163</f>
        <v>0</v>
      </c>
      <c r="D196" s="22" t="n">
        <f aca="false">D190*D163</f>
        <v>1902766.98932893</v>
      </c>
      <c r="E196" s="22" t="n">
        <f aca="false">E190*E163</f>
        <v>1962595.5734393</v>
      </c>
      <c r="F196" s="22" t="n">
        <f aca="false">F190*F163</f>
        <v>2023834.66625226</v>
      </c>
      <c r="G196" s="22" t="n">
        <f aca="false">G190*G163</f>
        <v>2086550.13097583</v>
      </c>
      <c r="H196" s="22" t="n">
        <f aca="false">H190*H163</f>
        <v>2150699.0455194</v>
      </c>
      <c r="I196" s="22" t="n">
        <f aca="false">I190*I163</f>
        <v>2216535.24224653</v>
      </c>
      <c r="J196" s="22" t="n">
        <f aca="false">J190*J163</f>
        <v>2283722.74479261</v>
      </c>
      <c r="K196" s="22" t="n">
        <f aca="false">K190*K163</f>
        <v>2352560.89773801</v>
      </c>
      <c r="L196" s="22" t="n">
        <f aca="false">L190*L163</f>
        <v>2423855.97035421</v>
      </c>
      <c r="M196" s="22" t="n">
        <f aca="false">M190*M163</f>
        <v>2494711.83157746</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45204618.4015063</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10371338.8011056</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12935446.5081762</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21897833.0922245</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3813555.31280473</v>
      </c>
      <c r="E206" s="22" t="n">
        <f aca="false">PV($C$203,E$205,0,E193)*-1</f>
        <v>3818897.76246234</v>
      </c>
      <c r="F206" s="22" t="n">
        <f aca="false">PV($C$203,F$205,0,F193)*-1</f>
        <v>3823358.50828098</v>
      </c>
      <c r="G206" s="22" t="n">
        <f aca="false">PV($C$203,G$205,0,G193)*-1</f>
        <v>3827027.56971507</v>
      </c>
      <c r="H206" s="22" t="n">
        <f aca="false">PV($C$203,H$205,0,H193)*-1</f>
        <v>3829791.9777475</v>
      </c>
      <c r="I206" s="22" t="n">
        <f aca="false">PV($C$203,I$205,0,I193)*-1</f>
        <v>3832065.81036918</v>
      </c>
      <c r="J206" s="22" t="n">
        <f aca="false">PV($C$203,J$205,0,J193)*-1</f>
        <v>3833226.40059532</v>
      </c>
      <c r="K206" s="22" t="n">
        <f aca="false">PV($C$203,K$205,0,K193)*-1</f>
        <v>3833758.42058223</v>
      </c>
      <c r="L206" s="22" t="n">
        <f aca="false">PV($C$203,L$205,0,L193)*-1</f>
        <v>3834894.79034417</v>
      </c>
      <c r="M206" s="22" t="n">
        <f aca="false">PV($C$203,M$205,0,M193)*-1</f>
        <v>3832037.99032851</v>
      </c>
    </row>
    <row r="207" customFormat="false" ht="15" hidden="false" customHeight="false" outlineLevel="0" collapsed="false">
      <c r="A207" s="101"/>
      <c r="B207" s="101" t="s">
        <v>25</v>
      </c>
      <c r="C207" s="22" t="n">
        <f aca="false">PV($C$203,C$205,0,C194)*-1</f>
        <v>0</v>
      </c>
      <c r="D207" s="22" t="n">
        <f aca="false">PV($C$203,D$205,0,D194)*-1</f>
        <v>874947.63996362</v>
      </c>
      <c r="E207" s="22" t="n">
        <f aca="false">PV($C$203,E$205,0,E194)*-1</f>
        <v>876173.363294249</v>
      </c>
      <c r="F207" s="22" t="n">
        <f aca="false">PV($C$203,F$205,0,F194)*-1</f>
        <v>877196.796470475</v>
      </c>
      <c r="G207" s="22" t="n">
        <f aca="false">PV($C$203,G$205,0,G194)*-1</f>
        <v>878038.592741754</v>
      </c>
      <c r="H207" s="22" t="n">
        <f aca="false">PV($C$203,H$205,0,H194)*-1</f>
        <v>878672.83351853</v>
      </c>
      <c r="I207" s="22" t="n">
        <f aca="false">PV($C$203,I$205,0,I194)*-1</f>
        <v>879194.521109984</v>
      </c>
      <c r="J207" s="22" t="n">
        <f aca="false">PV($C$203,J$205,0,J194)*-1</f>
        <v>879460.796434721</v>
      </c>
      <c r="K207" s="22" t="n">
        <f aca="false">PV($C$203,K$205,0,K194)*-1</f>
        <v>879582.858288761</v>
      </c>
      <c r="L207" s="22" t="n">
        <f aca="false">PV($C$203,L$205,0,L194)*-1</f>
        <v>879843.576689252</v>
      </c>
      <c r="M207" s="22" t="n">
        <f aca="false">PV($C$203,M$205,0,M194)*-1</f>
        <v>879188.138331466</v>
      </c>
    </row>
    <row r="208" customFormat="false" ht="15" hidden="false" customHeight="false" outlineLevel="0" collapsed="false">
      <c r="A208" s="101"/>
      <c r="B208" s="101" t="s">
        <v>26</v>
      </c>
      <c r="C208" s="22" t="n">
        <f aca="false">PV($C$203,C$205,0,C195)*-1</f>
        <v>0</v>
      </c>
      <c r="D208" s="22" t="n">
        <f aca="false">PV($C$203,D$205,0,D195)*-1</f>
        <v>1091261.08125963</v>
      </c>
      <c r="E208" s="22" t="n">
        <f aca="false">PV($C$203,E$205,0,E195)*-1</f>
        <v>1092789.84036019</v>
      </c>
      <c r="F208" s="22" t="n">
        <f aca="false">PV($C$203,F$205,0,F195)*-1</f>
        <v>1094066.29707997</v>
      </c>
      <c r="G208" s="22" t="n">
        <f aca="false">PV($C$203,G$205,0,G195)*-1</f>
        <v>1095116.2107745</v>
      </c>
      <c r="H208" s="22" t="n">
        <f aca="false">PV($C$203,H$205,0,H195)*-1</f>
        <v>1095907.2549973</v>
      </c>
      <c r="I208" s="22" t="n">
        <f aca="false">PV($C$203,I$205,0,I195)*-1</f>
        <v>1096557.91949324</v>
      </c>
      <c r="J208" s="22" t="n">
        <f aca="false">PV($C$203,J$205,0,J195)*-1</f>
        <v>1096890.02610798</v>
      </c>
      <c r="K208" s="22" t="n">
        <f aca="false">PV($C$203,K$205,0,K195)*-1</f>
        <v>1097042.2653332</v>
      </c>
      <c r="L208" s="22" t="n">
        <f aca="false">PV($C$203,L$205,0,L195)*-1</f>
        <v>1097367.44118445</v>
      </c>
      <c r="M208" s="22" t="n">
        <f aca="false">PV($C$203,M$205,0,M195)*-1</f>
        <v>1096549.95869939</v>
      </c>
    </row>
    <row r="209" customFormat="false" ht="15" hidden="false" customHeight="false" outlineLevel="0" collapsed="false">
      <c r="A209" s="101"/>
      <c r="B209" s="101" t="s">
        <v>27</v>
      </c>
      <c r="C209" s="22" t="n">
        <f aca="false">PV($C$203,C$205,0,C196)*-1</f>
        <v>0</v>
      </c>
      <c r="D209" s="22" t="n">
        <f aca="false">PV($C$203,D$205,0,D196)*-1</f>
        <v>1847346.59158148</v>
      </c>
      <c r="E209" s="22" t="n">
        <f aca="false">PV($C$203,E$205,0,E196)*-1</f>
        <v>1849934.5588079</v>
      </c>
      <c r="F209" s="22" t="n">
        <f aca="false">PV($C$203,F$205,0,F196)*-1</f>
        <v>1852095.41473054</v>
      </c>
      <c r="G209" s="22" t="n">
        <f aca="false">PV($C$203,G$205,0,G196)*-1</f>
        <v>1853872.76619881</v>
      </c>
      <c r="H209" s="22" t="n">
        <f aca="false">PV($C$203,H$205,0,H196)*-1</f>
        <v>1855211.88923167</v>
      </c>
      <c r="I209" s="22" t="n">
        <f aca="false">PV($C$203,I$205,0,I196)*-1</f>
        <v>1856313.36976596</v>
      </c>
      <c r="J209" s="22" t="n">
        <f aca="false">PV($C$203,J$205,0,J196)*-1</f>
        <v>1856875.57805261</v>
      </c>
      <c r="K209" s="22" t="n">
        <f aca="false">PV($C$203,K$205,0,K196)*-1</f>
        <v>1857133.29696026</v>
      </c>
      <c r="L209" s="22" t="n">
        <f aca="false">PV($C$203,L$205,0,L196)*-1</f>
        <v>1857683.77247047</v>
      </c>
      <c r="M209" s="22" t="n">
        <f aca="false">PV($C$203,M$205,0,M196)*-1</f>
        <v>1856299.89329765</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38278614.54323</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8782299.11684281</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10953548.2952899</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18542767.1310974</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WRA'!R26</f>
        <v>0.0489</v>
      </c>
      <c r="E217" s="75" t="n">
        <f aca="false">D217</f>
        <v>0.0489</v>
      </c>
      <c r="F217" s="75" t="n">
        <f aca="false">E217</f>
        <v>0.0489</v>
      </c>
      <c r="G217" s="75" t="n">
        <f aca="false">F217</f>
        <v>0.0489</v>
      </c>
      <c r="H217" s="75" t="n">
        <f aca="false">G217</f>
        <v>0.0489</v>
      </c>
      <c r="I217" s="75" t="n">
        <f aca="false">H217</f>
        <v>0.0489</v>
      </c>
      <c r="J217" s="75" t="n">
        <f aca="false">I217</f>
        <v>0.0489</v>
      </c>
      <c r="K217" s="75" t="n">
        <f aca="false">J217</f>
        <v>0.0489</v>
      </c>
      <c r="L217" s="75" t="n">
        <f aca="false">K217</f>
        <v>0.0489</v>
      </c>
      <c r="M217" s="75" t="n">
        <f aca="false">L217</f>
        <v>0.0489</v>
      </c>
    </row>
    <row r="218" customFormat="false" ht="15" hidden="false" customHeight="false" outlineLevel="0" collapsed="false">
      <c r="B218" s="0" t="s">
        <v>26</v>
      </c>
      <c r="C218" s="75" t="n">
        <v>0</v>
      </c>
      <c r="D218" s="75" t="n">
        <f aca="false">'Regional Data WRA'!R27</f>
        <v>0.0219</v>
      </c>
      <c r="E218" s="75" t="n">
        <f aca="false">D218</f>
        <v>0.0219</v>
      </c>
      <c r="F218" s="75" t="n">
        <f aca="false">E218</f>
        <v>0.0219</v>
      </c>
      <c r="G218" s="75" t="n">
        <f aca="false">F218</f>
        <v>0.0219</v>
      </c>
      <c r="H218" s="75" t="n">
        <f aca="false">G218</f>
        <v>0.0219</v>
      </c>
      <c r="I218" s="75" t="n">
        <f aca="false">H218</f>
        <v>0.0219</v>
      </c>
      <c r="J218" s="75" t="n">
        <f aca="false">I218</f>
        <v>0.0219</v>
      </c>
      <c r="K218" s="75" t="n">
        <f aca="false">J218</f>
        <v>0.0219</v>
      </c>
      <c r="L218" s="75" t="n">
        <f aca="false">K218</f>
        <v>0.0219</v>
      </c>
      <c r="M218" s="75" t="n">
        <f aca="false">L218</f>
        <v>0.0219</v>
      </c>
    </row>
    <row r="219" customFormat="false" ht="15" hidden="false" customHeight="false" outlineLevel="0" collapsed="false">
      <c r="B219" s="0" t="s">
        <v>27</v>
      </c>
      <c r="C219" s="75" t="n">
        <v>0</v>
      </c>
      <c r="D219" s="75" t="n">
        <f aca="false">'Regional Data WRA'!R28</f>
        <v>0.039</v>
      </c>
      <c r="E219" s="75" t="n">
        <f aca="false">D219</f>
        <v>0.039</v>
      </c>
      <c r="F219" s="75" t="n">
        <f aca="false">E219</f>
        <v>0.039</v>
      </c>
      <c r="G219" s="75" t="n">
        <f aca="false">F219</f>
        <v>0.039</v>
      </c>
      <c r="H219" s="75" t="n">
        <f aca="false">G219</f>
        <v>0.039</v>
      </c>
      <c r="I219" s="75" t="n">
        <f aca="false">H219</f>
        <v>0.039</v>
      </c>
      <c r="J219" s="75" t="n">
        <f aca="false">I219</f>
        <v>0.039</v>
      </c>
      <c r="K219" s="75" t="n">
        <f aca="false">J219</f>
        <v>0.039</v>
      </c>
      <c r="L219" s="75" t="n">
        <f aca="false">K219</f>
        <v>0.039</v>
      </c>
      <c r="M219" s="75" t="n">
        <f aca="false">L219</f>
        <v>0.039</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166146.385536387</v>
      </c>
      <c r="E222" s="22" t="n">
        <f aca="false">SUM(E223:E225)</f>
        <v>171370.516003988</v>
      </c>
      <c r="F222" s="22" t="n">
        <f aca="false">SUM(F223:F225)</f>
        <v>176717.809698624</v>
      </c>
      <c r="G222" s="22" t="n">
        <f aca="false">SUM(G223:G225)</f>
        <v>182194.017683887</v>
      </c>
      <c r="H222" s="22" t="n">
        <f aca="false">SUM(H223:H225)</f>
        <v>187795.392075637</v>
      </c>
      <c r="I222" s="22" t="n">
        <f aca="false">SUM(I223:I225)</f>
        <v>193544.097085247</v>
      </c>
      <c r="J222" s="22" t="n">
        <f aca="false">SUM(J223:J225)</f>
        <v>199410.795826529</v>
      </c>
      <c r="K222" s="22" t="n">
        <f aca="false">SUM(K223:K225)</f>
        <v>205421.626560413</v>
      </c>
      <c r="L222" s="22" t="n">
        <f aca="false">SUM(L223:L225)</f>
        <v>211646.991351882</v>
      </c>
      <c r="M222" s="22" t="n">
        <f aca="false">SUM(M223:M225)</f>
        <v>217834.004949622</v>
      </c>
    </row>
    <row r="223" customFormat="false" ht="15" hidden="false" customHeight="false" outlineLevel="0" collapsed="false">
      <c r="B223" s="0" t="s">
        <v>25</v>
      </c>
      <c r="C223" s="22" t="n">
        <f aca="false">C217*C161</f>
        <v>0</v>
      </c>
      <c r="D223" s="22" t="n">
        <f aca="false">D217*D161</f>
        <v>50828.7056309662</v>
      </c>
      <c r="E223" s="22" t="n">
        <f aca="false">E217*E161</f>
        <v>52426.9094610296</v>
      </c>
      <c r="F223" s="22" t="n">
        <f aca="false">F217*F161</f>
        <v>54062.7922775561</v>
      </c>
      <c r="G223" s="22" t="n">
        <f aca="false">G217*G161</f>
        <v>55738.1134875737</v>
      </c>
      <c r="H223" s="22" t="n">
        <f aca="false">H217*H161</f>
        <v>57451.7265112213</v>
      </c>
      <c r="I223" s="22" t="n">
        <f aca="false">I217*I161</f>
        <v>59210.4119845729</v>
      </c>
      <c r="J223" s="22" t="n">
        <f aca="false">J217*J161</f>
        <v>61005.1949549243</v>
      </c>
      <c r="K223" s="22" t="n">
        <f aca="false">K217*K161</f>
        <v>62844.0718283743</v>
      </c>
      <c r="L223" s="22" t="n">
        <f aca="false">L217*L161</f>
        <v>64748.5805145512</v>
      </c>
      <c r="M223" s="22" t="n">
        <f aca="false">M217*M161</f>
        <v>66641.3565257722</v>
      </c>
    </row>
    <row r="224" customFormat="false" ht="15" hidden="false" customHeight="false" outlineLevel="0" collapsed="false">
      <c r="B224" s="0" t="s">
        <v>26</v>
      </c>
      <c r="C224" s="22" t="n">
        <f aca="false">C218*C162</f>
        <v>0</v>
      </c>
      <c r="D224" s="22" t="n">
        <f aca="false">D218*D162</f>
        <v>31844.2124320485</v>
      </c>
      <c r="E224" s="22" t="n">
        <f aca="false">E218*E162</f>
        <v>32845.4880231241</v>
      </c>
      <c r="F224" s="22" t="n">
        <f aca="false">F218*F162</f>
        <v>33870.3695202377</v>
      </c>
      <c r="G224" s="22" t="n">
        <f aca="false">G218*G162</f>
        <v>34919.9591928736</v>
      </c>
      <c r="H224" s="22" t="n">
        <f aca="false">H218*H162</f>
        <v>35993.5387081095</v>
      </c>
      <c r="I224" s="22" t="n">
        <f aca="false">I218*I162</f>
        <v>37095.3561382282</v>
      </c>
      <c r="J224" s="22" t="n">
        <f aca="false">J218*J162</f>
        <v>38219.7886703537</v>
      </c>
      <c r="K224" s="22" t="n">
        <f aca="false">K218*K162</f>
        <v>39371.8460573679</v>
      </c>
      <c r="L224" s="22" t="n">
        <f aca="false">L218*L162</f>
        <v>40565.0218116675</v>
      </c>
      <c r="M224" s="22" t="n">
        <f aca="false">M218*M162</f>
        <v>41750.8470385622</v>
      </c>
    </row>
    <row r="225" customFormat="false" ht="15" hidden="false" customHeight="false" outlineLevel="0" collapsed="false">
      <c r="B225" s="0" t="s">
        <v>27</v>
      </c>
      <c r="C225" s="22" t="n">
        <f aca="false">C219*C163</f>
        <v>0</v>
      </c>
      <c r="D225" s="22" t="n">
        <f aca="false">D219*D163</f>
        <v>83473.4674733724</v>
      </c>
      <c r="E225" s="22" t="n">
        <f aca="false">E219*E163</f>
        <v>86098.1185198344</v>
      </c>
      <c r="F225" s="22" t="n">
        <f aca="false">F219*F163</f>
        <v>88784.6479008301</v>
      </c>
      <c r="G225" s="22" t="n">
        <f aca="false">G219*G163</f>
        <v>91535.9450034393</v>
      </c>
      <c r="H225" s="22" t="n">
        <f aca="false">H219*H163</f>
        <v>94350.1268563065</v>
      </c>
      <c r="I225" s="22" t="n">
        <f aca="false">I219*I163</f>
        <v>97238.3289624462</v>
      </c>
      <c r="J225" s="22" t="n">
        <f aca="false">J219*J163</f>
        <v>100185.812201251</v>
      </c>
      <c r="K225" s="22" t="n">
        <f aca="false">K219*K163</f>
        <v>103205.708674671</v>
      </c>
      <c r="L225" s="22" t="n">
        <f aca="false">L219*L163</f>
        <v>106333.389025663</v>
      </c>
      <c r="M225" s="22" t="n">
        <f aca="false">M219*M163</f>
        <v>109441.801385288</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1912081.63677222</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584957.863176542</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366476.427592573</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960647.346003101</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161307.170423677</v>
      </c>
      <c r="E235" s="22" t="n">
        <f aca="false">PV($C$232,E$234,0,E222)*-1</f>
        <v>161533.1473315</v>
      </c>
      <c r="F235" s="22" t="n">
        <f aca="false">PV($C$232,F$234,0,F222)*-1</f>
        <v>161721.829604855</v>
      </c>
      <c r="G235" s="22" t="n">
        <f aca="false">PV($C$232,G$234,0,G222)*-1</f>
        <v>161877.024919855</v>
      </c>
      <c r="H235" s="22" t="n">
        <f aca="false">PV($C$232,H$234,0,H222)*-1</f>
        <v>161993.954871313</v>
      </c>
      <c r="I235" s="22" t="n">
        <f aca="false">PV($C$232,I$234,0,I222)*-1</f>
        <v>162090.134282947</v>
      </c>
      <c r="J235" s="22" t="n">
        <f aca="false">PV($C$232,J$234,0,J222)*-1</f>
        <v>162139.225356773</v>
      </c>
      <c r="K235" s="22" t="n">
        <f aca="false">PV($C$232,K$234,0,K222)*-1</f>
        <v>162161.728934579</v>
      </c>
      <c r="L235" s="22" t="n">
        <f aca="false">PV($C$232,L$234,0,L222)*-1</f>
        <v>162209.795522269</v>
      </c>
      <c r="M235" s="22" t="n">
        <f aca="false">PV($C$232,M$234,0,M222)*-1</f>
        <v>162088.957540597</v>
      </c>
    </row>
    <row r="236" customFormat="false" ht="15" hidden="false" customHeight="false" outlineLevel="0" collapsed="false">
      <c r="A236" s="101"/>
      <c r="B236" s="101" t="s">
        <v>25</v>
      </c>
      <c r="C236" s="22" t="n">
        <f aca="false">PV($C$232,C$234,0,C223)*-1</f>
        <v>0</v>
      </c>
      <c r="D236" s="22" t="n">
        <f aca="false">PV($C$232,D$234,0,D223)*-1</f>
        <v>49348.2578941419</v>
      </c>
      <c r="E236" s="22" t="n">
        <f aca="false">PV($C$232,E$234,0,E223)*-1</f>
        <v>49417.3903864922</v>
      </c>
      <c r="F236" s="22" t="n">
        <f aca="false">PV($C$232,F$234,0,F223)*-1</f>
        <v>49475.1134341479</v>
      </c>
      <c r="G236" s="22" t="n">
        <f aca="false">PV($C$232,G$234,0,G223)*-1</f>
        <v>49522.591908964</v>
      </c>
      <c r="H236" s="22" t="n">
        <f aca="false">PV($C$232,H$234,0,H223)*-1</f>
        <v>49558.363966616</v>
      </c>
      <c r="I236" s="22" t="n">
        <f aca="false">PV($C$232,I$234,0,I223)*-1</f>
        <v>49587.787868833</v>
      </c>
      <c r="J236" s="22" t="n">
        <f aca="false">PV($C$232,J$234,0,J223)*-1</f>
        <v>49602.8061656954</v>
      </c>
      <c r="K236" s="22" t="n">
        <f aca="false">PV($C$232,K$234,0,K223)*-1</f>
        <v>49609.690623207</v>
      </c>
      <c r="L236" s="22" t="n">
        <f aca="false">PV($C$232,L$234,0,L223)*-1</f>
        <v>49624.3955018506</v>
      </c>
      <c r="M236" s="22" t="n">
        <f aca="false">PV($C$232,M$234,0,M223)*-1</f>
        <v>49587.4278712903</v>
      </c>
    </row>
    <row r="237" customFormat="false" ht="15" hidden="false" customHeight="false" outlineLevel="0" collapsed="false">
      <c r="A237" s="101"/>
      <c r="B237" s="101" t="s">
        <v>26</v>
      </c>
      <c r="C237" s="22" t="n">
        <f aca="false">PV($C$232,C$234,0,C224)*-1</f>
        <v>0</v>
      </c>
      <c r="D237" s="22" t="n">
        <f aca="false">PV($C$232,D$234,0,D224)*-1</f>
        <v>30916.7110990762</v>
      </c>
      <c r="E237" s="22" t="n">
        <f aca="false">PV($C$232,E$234,0,E224)*-1</f>
        <v>30960.0226440985</v>
      </c>
      <c r="F237" s="22" t="n">
        <f aca="false">PV($C$232,F$234,0,F224)*-1</f>
        <v>30996.186165655</v>
      </c>
      <c r="G237" s="22" t="n">
        <f aca="false">PV($C$232,G$234,0,G224)*-1</f>
        <v>31025.9314566126</v>
      </c>
      <c r="H237" s="22" t="n">
        <f aca="false">PV($C$232,H$234,0,H224)*-1</f>
        <v>31048.3426706867</v>
      </c>
      <c r="I237" s="22" t="n">
        <f aca="false">PV($C$232,I$234,0,I224)*-1</f>
        <v>31066.7767618394</v>
      </c>
      <c r="J237" s="22" t="n">
        <f aca="false">PV($C$232,J$234,0,J224)*-1</f>
        <v>31076.1857332015</v>
      </c>
      <c r="K237" s="22" t="n">
        <f aca="false">PV($C$232,K$234,0,K224)*-1</f>
        <v>31080.4988496729</v>
      </c>
      <c r="L237" s="22" t="n">
        <f aca="false">PV($C$232,L$234,0,L224)*-1</f>
        <v>31089.7114643461</v>
      </c>
      <c r="M237" s="22" t="n">
        <f aca="false">PV($C$232,M$234,0,M224)*-1</f>
        <v>31066.5512231781</v>
      </c>
    </row>
    <row r="238" customFormat="false" ht="15" hidden="false" customHeight="false" outlineLevel="0" collapsed="false">
      <c r="A238" s="101"/>
      <c r="B238" s="101" t="s">
        <v>27</v>
      </c>
      <c r="C238" s="22" t="n">
        <f aca="false">PV($C$232,C$234,0,C225)*-1</f>
        <v>0</v>
      </c>
      <c r="D238" s="22" t="n">
        <f aca="false">PV($C$232,D$234,0,D225)*-1</f>
        <v>81042.2014304587</v>
      </c>
      <c r="E238" s="22" t="n">
        <f aca="false">PV($C$232,E$234,0,E225)*-1</f>
        <v>81155.734300909</v>
      </c>
      <c r="F238" s="22" t="n">
        <f aca="false">PV($C$232,F$234,0,F225)*-1</f>
        <v>81250.5300050517</v>
      </c>
      <c r="G238" s="22" t="n">
        <f aca="false">PV($C$232,G$234,0,G225)*-1</f>
        <v>81328.5015542786</v>
      </c>
      <c r="H238" s="22" t="n">
        <f aca="false">PV($C$232,H$234,0,H225)*-1</f>
        <v>81387.2482340102</v>
      </c>
      <c r="I238" s="22" t="n">
        <f aca="false">PV($C$232,I$234,0,I225)*-1</f>
        <v>81435.5696522749</v>
      </c>
      <c r="J238" s="22" t="n">
        <f aca="false">PV($C$232,J$234,0,J225)*-1</f>
        <v>81460.2334578762</v>
      </c>
      <c r="K238" s="22" t="n">
        <f aca="false">PV($C$232,K$234,0,K225)*-1</f>
        <v>81471.5394616989</v>
      </c>
      <c r="L238" s="22" t="n">
        <f aca="false">PV($C$232,L$234,0,L225)*-1</f>
        <v>81495.6885560722</v>
      </c>
      <c r="M238" s="22" t="n">
        <f aca="false">PV($C$232,M$234,0,M225)*-1</f>
        <v>81434.9784461287</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1619122.96878836</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495333.825621238</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310326.918068367</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813462.225098759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41122.6754121454</v>
      </c>
      <c r="E246" s="49" t="n">
        <f aca="false">SUM(E247:E249)</f>
        <v>42415.6931376668</v>
      </c>
      <c r="F246" s="49" t="n">
        <f aca="false">SUM(F247:F249)</f>
        <v>43739.1948330423</v>
      </c>
      <c r="G246" s="49" t="n">
        <f aca="false">SUM(G247:G249)</f>
        <v>45094.6039365285</v>
      </c>
      <c r="H246" s="49" t="n">
        <f aca="false">SUM(H247:H249)</f>
        <v>46480.9928142055</v>
      </c>
      <c r="I246" s="49" t="n">
        <f aca="false">SUM(I247:I249)</f>
        <v>47903.8473011518</v>
      </c>
      <c r="J246" s="49" t="n">
        <f aca="false">SUM(J247:J249)</f>
        <v>49355.9062628902</v>
      </c>
      <c r="K246" s="49" t="n">
        <f aca="false">SUM(K247:K249)</f>
        <v>50843.6391463283</v>
      </c>
      <c r="L246" s="49" t="n">
        <f aca="false">SUM(L247:L249)</f>
        <v>52384.4710748429</v>
      </c>
      <c r="M246" s="49" t="n">
        <f aca="false">SUM(M247:M249)</f>
        <v>53915.8107493657</v>
      </c>
    </row>
    <row r="247" customFormat="false" ht="15" hidden="false" customHeight="false" outlineLevel="0" collapsed="false">
      <c r="B247" s="0" t="s">
        <v>25</v>
      </c>
      <c r="C247" s="48" t="n">
        <f aca="false">C172*C217*Interventions!$C$47</f>
        <v>0</v>
      </c>
      <c r="D247" s="48" t="n">
        <f aca="false">D172*D217*Interventions!$C$47</f>
        <v>13868.2918471649</v>
      </c>
      <c r="E247" s="48" t="n">
        <f aca="false">E172*E217*Interventions!$C$47</f>
        <v>14304.3516852315</v>
      </c>
      <c r="F247" s="48" t="n">
        <f aca="false">F172*F217*Interventions!$C$47</f>
        <v>14750.6919971818</v>
      </c>
      <c r="G247" s="48" t="n">
        <f aca="false">G172*G217*Interventions!$C$47</f>
        <v>15207.7928261298</v>
      </c>
      <c r="H247" s="48" t="n">
        <f aca="false">H172*H217*Interventions!$C$47</f>
        <v>15675.3413349899</v>
      </c>
      <c r="I247" s="48" t="n">
        <f aca="false">I172*I217*Interventions!$C$47</f>
        <v>16155.1875775617</v>
      </c>
      <c r="J247" s="48" t="n">
        <f aca="false">J172*J217*Interventions!$C$47</f>
        <v>16644.8827945887</v>
      </c>
      <c r="K247" s="48" t="n">
        <f aca="false">K172*K217*Interventions!$C$47</f>
        <v>17146.608755056</v>
      </c>
      <c r="L247" s="48" t="n">
        <f aca="false">L172*L217*Interventions!$C$47</f>
        <v>17666.2419418053</v>
      </c>
      <c r="M247" s="48" t="n">
        <f aca="false">M172*M217*Interventions!$C$47</f>
        <v>18182.6739421696</v>
      </c>
    </row>
    <row r="248" customFormat="false" ht="15" hidden="false" customHeight="false" outlineLevel="0" collapsed="false">
      <c r="B248" s="0" t="s">
        <v>26</v>
      </c>
      <c r="C248" s="48" t="n">
        <f aca="false">C173*C218*Interventions!$C$47</f>
        <v>0</v>
      </c>
      <c r="D248" s="48" t="n">
        <f aca="false">D173*D218*Interventions!$C$47</f>
        <v>7348.25691677647</v>
      </c>
      <c r="E248" s="48" t="n">
        <f aca="false">E173*E218*Interventions!$C$47</f>
        <v>7579.30770201479</v>
      </c>
      <c r="F248" s="48" t="n">
        <f aca="false">F173*F218*Interventions!$C$47</f>
        <v>7815.80570196098</v>
      </c>
      <c r="G248" s="48" t="n">
        <f aca="false">G173*G218*Interventions!$C$47</f>
        <v>8058.00527239099</v>
      </c>
      <c r="H248" s="48" t="n">
        <f aca="false">H173*H218*Interventions!$C$47</f>
        <v>8305.74065336094</v>
      </c>
      <c r="I248" s="48" t="n">
        <f aca="false">I173*I218*Interventions!$C$47</f>
        <v>8559.99211488384</v>
      </c>
      <c r="J248" s="48" t="n">
        <f aca="false">J173*J218*Interventions!$C$47</f>
        <v>8819.46215670923</v>
      </c>
      <c r="K248" s="48" t="n">
        <f aca="false">K173*K218*Interventions!$C$47</f>
        <v>9085.30681154926</v>
      </c>
      <c r="L248" s="48" t="n">
        <f aca="false">L173*L218*Interventions!$C$47</f>
        <v>9360.63979421199</v>
      </c>
      <c r="M248" s="48" t="n">
        <f aca="false">M173*M218*Interventions!$C$47</f>
        <v>9634.27659537991</v>
      </c>
    </row>
    <row r="249" customFormat="false" ht="15" hidden="false" customHeight="false" outlineLevel="0" collapsed="false">
      <c r="B249" s="0" t="s">
        <v>27</v>
      </c>
      <c r="C249" s="48" t="n">
        <f aca="false">C174*C219*Interventions!$C$47</f>
        <v>0</v>
      </c>
      <c r="D249" s="48" t="n">
        <f aca="false">D174*D219*Interventions!$C$47</f>
        <v>19906.1266482041</v>
      </c>
      <c r="E249" s="48" t="n">
        <f aca="false">E174*E219*Interventions!$C$47</f>
        <v>20532.0337504204</v>
      </c>
      <c r="F249" s="48" t="n">
        <f aca="false">F174*F219*Interventions!$C$47</f>
        <v>21172.6971338995</v>
      </c>
      <c r="G249" s="48" t="n">
        <f aca="false">G174*G219*Interventions!$C$47</f>
        <v>21828.8058380078</v>
      </c>
      <c r="H249" s="48" t="n">
        <f aca="false">H174*H219*Interventions!$C$47</f>
        <v>22499.9108258546</v>
      </c>
      <c r="I249" s="48" t="n">
        <f aca="false">I174*I219*Interventions!$C$47</f>
        <v>23188.6676087062</v>
      </c>
      <c r="J249" s="48" t="n">
        <f aca="false">J174*J219*Interventions!$C$47</f>
        <v>23891.5613115923</v>
      </c>
      <c r="K249" s="48" t="n">
        <f aca="false">K174*K219*Interventions!$C$47</f>
        <v>24611.7235797231</v>
      </c>
      <c r="L249" s="48" t="n">
        <f aca="false">L174*L219*Interventions!$C$47</f>
        <v>25357.5893388256</v>
      </c>
      <c r="M249" s="48" t="n">
        <f aca="false">M174*M219*Interventions!$C$47</f>
        <v>26098.8602118162</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473256.834668168</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159602.064701879</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84566.7937192384</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229087.97624705</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39924.9275846072</v>
      </c>
      <c r="E259" s="22" t="n">
        <f aca="false">PV($C$256,E$258,0,E246)*-1</f>
        <v>39980.8588346374</v>
      </c>
      <c r="F259" s="22" t="n">
        <f aca="false">PV($C$256,F$258,0,F246)*-1</f>
        <v>40027.5593382815</v>
      </c>
      <c r="G259" s="22" t="n">
        <f aca="false">PV($C$256,G$258,0,G246)*-1</f>
        <v>40065.9715284934</v>
      </c>
      <c r="H259" s="22" t="n">
        <f aca="false">PV($C$256,H$258,0,H246)*-1</f>
        <v>40094.9127084308</v>
      </c>
      <c r="I259" s="22" t="n">
        <f aca="false">PV($C$256,I$258,0,I246)*-1</f>
        <v>40118.7179492924</v>
      </c>
      <c r="J259" s="22" t="n">
        <f aca="false">PV($C$256,J$258,0,J246)*-1</f>
        <v>40130.8684170143</v>
      </c>
      <c r="K259" s="22" t="n">
        <f aca="false">PV($C$256,K$258,0,K246)*-1</f>
        <v>40136.4382482371</v>
      </c>
      <c r="L259" s="22" t="n">
        <f aca="false">PV($C$256,L$258,0,L246)*-1</f>
        <v>40148.3351467304</v>
      </c>
      <c r="M259" s="22" t="n">
        <f aca="false">PV($C$256,M$258,0,M246)*-1</f>
        <v>40118.4266953265</v>
      </c>
    </row>
    <row r="260" customFormat="false" ht="15" hidden="false" customHeight="false" outlineLevel="0" collapsed="false">
      <c r="A260" s="101"/>
      <c r="B260" s="101" t="s">
        <v>25</v>
      </c>
      <c r="C260" s="22" t="n">
        <f aca="false">PV($C$256,C$258,0,C247)*-1</f>
        <v>0</v>
      </c>
      <c r="D260" s="22" t="n">
        <f aca="false">PV($C$256,D$258,0,D247)*-1</f>
        <v>13464.3610166649</v>
      </c>
      <c r="E260" s="22" t="n">
        <f aca="false">PV($C$256,E$258,0,E247)*-1</f>
        <v>13483.2233813098</v>
      </c>
      <c r="F260" s="22" t="n">
        <f aca="false">PV($C$256,F$258,0,F247)*-1</f>
        <v>13498.9727509083</v>
      </c>
      <c r="G260" s="22" t="n">
        <f aca="false">PV($C$256,G$258,0,G247)*-1</f>
        <v>13511.9269534014</v>
      </c>
      <c r="H260" s="22" t="n">
        <f aca="false">PV($C$256,H$258,0,H247)*-1</f>
        <v>13521.6871337825</v>
      </c>
      <c r="I260" s="22" t="n">
        <f aca="false">PV($C$256,I$258,0,I247)*-1</f>
        <v>13529.7152599793</v>
      </c>
      <c r="J260" s="22" t="n">
        <f aca="false">PV($C$256,J$258,0,J247)*-1</f>
        <v>13533.8129075851</v>
      </c>
      <c r="K260" s="22" t="n">
        <f aca="false">PV($C$256,K$258,0,K247)*-1</f>
        <v>13535.6912884094</v>
      </c>
      <c r="L260" s="22" t="n">
        <f aca="false">PV($C$256,L$258,0,L247)*-1</f>
        <v>13539.7034218304</v>
      </c>
      <c r="M260" s="22" t="n">
        <f aca="false">PV($C$256,M$258,0,M247)*-1</f>
        <v>13529.6170369196</v>
      </c>
    </row>
    <row r="261" customFormat="false" ht="15" hidden="false" customHeight="false" outlineLevel="0" collapsed="false">
      <c r="A261" s="101"/>
      <c r="B261" s="101" t="s">
        <v>26</v>
      </c>
      <c r="C261" s="22" t="n">
        <f aca="false">PV($C$256,C$258,0,C248)*-1</f>
        <v>0</v>
      </c>
      <c r="D261" s="22" t="n">
        <f aca="false">PV($C$256,D$258,0,D248)*-1</f>
        <v>7134.23001628784</v>
      </c>
      <c r="E261" s="22" t="n">
        <f aca="false">PV($C$256,E$258,0,E248)*-1</f>
        <v>7144.2244339851</v>
      </c>
      <c r="F261" s="22" t="n">
        <f aca="false">PV($C$256,F$258,0,F248)*-1</f>
        <v>7152.56939927445</v>
      </c>
      <c r="G261" s="22" t="n">
        <f aca="false">PV($C$256,G$258,0,G248)*-1</f>
        <v>7159.43331655573</v>
      </c>
      <c r="H261" s="22" t="n">
        <f aca="false">PV($C$256,H$258,0,H248)*-1</f>
        <v>7164.60484840581</v>
      </c>
      <c r="I261" s="22" t="n">
        <f aca="false">PV($C$256,I$258,0,I248)*-1</f>
        <v>7168.85863355144</v>
      </c>
      <c r="J261" s="22" t="n">
        <f aca="false">PV($C$256,J$258,0,J248)*-1</f>
        <v>7171.02981423422</v>
      </c>
      <c r="K261" s="22" t="n">
        <f aca="false">PV($C$256,K$258,0,K248)*-1</f>
        <v>7172.02509361228</v>
      </c>
      <c r="L261" s="22" t="n">
        <f aca="false">PV($C$256,L$258,0,L248)*-1</f>
        <v>7174.15096372567</v>
      </c>
      <c r="M261" s="22" t="n">
        <f aca="false">PV($C$256,M$258,0,M248)*-1</f>
        <v>7168.80658905413</v>
      </c>
    </row>
    <row r="262" customFormat="false" ht="15" hidden="false" customHeight="false" outlineLevel="0" collapsed="false">
      <c r="A262" s="101"/>
      <c r="B262" s="101" t="s">
        <v>27</v>
      </c>
      <c r="C262" s="22" t="n">
        <f aca="false">PV($C$256,C$258,0,C249)*-1</f>
        <v>0</v>
      </c>
      <c r="D262" s="22" t="n">
        <f aca="false">PV($C$256,D$258,0,D249)*-1</f>
        <v>19326.3365516544</v>
      </c>
      <c r="E262" s="22" t="n">
        <f aca="false">PV($C$256,E$258,0,E249)*-1</f>
        <v>19353.4110193425</v>
      </c>
      <c r="F262" s="22" t="n">
        <f aca="false">PV($C$256,F$258,0,F249)*-1</f>
        <v>19376.0171880987</v>
      </c>
      <c r="G262" s="22" t="n">
        <f aca="false">PV($C$256,G$258,0,G249)*-1</f>
        <v>19394.6112585363</v>
      </c>
      <c r="H262" s="22" t="n">
        <f aca="false">PV($C$256,H$258,0,H249)*-1</f>
        <v>19408.6207262426</v>
      </c>
      <c r="I262" s="22" t="n">
        <f aca="false">PV($C$256,I$258,0,I249)*-1</f>
        <v>19420.1440557617</v>
      </c>
      <c r="J262" s="22" t="n">
        <f aca="false">PV($C$256,J$258,0,J249)*-1</f>
        <v>19426.025695195</v>
      </c>
      <c r="K262" s="22" t="n">
        <f aca="false">PV($C$256,K$258,0,K249)*-1</f>
        <v>19428.7218662154</v>
      </c>
      <c r="L262" s="22" t="n">
        <f aca="false">PV($C$256,L$258,0,L249)*-1</f>
        <v>19434.4807611743</v>
      </c>
      <c r="M262" s="22" t="n">
        <f aca="false">PV($C$256,M$258,0,M249)*-1</f>
        <v>19420.0030693527</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400747.016451051</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135148.711150791</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71609.9331086867</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193988.372191574</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19473.7102707389</v>
      </c>
      <c r="E270" s="48" t="n">
        <f aca="false">SUM(E271:E273)</f>
        <v>20086.0209316911</v>
      </c>
      <c r="F270" s="48" t="n">
        <f aca="false">SUM(F271:F273)</f>
        <v>20712.7673264785</v>
      </c>
      <c r="G270" s="48" t="n">
        <f aca="false">SUM(G271:G273)</f>
        <v>21354.623526618</v>
      </c>
      <c r="H270" s="48" t="n">
        <f aca="false">SUM(H271:H273)</f>
        <v>22011.1502495482</v>
      </c>
      <c r="I270" s="48" t="n">
        <f aca="false">SUM(I271:I273)</f>
        <v>22684.9453214522</v>
      </c>
      <c r="J270" s="48" t="n">
        <f aca="false">SUM(J271:J273)</f>
        <v>23372.57022021</v>
      </c>
      <c r="K270" s="48" t="n">
        <f aca="false">SUM(K271:K273)</f>
        <v>24077.0885629968</v>
      </c>
      <c r="L270" s="48" t="n">
        <f aca="false">SUM(L271:L273)</f>
        <v>24806.7520455176</v>
      </c>
      <c r="M270" s="48" t="n">
        <f aca="false">SUM(M271:M273)</f>
        <v>25531.920455619</v>
      </c>
    </row>
    <row r="271" customFormat="false" ht="15" hidden="false" customHeight="false" outlineLevel="0" collapsed="false">
      <c r="B271" s="0" t="s">
        <v>25</v>
      </c>
      <c r="C271" s="48" t="n">
        <f aca="false">C183*C217*Interventions!$C$48</f>
        <v>0</v>
      </c>
      <c r="D271" s="48" t="n">
        <f aca="false">D183*D217*Interventions!$C$48</f>
        <v>6567.35231049622</v>
      </c>
      <c r="E271" s="48" t="n">
        <f aca="false">E183*E217*Interventions!$C$48</f>
        <v>6773.84916076456</v>
      </c>
      <c r="F271" s="48" t="n">
        <f aca="false">F183*F217*Interventions!$C$48</f>
        <v>6985.21434627248</v>
      </c>
      <c r="G271" s="48" t="n">
        <f aca="false">G183*G217*Interventions!$C$48</f>
        <v>7201.67519222267</v>
      </c>
      <c r="H271" s="48" t="n">
        <f aca="false">H183*H217*Interventions!$C$48</f>
        <v>7423.08355410101</v>
      </c>
      <c r="I271" s="48" t="n">
        <f aca="false">I183*I217*Interventions!$C$48</f>
        <v>7650.31552791337</v>
      </c>
      <c r="J271" s="48" t="n">
        <f aca="false">J183*J217*Interventions!$C$48</f>
        <v>7882.21149970447</v>
      </c>
      <c r="K271" s="48" t="n">
        <f aca="false">K183*K217*Interventions!$C$48</f>
        <v>8119.80464974944</v>
      </c>
      <c r="L271" s="48" t="n">
        <f aca="false">L183*L217*Interventions!$C$48</f>
        <v>8365.87779611939</v>
      </c>
      <c r="M271" s="48" t="n">
        <f aca="false">M183*M217*Interventions!$C$48</f>
        <v>8610.43501543546</v>
      </c>
    </row>
    <row r="272" customFormat="false" ht="15" hidden="false" customHeight="false" outlineLevel="0" collapsed="false">
      <c r="B272" s="0" t="s">
        <v>26</v>
      </c>
      <c r="C272" s="48" t="n">
        <f aca="false">C184*C218*Interventions!$C$48</f>
        <v>0</v>
      </c>
      <c r="D272" s="48" t="n">
        <f aca="false">D184*D218*Interventions!$C$48</f>
        <v>3479.77909409062</v>
      </c>
      <c r="E272" s="48" t="n">
        <f aca="false">E184*E218*Interventions!$C$48</f>
        <v>3589.19357173496</v>
      </c>
      <c r="F272" s="48" t="n">
        <f aca="false">F184*F218*Interventions!$C$48</f>
        <v>3701.18758682283</v>
      </c>
      <c r="G272" s="48" t="n">
        <f aca="false">G184*G218*Interventions!$C$48</f>
        <v>3815.88158994838</v>
      </c>
      <c r="H272" s="48" t="n">
        <f aca="false">H184*H218*Interventions!$C$48</f>
        <v>3933.19708521878</v>
      </c>
      <c r="I272" s="48" t="n">
        <f aca="false">I184*I218*Interventions!$C$48</f>
        <v>4053.59828110368</v>
      </c>
      <c r="J272" s="48" t="n">
        <f aca="false">J184*J218*Interventions!$C$48</f>
        <v>4176.4707442351</v>
      </c>
      <c r="K272" s="48" t="n">
        <f aca="false">K184*K218*Interventions!$C$48</f>
        <v>4302.36191579662</v>
      </c>
      <c r="L272" s="48" t="n">
        <f aca="false">L184*L218*Interventions!$C$48</f>
        <v>4432.74630053364</v>
      </c>
      <c r="M272" s="48" t="n">
        <f aca="false">M184*M218*Interventions!$C$48</f>
        <v>4562.32745574666</v>
      </c>
    </row>
    <row r="273" customFormat="false" ht="15" hidden="false" customHeight="false" outlineLevel="0" collapsed="false">
      <c r="B273" s="0" t="s">
        <v>27</v>
      </c>
      <c r="C273" s="48" t="n">
        <f aca="false">C185*C219*Interventions!$C$48</f>
        <v>0</v>
      </c>
      <c r="D273" s="48" t="n">
        <f aca="false">D185*D219*Interventions!$C$48</f>
        <v>9426.57886615205</v>
      </c>
      <c r="E273" s="48" t="n">
        <f aca="false">E185*E219*Interventions!$C$48</f>
        <v>9722.97819919155</v>
      </c>
      <c r="F273" s="48" t="n">
        <f aca="false">F185*F219*Interventions!$C$48</f>
        <v>10026.3653933832</v>
      </c>
      <c r="G273" s="48" t="n">
        <f aca="false">G185*G219*Interventions!$C$48</f>
        <v>10337.066744447</v>
      </c>
      <c r="H273" s="48" t="n">
        <f aca="false">H185*H219*Interventions!$C$48</f>
        <v>10654.8696102284</v>
      </c>
      <c r="I273" s="48" t="n">
        <f aca="false">I185*I219*Interventions!$C$48</f>
        <v>10981.0315124352</v>
      </c>
      <c r="J273" s="48" t="n">
        <f aca="false">J185*J219*Interventions!$C$48</f>
        <v>11313.8879762704</v>
      </c>
      <c r="K273" s="48" t="n">
        <f aca="false">K185*K219*Interventions!$C$48</f>
        <v>11654.9219974507</v>
      </c>
      <c r="L273" s="48" t="n">
        <f aca="false">L185*L219*Interventions!$C$48</f>
        <v>12008.1279488645</v>
      </c>
      <c r="M273" s="48" t="n">
        <f aca="false">M185*M219*Interventions!$C$48</f>
        <v>12359.1579844369</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224111.54891087</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75579.8190527791</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40046.7436252313</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108484.98623286</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18906.5148259601</v>
      </c>
      <c r="E283" s="22" t="n">
        <f aca="false">PV($C$280,E$282,0,E270)*-1</f>
        <v>18933.001160987</v>
      </c>
      <c r="F283" s="22" t="n">
        <f aca="false">PV($C$280,F$282,0,F270)*-1</f>
        <v>18955.1162609494</v>
      </c>
      <c r="G283" s="22" t="n">
        <f aca="false">PV($C$280,G$282,0,G270)*-1</f>
        <v>18973.3064165158</v>
      </c>
      <c r="H283" s="22" t="n">
        <f aca="false">PV($C$280,H$282,0,H270)*-1</f>
        <v>18987.0115596599</v>
      </c>
      <c r="I283" s="22" t="n">
        <f aca="false">PV($C$280,I$282,0,I270)*-1</f>
        <v>18998.2845704458</v>
      </c>
      <c r="J283" s="22" t="n">
        <f aca="false">PV($C$280,J$282,0,J270)*-1</f>
        <v>19004.0384443292</v>
      </c>
      <c r="K283" s="22" t="n">
        <f aca="false">PV($C$280,K$282,0,K270)*-1</f>
        <v>19006.6760470241</v>
      </c>
      <c r="L283" s="22" t="n">
        <f aca="false">PV($C$280,L$282,0,L270)*-1</f>
        <v>19012.3098427842</v>
      </c>
      <c r="M283" s="22" t="n">
        <f aca="false">PV($C$280,M$282,0,M270)*-1</f>
        <v>18998.1466466533</v>
      </c>
    </row>
    <row r="284" customFormat="false" ht="15" hidden="false" customHeight="false" outlineLevel="0" collapsed="false">
      <c r="A284" s="101"/>
      <c r="B284" s="101" t="s">
        <v>25</v>
      </c>
      <c r="C284" s="22" t="n">
        <f aca="false">PV($C$280,C$282,0,C271)*-1</f>
        <v>0</v>
      </c>
      <c r="D284" s="22" t="n">
        <f aca="false">PV($C$280,D$282,0,D271)*-1</f>
        <v>6376.07020436526</v>
      </c>
      <c r="E284" s="22" t="n">
        <f aca="false">PV($C$280,E$282,0,E271)*-1</f>
        <v>6385.00250802579</v>
      </c>
      <c r="F284" s="22" t="n">
        <f aca="false">PV($C$280,F$282,0,F271)*-1</f>
        <v>6392.46064778529</v>
      </c>
      <c r="G284" s="22" t="n">
        <f aca="false">PV($C$280,G$282,0,G271)*-1</f>
        <v>6398.59513158557</v>
      </c>
      <c r="H284" s="22" t="n">
        <f aca="false">PV($C$280,H$282,0,H271)*-1</f>
        <v>6403.21708098515</v>
      </c>
      <c r="I284" s="22" t="n">
        <f aca="false">PV($C$280,I$282,0,I271)*-1</f>
        <v>6407.01881328994</v>
      </c>
      <c r="J284" s="22" t="n">
        <f aca="false">PV($C$280,J$282,0,J271)*-1</f>
        <v>6408.95926102267</v>
      </c>
      <c r="K284" s="22" t="n">
        <f aca="false">PV($C$280,K$282,0,K271)*-1</f>
        <v>6409.84877133744</v>
      </c>
      <c r="L284" s="22" t="n">
        <f aca="false">PV($C$280,L$282,0,L271)*-1</f>
        <v>6411.74872368793</v>
      </c>
      <c r="M284" s="22" t="n">
        <f aca="false">PV($C$280,M$282,0,M271)*-1</f>
        <v>6406.97229959922</v>
      </c>
    </row>
    <row r="285" customFormat="false" ht="15" hidden="false" customHeight="false" outlineLevel="0" collapsed="false">
      <c r="A285" s="101"/>
      <c r="B285" s="101" t="s">
        <v>26</v>
      </c>
      <c r="C285" s="22" t="n">
        <f aca="false">PV($C$280,C$282,0,C272)*-1</f>
        <v>0</v>
      </c>
      <c r="D285" s="22" t="n">
        <f aca="false">PV($C$280,D$282,0,D272)*-1</f>
        <v>3378.42630494235</v>
      </c>
      <c r="E285" s="22" t="n">
        <f aca="false">PV($C$280,E$282,0,E272)*-1</f>
        <v>3383.15917780655</v>
      </c>
      <c r="F285" s="22" t="n">
        <f aca="false">PV($C$280,F$282,0,F272)*-1</f>
        <v>3387.11094978236</v>
      </c>
      <c r="G285" s="22" t="n">
        <f aca="false">PV($C$280,G$282,0,G272)*-1</f>
        <v>3390.36136904906</v>
      </c>
      <c r="H285" s="22" t="n">
        <f aca="false">PV($C$280,H$282,0,H272)*-1</f>
        <v>3392.81035642391</v>
      </c>
      <c r="I285" s="22" t="n">
        <f aca="false">PV($C$280,I$282,0,I272)*-1</f>
        <v>3394.82474334426</v>
      </c>
      <c r="J285" s="22" t="n">
        <f aca="false">PV($C$280,J$282,0,J272)*-1</f>
        <v>3395.85290951142</v>
      </c>
      <c r="K285" s="22" t="n">
        <f aca="false">PV($C$280,K$282,0,K272)*-1</f>
        <v>3396.32422569045</v>
      </c>
      <c r="L285" s="22" t="n">
        <f aca="false">PV($C$280,L$282,0,L272)*-1</f>
        <v>3397.33093496329</v>
      </c>
      <c r="M285" s="22" t="n">
        <f aca="false">PV($C$280,M$282,0,M272)*-1</f>
        <v>3394.80009758735</v>
      </c>
    </row>
    <row r="286" customFormat="false" ht="15" hidden="false" customHeight="false" outlineLevel="0" collapsed="false">
      <c r="A286" s="101"/>
      <c r="B286" s="101" t="s">
        <v>27</v>
      </c>
      <c r="C286" s="22" t="n">
        <f aca="false">PV($C$280,C$282,0,C273)*-1</f>
        <v>0</v>
      </c>
      <c r="D286" s="22" t="n">
        <f aca="false">PV($C$280,D$282,0,D273)*-1</f>
        <v>9152.01831665248</v>
      </c>
      <c r="E286" s="22" t="n">
        <f aca="false">PV($C$280,E$282,0,E273)*-1</f>
        <v>9164.83947515463</v>
      </c>
      <c r="F286" s="22" t="n">
        <f aca="false">PV($C$280,F$282,0,F273)*-1</f>
        <v>9175.54466338176</v>
      </c>
      <c r="G286" s="22" t="n">
        <f aca="false">PV($C$280,G$282,0,G273)*-1</f>
        <v>9184.34991588116</v>
      </c>
      <c r="H286" s="22" t="n">
        <f aca="false">PV($C$280,H$282,0,H273)*-1</f>
        <v>9190.98412225088</v>
      </c>
      <c r="I286" s="22" t="n">
        <f aca="false">PV($C$280,I$282,0,I273)*-1</f>
        <v>9196.44101381156</v>
      </c>
      <c r="J286" s="22" t="n">
        <f aca="false">PV($C$280,J$282,0,J273)*-1</f>
        <v>9199.22627379509</v>
      </c>
      <c r="K286" s="22" t="n">
        <f aca="false">PV($C$280,K$282,0,K273)*-1</f>
        <v>9200.50304999622</v>
      </c>
      <c r="L286" s="22" t="n">
        <f aca="false">PV($C$280,L$282,0,L273)*-1</f>
        <v>9203.23018413293</v>
      </c>
      <c r="M286" s="22" t="n">
        <f aca="false">PV($C$280,M$282,0,M273)*-1</f>
        <v>9196.37424946677</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189774.405775309</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63999.8934416843</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33911.001069101</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91863.5112645235</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0.39035080881193</v>
      </c>
      <c r="E294" s="71" t="n">
        <f aca="false">(E171-E246)/E160</f>
        <v>0.39035080881193</v>
      </c>
      <c r="F294" s="71" t="n">
        <f aca="false">(F171-F246)/F160</f>
        <v>0.39035080881193</v>
      </c>
      <c r="G294" s="71" t="n">
        <f aca="false">(G171-G246)/G160</f>
        <v>0.39035080881193</v>
      </c>
      <c r="H294" s="71" t="n">
        <f aca="false">(H171-H246)/H160</f>
        <v>0.39035080881193</v>
      </c>
      <c r="I294" s="71" t="n">
        <f aca="false">(I171-I246)/I160</f>
        <v>0.39035080881193</v>
      </c>
      <c r="J294" s="71" t="n">
        <f aca="false">(J171-J246)/J160</f>
        <v>0.39035080881193</v>
      </c>
      <c r="K294" s="71" t="n">
        <f aca="false">(K171-K246)/K160</f>
        <v>0.39035080881193</v>
      </c>
      <c r="L294" s="71" t="n">
        <f aca="false">(L171-L246)/L160</f>
        <v>0.39035080881193</v>
      </c>
      <c r="M294" s="71" t="n">
        <f aca="false">(M171-M246)/M160</f>
        <v>0.39035080881193</v>
      </c>
    </row>
    <row r="295" customFormat="false" ht="15" hidden="false" customHeight="false" outlineLevel="0" collapsed="false">
      <c r="B295" s="0" t="s">
        <v>25</v>
      </c>
      <c r="C295" s="71" t="n">
        <f aca="false">(C172-C247)/C161</f>
        <v>0.447284745603137</v>
      </c>
      <c r="D295" s="71" t="n">
        <f aca="false">(D172-D247)/D161</f>
        <v>0.433942688926541</v>
      </c>
      <c r="E295" s="71" t="n">
        <f aca="false">(E172-E247)/E161</f>
        <v>0.433942688926541</v>
      </c>
      <c r="F295" s="71" t="n">
        <f aca="false">(F172-F247)/F161</f>
        <v>0.433942688926541</v>
      </c>
      <c r="G295" s="71" t="n">
        <f aca="false">(G172-G247)/G161</f>
        <v>0.433942688926541</v>
      </c>
      <c r="H295" s="71" t="n">
        <f aca="false">(H172-H247)/H161</f>
        <v>0.433942688926541</v>
      </c>
      <c r="I295" s="71" t="n">
        <f aca="false">(I172-I247)/I161</f>
        <v>0.433942688926541</v>
      </c>
      <c r="J295" s="71" t="n">
        <f aca="false">(J172-J247)/J161</f>
        <v>0.433942688926541</v>
      </c>
      <c r="K295" s="71" t="n">
        <f aca="false">(K172-K247)/K161</f>
        <v>0.433942688926541</v>
      </c>
      <c r="L295" s="71" t="n">
        <f aca="false">(L172-L247)/L161</f>
        <v>0.433942688926541</v>
      </c>
      <c r="M295" s="71" t="n">
        <f aca="false">(M172-M247)/M161</f>
        <v>0.433942688926541</v>
      </c>
    </row>
    <row r="296" customFormat="false" ht="15" hidden="false" customHeight="false" outlineLevel="0" collapsed="false">
      <c r="B296" s="0" t="s">
        <v>26</v>
      </c>
      <c r="C296" s="71" t="n">
        <f aca="false">(C173-C248)/C162</f>
        <v>0.378289236704879</v>
      </c>
      <c r="D296" s="71" t="n">
        <f aca="false">(D173-D248)/D162</f>
        <v>0.373235670791738</v>
      </c>
      <c r="E296" s="71" t="n">
        <f aca="false">(E173-E248)/E162</f>
        <v>0.373235670791738</v>
      </c>
      <c r="F296" s="71" t="n">
        <f aca="false">(F173-F248)/F162</f>
        <v>0.373235670791738</v>
      </c>
      <c r="G296" s="71" t="n">
        <f aca="false">(G173-G248)/G162</f>
        <v>0.373235670791738</v>
      </c>
      <c r="H296" s="71" t="n">
        <f aca="false">(H173-H248)/H162</f>
        <v>0.373235670791738</v>
      </c>
      <c r="I296" s="71" t="n">
        <f aca="false">(I173-I248)/I162</f>
        <v>0.373235670791738</v>
      </c>
      <c r="J296" s="71" t="n">
        <f aca="false">(J173-J248)/J162</f>
        <v>0.373235670791738</v>
      </c>
      <c r="K296" s="71" t="n">
        <f aca="false">(K173-K248)/K162</f>
        <v>0.373235670791738</v>
      </c>
      <c r="L296" s="71" t="n">
        <f aca="false">(L173-L248)/L162</f>
        <v>0.373235670791738</v>
      </c>
      <c r="M296" s="71" t="n">
        <f aca="false">(M173-M248)/M162</f>
        <v>0.373235670791738</v>
      </c>
    </row>
    <row r="297" customFormat="false" ht="15" hidden="false" customHeight="false" outlineLevel="0" collapsed="false">
      <c r="B297" s="0" t="s">
        <v>27</v>
      </c>
      <c r="C297" s="71" t="n">
        <f aca="false">(C174-C249)/C163</f>
        <v>0.390938528049794</v>
      </c>
      <c r="D297" s="71" t="n">
        <f aca="false">(D174-D249)/D163</f>
        <v>0.381638100467489</v>
      </c>
      <c r="E297" s="71" t="n">
        <f aca="false">(E174-E249)/E163</f>
        <v>0.381638100467489</v>
      </c>
      <c r="F297" s="71" t="n">
        <f aca="false">(F174-F249)/F163</f>
        <v>0.381638100467489</v>
      </c>
      <c r="G297" s="71" t="n">
        <f aca="false">(G174-G249)/G163</f>
        <v>0.381638100467489</v>
      </c>
      <c r="H297" s="71" t="n">
        <f aca="false">(H174-H249)/H163</f>
        <v>0.381638100467489</v>
      </c>
      <c r="I297" s="71" t="n">
        <f aca="false">(I174-I249)/I163</f>
        <v>0.381638100467489</v>
      </c>
      <c r="J297" s="71" t="n">
        <f aca="false">(J174-J249)/J163</f>
        <v>0.381638100467489</v>
      </c>
      <c r="K297" s="71" t="n">
        <f aca="false">(K174-K249)/K163</f>
        <v>0.381638100467489</v>
      </c>
      <c r="L297" s="71" t="n">
        <f aca="false">(L174-L249)/L163</f>
        <v>0.381638100467489</v>
      </c>
      <c r="M297" s="71" t="n">
        <f aca="false">(M174-M249)/M163</f>
        <v>0.381638100467489</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0.395018131986423</v>
      </c>
      <c r="E300" s="71" t="n">
        <f aca="false">(E171-E270)/E160</f>
        <v>0.395018131986423</v>
      </c>
      <c r="F300" s="71" t="n">
        <f aca="false">(F171-F270)/F160</f>
        <v>0.395018131986424</v>
      </c>
      <c r="G300" s="71" t="n">
        <f aca="false">(G171-G270)/G160</f>
        <v>0.395018131986423</v>
      </c>
      <c r="H300" s="71" t="n">
        <f aca="false">(H171-H270)/H160</f>
        <v>0.395018131986423</v>
      </c>
      <c r="I300" s="71" t="n">
        <f aca="false">(I171-I270)/I160</f>
        <v>0.395018131986423</v>
      </c>
      <c r="J300" s="71" t="n">
        <f aca="false">(J171-J270)/J160</f>
        <v>0.395018131986423</v>
      </c>
      <c r="K300" s="71" t="n">
        <f aca="false">(K171-K270)/K160</f>
        <v>0.395018131986423</v>
      </c>
      <c r="L300" s="71" t="n">
        <f aca="false">(L171-L270)/L160</f>
        <v>0.395018131986423</v>
      </c>
      <c r="M300" s="71" t="n">
        <f aca="false">(M171-M270)/M160</f>
        <v>0.395018131986423</v>
      </c>
    </row>
    <row r="301" customFormat="false" ht="15" hidden="false" customHeight="false" outlineLevel="0" collapsed="false">
      <c r="B301" s="0" t="s">
        <v>25</v>
      </c>
      <c r="C301" s="71" t="n">
        <f aca="false">(C172-C271)/C161</f>
        <v>0.447284745603137</v>
      </c>
      <c r="D301" s="71" t="n">
        <f aca="false">(D172-D271)/D161</f>
        <v>0.440966592819258</v>
      </c>
      <c r="E301" s="71" t="n">
        <f aca="false">(E172-E271)/E161</f>
        <v>0.440966592819258</v>
      </c>
      <c r="F301" s="71" t="n">
        <f aca="false">(F172-F271)/F161</f>
        <v>0.440966592819258</v>
      </c>
      <c r="G301" s="71" t="n">
        <f aca="false">(G172-G271)/G161</f>
        <v>0.440966592819258</v>
      </c>
      <c r="H301" s="71" t="n">
        <f aca="false">(H172-H271)/H161</f>
        <v>0.440966592819258</v>
      </c>
      <c r="I301" s="71" t="n">
        <f aca="false">(I172-I271)/I161</f>
        <v>0.440966592819258</v>
      </c>
      <c r="J301" s="71" t="n">
        <f aca="false">(J172-J271)/J161</f>
        <v>0.440966592819258</v>
      </c>
      <c r="K301" s="71" t="n">
        <f aca="false">(K172-K271)/K161</f>
        <v>0.440966592819258</v>
      </c>
      <c r="L301" s="71" t="n">
        <f aca="false">(L172-L271)/L161</f>
        <v>0.440966592819258</v>
      </c>
      <c r="M301" s="71" t="n">
        <f aca="false">(M172-M271)/M161</f>
        <v>0.440966592819258</v>
      </c>
    </row>
    <row r="302" customFormat="false" ht="15" hidden="false" customHeight="false" outlineLevel="0" collapsed="false">
      <c r="B302" s="0" t="s">
        <v>26</v>
      </c>
      <c r="C302" s="71" t="n">
        <f aca="false">(C173-C272)/C162</f>
        <v>0.378289236704879</v>
      </c>
      <c r="D302" s="71" t="n">
        <f aca="false">(D173-D272)/D162</f>
        <v>0.375896112292611</v>
      </c>
      <c r="E302" s="71" t="n">
        <f aca="false">(E173-E272)/E162</f>
        <v>0.375896112292611</v>
      </c>
      <c r="F302" s="71" t="n">
        <f aca="false">(F173-F272)/F162</f>
        <v>0.375896112292611</v>
      </c>
      <c r="G302" s="71" t="n">
        <f aca="false">(G173-G272)/G162</f>
        <v>0.375896112292611</v>
      </c>
      <c r="H302" s="71" t="n">
        <f aca="false">(H173-H272)/H162</f>
        <v>0.375896112292611</v>
      </c>
      <c r="I302" s="71" t="n">
        <f aca="false">(I173-I272)/I162</f>
        <v>0.375896112292611</v>
      </c>
      <c r="J302" s="71" t="n">
        <f aca="false">(J173-J272)/J162</f>
        <v>0.375896112292611</v>
      </c>
      <c r="K302" s="71" t="n">
        <f aca="false">(K173-K272)/K162</f>
        <v>0.375896112292611</v>
      </c>
      <c r="L302" s="71" t="n">
        <f aca="false">(L173-L272)/L162</f>
        <v>0.375896112292611</v>
      </c>
      <c r="M302" s="71" t="n">
        <f aca="false">(M173-M272)/M162</f>
        <v>0.375896112292611</v>
      </c>
    </row>
    <row r="303" customFormat="false" ht="15" hidden="false" customHeight="false" outlineLevel="0" collapsed="false">
      <c r="B303" s="0" t="s">
        <v>27</v>
      </c>
      <c r="C303" s="71" t="n">
        <f aca="false">(C174-C273)/C163</f>
        <v>0.390938528049794</v>
      </c>
      <c r="D303" s="71" t="n">
        <f aca="false">(D174-D273)/D163</f>
        <v>0.386534295340793</v>
      </c>
      <c r="E303" s="71" t="n">
        <f aca="false">(E174-E273)/E163</f>
        <v>0.386534295340793</v>
      </c>
      <c r="F303" s="71" t="n">
        <f aca="false">(F174-F273)/F163</f>
        <v>0.386534295340793</v>
      </c>
      <c r="G303" s="71" t="n">
        <f aca="false">(G174-G273)/G163</f>
        <v>0.386534295340793</v>
      </c>
      <c r="H303" s="71" t="n">
        <f aca="false">(H174-H273)/H163</f>
        <v>0.386534295340793</v>
      </c>
      <c r="I303" s="71" t="n">
        <f aca="false">(I174-I273)/I163</f>
        <v>0.386534295340793</v>
      </c>
      <c r="J303" s="71" t="n">
        <f aca="false">(J174-J273)/J163</f>
        <v>0.386534295340793</v>
      </c>
      <c r="K303" s="71" t="n">
        <f aca="false">(K174-K273)/K163</f>
        <v>0.386534295340793</v>
      </c>
      <c r="L303" s="71" t="n">
        <f aca="false">(L174-L273)/L163</f>
        <v>0.386534295340793</v>
      </c>
      <c r="M303" s="71" t="n">
        <f aca="false">(M174-M273)/M163</f>
        <v>0.386534295340793</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WRA'!S26</f>
        <v>0.0047</v>
      </c>
      <c r="E318" s="75" t="n">
        <f aca="false">D318</f>
        <v>0.0047</v>
      </c>
      <c r="F318" s="75" t="n">
        <f aca="false">E318</f>
        <v>0.0047</v>
      </c>
      <c r="G318" s="75" t="n">
        <f aca="false">F318</f>
        <v>0.0047</v>
      </c>
      <c r="H318" s="75" t="n">
        <f aca="false">G318</f>
        <v>0.0047</v>
      </c>
      <c r="I318" s="75" t="n">
        <f aca="false">H318</f>
        <v>0.0047</v>
      </c>
      <c r="J318" s="75" t="n">
        <f aca="false">I318</f>
        <v>0.0047</v>
      </c>
      <c r="K318" s="75" t="n">
        <f aca="false">J318</f>
        <v>0.0047</v>
      </c>
      <c r="L318" s="75" t="n">
        <f aca="false">K318</f>
        <v>0.0047</v>
      </c>
      <c r="M318" s="75" t="n">
        <f aca="false">L318</f>
        <v>0.0047</v>
      </c>
    </row>
    <row r="319" customFormat="false" ht="15" hidden="false" customHeight="false" outlineLevel="0" collapsed="false">
      <c r="B319" s="0" t="s">
        <v>26</v>
      </c>
      <c r="C319" s="75" t="n">
        <v>0</v>
      </c>
      <c r="D319" s="75" t="n">
        <f aca="false">'Regional Data WRA'!S27</f>
        <v>0.0026</v>
      </c>
      <c r="E319" s="75" t="n">
        <f aca="false">D319</f>
        <v>0.0026</v>
      </c>
      <c r="F319" s="75" t="n">
        <f aca="false">E319</f>
        <v>0.0026</v>
      </c>
      <c r="G319" s="75" t="n">
        <f aca="false">F319</f>
        <v>0.0026</v>
      </c>
      <c r="H319" s="75" t="n">
        <f aca="false">G319</f>
        <v>0.0026</v>
      </c>
      <c r="I319" s="75" t="n">
        <f aca="false">H319</f>
        <v>0.0026</v>
      </c>
      <c r="J319" s="75" t="n">
        <f aca="false">I319</f>
        <v>0.0026</v>
      </c>
      <c r="K319" s="75" t="n">
        <f aca="false">J319</f>
        <v>0.0026</v>
      </c>
      <c r="L319" s="75" t="n">
        <f aca="false">K319</f>
        <v>0.0026</v>
      </c>
      <c r="M319" s="75" t="n">
        <f aca="false">L319</f>
        <v>0.0026</v>
      </c>
    </row>
    <row r="320" customFormat="false" ht="15" hidden="false" customHeight="false" outlineLevel="0" collapsed="false">
      <c r="B320" s="0" t="s">
        <v>27</v>
      </c>
      <c r="C320" s="75" t="n">
        <v>0</v>
      </c>
      <c r="D320" s="75" t="n">
        <f aca="false">'Regional Data WRA'!S28</f>
        <v>0.0056</v>
      </c>
      <c r="E320" s="75" t="n">
        <f aca="false">D320</f>
        <v>0.0056</v>
      </c>
      <c r="F320" s="75" t="n">
        <f aca="false">E320</f>
        <v>0.0056</v>
      </c>
      <c r="G320" s="75" t="n">
        <f aca="false">F320</f>
        <v>0.0056</v>
      </c>
      <c r="H320" s="75" t="n">
        <f aca="false">G320</f>
        <v>0.0056</v>
      </c>
      <c r="I320" s="75" t="n">
        <f aca="false">H320</f>
        <v>0.0056</v>
      </c>
      <c r="J320" s="75" t="n">
        <f aca="false">I320</f>
        <v>0.0056</v>
      </c>
      <c r="K320" s="75" t="n">
        <f aca="false">J320</f>
        <v>0.0056</v>
      </c>
      <c r="L320" s="75" t="n">
        <f aca="false">K320</f>
        <v>0.0056</v>
      </c>
      <c r="M320" s="75" t="n">
        <f aca="false">L320</f>
        <v>0.0056</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20651.9018361745</v>
      </c>
      <c r="E323" s="22" t="n">
        <f aca="false">SUM(E324:E326)</f>
        <v>21301.2583012456</v>
      </c>
      <c r="F323" s="22" t="n">
        <f aca="false">SUM(F324:F326)</f>
        <v>21965.9238858402</v>
      </c>
      <c r="G323" s="22" t="n">
        <f aca="false">SUM(G324:G326)</f>
        <v>22646.6134439128</v>
      </c>
      <c r="H323" s="22" t="n">
        <f aca="false">SUM(H324:H326)</f>
        <v>23342.8611155828</v>
      </c>
      <c r="I323" s="22" t="n">
        <f aca="false">SUM(I324:I326)</f>
        <v>24057.4218997991</v>
      </c>
      <c r="J323" s="22" t="n">
        <f aca="false">SUM(J324:J326)</f>
        <v>24786.6492381863</v>
      </c>
      <c r="K323" s="22" t="n">
        <f aca="false">SUM(K324:K326)</f>
        <v>25533.7921018079</v>
      </c>
      <c r="L323" s="22" t="n">
        <f aca="false">SUM(L324:L326)</f>
        <v>26307.6014275584</v>
      </c>
      <c r="M323" s="22" t="n">
        <f aca="false">SUM(M324:M326)</f>
        <v>27076.6437216</v>
      </c>
    </row>
    <row r="324" customFormat="false" ht="15" hidden="false" customHeight="false" outlineLevel="0" collapsed="false">
      <c r="B324" s="0" t="s">
        <v>25</v>
      </c>
      <c r="C324" s="0" t="n">
        <f aca="false">C318*C161</f>
        <v>0</v>
      </c>
      <c r="D324" s="22" t="n">
        <f aca="false">D318*D161</f>
        <v>4885.37661483724</v>
      </c>
      <c r="E324" s="22" t="n">
        <f aca="false">E318*E161</f>
        <v>5038.98720791082</v>
      </c>
      <c r="F324" s="22" t="n">
        <f aca="false">F318*F161</f>
        <v>5196.21929866082</v>
      </c>
      <c r="G324" s="22" t="n">
        <f aca="false">G318*G161</f>
        <v>5357.24199164818</v>
      </c>
      <c r="H324" s="22" t="n">
        <f aca="false">H318*H161</f>
        <v>5521.94508390061</v>
      </c>
      <c r="I324" s="22" t="n">
        <f aca="false">I318*I161</f>
        <v>5690.98029299576</v>
      </c>
      <c r="J324" s="22" t="n">
        <f aca="false">J318*J161</f>
        <v>5863.48499566758</v>
      </c>
      <c r="K324" s="22" t="n">
        <f aca="false">K318*K161</f>
        <v>6040.22776264539</v>
      </c>
      <c r="L324" s="22" t="n">
        <f aca="false">L318*L161</f>
        <v>6223.27869976259</v>
      </c>
      <c r="M324" s="22" t="n">
        <f aca="false">M318*M161</f>
        <v>6405.20195646482</v>
      </c>
    </row>
    <row r="325" customFormat="false" ht="15" hidden="false" customHeight="false" outlineLevel="0" collapsed="false">
      <c r="B325" s="0" t="s">
        <v>26</v>
      </c>
      <c r="C325" s="0" t="n">
        <f aca="false">C319*C162</f>
        <v>0</v>
      </c>
      <c r="D325" s="22" t="n">
        <f aca="false">D319*D162</f>
        <v>3780.59143028887</v>
      </c>
      <c r="E325" s="22" t="n">
        <f aca="false">E319*E162</f>
        <v>3899.46433151246</v>
      </c>
      <c r="F325" s="22" t="n">
        <f aca="false">F319*F162</f>
        <v>4021.13976039352</v>
      </c>
      <c r="G325" s="22" t="n">
        <f aca="false">G319*G162</f>
        <v>4145.74857997587</v>
      </c>
      <c r="H325" s="22" t="n">
        <f aca="false">H319*H162</f>
        <v>4273.20550872533</v>
      </c>
      <c r="I325" s="22" t="n">
        <f aca="false">I319*I162</f>
        <v>4404.01488399056</v>
      </c>
      <c r="J325" s="22" t="n">
        <f aca="false">J319*J162</f>
        <v>4537.50915721095</v>
      </c>
      <c r="K325" s="22" t="n">
        <f aca="false">K319*K162</f>
        <v>4674.28309356879</v>
      </c>
      <c r="L325" s="22" t="n">
        <f aca="false">L319*L162</f>
        <v>4815.93866257239</v>
      </c>
      <c r="M325" s="22" t="n">
        <f aca="false">M319*M162</f>
        <v>4956.721566222</v>
      </c>
    </row>
    <row r="326" customFormat="false" ht="15" hidden="false" customHeight="false" outlineLevel="0" collapsed="false">
      <c r="B326" s="0" t="s">
        <v>27</v>
      </c>
      <c r="C326" s="0" t="n">
        <f aca="false">C320*C163</f>
        <v>0</v>
      </c>
      <c r="D326" s="22" t="n">
        <f aca="false">D320*D163</f>
        <v>11985.9337910484</v>
      </c>
      <c r="E326" s="22" t="n">
        <f aca="false">E320*E163</f>
        <v>12362.8067618224</v>
      </c>
      <c r="F326" s="22" t="n">
        <f aca="false">F320*F163</f>
        <v>12748.5648267859</v>
      </c>
      <c r="G326" s="22" t="n">
        <f aca="false">G320*G163</f>
        <v>13143.6228722887</v>
      </c>
      <c r="H326" s="22" t="n">
        <f aca="false">H320*H163</f>
        <v>13547.7105229568</v>
      </c>
      <c r="I326" s="22" t="n">
        <f aca="false">I320*I163</f>
        <v>13962.4267228128</v>
      </c>
      <c r="J326" s="22" t="n">
        <f aca="false">J320*J163</f>
        <v>14385.6550853078</v>
      </c>
      <c r="K326" s="22" t="n">
        <f aca="false">K320*K163</f>
        <v>14819.2812455937</v>
      </c>
      <c r="L326" s="22" t="n">
        <f aca="false">L320*L163</f>
        <v>15268.3840652234</v>
      </c>
      <c r="M326" s="22" t="n">
        <f aca="false">M320*M163</f>
        <v>15714.7201989131</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4352739.32884077</v>
      </c>
      <c r="E347" s="22" t="n">
        <f aca="false">E36+E193</f>
        <v>4489602.24085604</v>
      </c>
      <c r="F347" s="22" t="n">
        <f aca="false">F36+F193</f>
        <v>4629691.81001736</v>
      </c>
      <c r="G347" s="22" t="n">
        <f aca="false">G36+G193</f>
        <v>4773158.70394593</v>
      </c>
      <c r="H347" s="22" t="n">
        <f aca="false">H36+H193</f>
        <v>4919904.73475378</v>
      </c>
      <c r="I347" s="22" t="n">
        <f aca="false">I36+I193</f>
        <v>5070510.56529562</v>
      </c>
      <c r="J347" s="22" t="n">
        <f aca="false">J36+J193</f>
        <v>5224207.62141391</v>
      </c>
      <c r="K347" s="22" t="n">
        <f aca="false">K36+K193</f>
        <v>5381680.67898249</v>
      </c>
      <c r="L347" s="22" t="n">
        <f aca="false">L36+L193</f>
        <v>5544774.14669004</v>
      </c>
      <c r="M347" s="22" t="n">
        <f aca="false">M36+M193</f>
        <v>5706862.88144053</v>
      </c>
    </row>
    <row r="348" customFormat="false" ht="15" hidden="false" customHeight="false" outlineLevel="0" collapsed="false">
      <c r="B348" s="0" t="s">
        <v>25</v>
      </c>
      <c r="C348" s="22" t="n">
        <f aca="false">C37+C194</f>
        <v>0</v>
      </c>
      <c r="D348" s="22" t="n">
        <f aca="false">D37+D194</f>
        <v>972262.388305781</v>
      </c>
      <c r="E348" s="22" t="n">
        <f aca="false">E37+E194</f>
        <v>1002833.17411525</v>
      </c>
      <c r="F348" s="22" t="n">
        <f aca="false">F37+F194</f>
        <v>1034124.69166307</v>
      </c>
      <c r="G348" s="22" t="n">
        <f aca="false">G37+G194</f>
        <v>1066170.59526442</v>
      </c>
      <c r="H348" s="22" t="n">
        <f aca="false">H37+H194</f>
        <v>1098948.95289366</v>
      </c>
      <c r="I348" s="22" t="n">
        <f aca="false">I37+I194</f>
        <v>1132589.46601265</v>
      </c>
      <c r="J348" s="22" t="n">
        <f aca="false">J37+J194</f>
        <v>1166920.45980017</v>
      </c>
      <c r="K348" s="22" t="n">
        <f aca="false">K37+K194</f>
        <v>1202094.89122798</v>
      </c>
      <c r="L348" s="22" t="n">
        <f aca="false">L37+L194</f>
        <v>1238524.74205313</v>
      </c>
      <c r="M348" s="22" t="n">
        <f aca="false">M37+M194</f>
        <v>1274730.16775408</v>
      </c>
    </row>
    <row r="349" customFormat="false" ht="15" hidden="false" customHeight="false" outlineLevel="0" collapsed="false">
      <c r="B349" s="0" t="s">
        <v>26</v>
      </c>
      <c r="C349" s="22" t="n">
        <f aca="false">C38+C195</f>
        <v>0</v>
      </c>
      <c r="D349" s="22" t="n">
        <f aca="false">D38+D195</f>
        <v>1293777.83154743</v>
      </c>
      <c r="E349" s="22" t="n">
        <f aca="false">E38+E195</f>
        <v>1334458.00744336</v>
      </c>
      <c r="F349" s="22" t="n">
        <f aca="false">F38+F195</f>
        <v>1376097.25236921</v>
      </c>
      <c r="G349" s="22" t="n">
        <f aca="false">G38+G195</f>
        <v>1418740.34971618</v>
      </c>
      <c r="H349" s="22" t="n">
        <f aca="false">H38+H195</f>
        <v>1462358.11480236</v>
      </c>
      <c r="I349" s="22" t="n">
        <f aca="false">I38+I195</f>
        <v>1507123.13979841</v>
      </c>
      <c r="J349" s="22" t="n">
        <f aca="false">J38+J195</f>
        <v>1552806.97909069</v>
      </c>
      <c r="K349" s="22" t="n">
        <f aca="false">K38+K195</f>
        <v>1599613.17067636</v>
      </c>
      <c r="L349" s="22" t="n">
        <f aca="false">L38+L195</f>
        <v>1648089.93370973</v>
      </c>
      <c r="M349" s="22" t="n">
        <f aca="false">M38+M195</f>
        <v>1696268.05693761</v>
      </c>
    </row>
    <row r="350" customFormat="false" ht="15" hidden="false" customHeight="false" outlineLevel="0" collapsed="false">
      <c r="B350" s="0" t="s">
        <v>27</v>
      </c>
      <c r="C350" s="22" t="n">
        <f aca="false">C39+C196</f>
        <v>0</v>
      </c>
      <c r="D350" s="22" t="n">
        <f aca="false">D39+D196</f>
        <v>2086699.10898755</v>
      </c>
      <c r="E350" s="22" t="n">
        <f aca="false">E39+E196</f>
        <v>2152311.05929742</v>
      </c>
      <c r="F350" s="22" t="n">
        <f aca="false">F39+F196</f>
        <v>2219469.86598508</v>
      </c>
      <c r="G350" s="22" t="n">
        <f aca="false">G39+G196</f>
        <v>2288247.75896534</v>
      </c>
      <c r="H350" s="22" t="n">
        <f aca="false">H39+H196</f>
        <v>2358597.66705775</v>
      </c>
      <c r="I350" s="22" t="n">
        <f aca="false">I39+I196</f>
        <v>2430797.95948457</v>
      </c>
      <c r="J350" s="22" t="n">
        <f aca="false">J39+J196</f>
        <v>2504480.18252305</v>
      </c>
      <c r="K350" s="22" t="n">
        <f aca="false">K39+K196</f>
        <v>2579972.61707815</v>
      </c>
      <c r="L350" s="22" t="n">
        <f aca="false">L39+L196</f>
        <v>2658159.47092719</v>
      </c>
      <c r="M350" s="22" t="n">
        <f aca="false">M39+M196</f>
        <v>2735864.65674883</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50093132.7122365</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11189199.5290902</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14889332.8360913</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24014600.3470549</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4225960.51343764</v>
      </c>
      <c r="E360" s="22" t="n">
        <f aca="false">PV($C$357,E$359,0,E347)*-1</f>
        <v>4231880.70586864</v>
      </c>
      <c r="F360" s="22" t="n">
        <f aca="false">PV($C$357,F$359,0,F347)*-1</f>
        <v>4236823.84531302</v>
      </c>
      <c r="G360" s="22" t="n">
        <f aca="false">PV($C$357,G$359,0,G347)*-1</f>
        <v>4240889.686102</v>
      </c>
      <c r="H360" s="22" t="n">
        <f aca="false">PV($C$357,H$359,0,H347)*-1</f>
        <v>4243953.04253185</v>
      </c>
      <c r="I360" s="22" t="n">
        <f aca="false">PV($C$357,I$359,0,I347)*-1</f>
        <v>4246472.77178322</v>
      </c>
      <c r="J360" s="22" t="n">
        <f aca="false">PV($C$357,J$359,0,J347)*-1</f>
        <v>4247758.8704669</v>
      </c>
      <c r="K360" s="22" t="n">
        <f aca="false">PV($C$357,K$359,0,K347)*-1</f>
        <v>4248348.42411766</v>
      </c>
      <c r="L360" s="22" t="n">
        <f aca="false">PV($C$357,L$359,0,L347)*-1</f>
        <v>4249607.6830896</v>
      </c>
      <c r="M360" s="22" t="n">
        <f aca="false">PV($C$357,M$359,0,M347)*-1</f>
        <v>4246441.94322989</v>
      </c>
    </row>
    <row r="361" customFormat="false" ht="15" hidden="false" customHeight="false" outlineLevel="0" collapsed="false">
      <c r="A361" s="101"/>
      <c r="B361" s="101" t="s">
        <v>25</v>
      </c>
      <c r="C361" s="22" t="n">
        <f aca="false">PV($C$357,C$359,0,C348)*-1</f>
        <v>0</v>
      </c>
      <c r="D361" s="22" t="n">
        <f aca="false">PV($C$357,D$359,0,D348)*-1</f>
        <v>943944.066316292</v>
      </c>
      <c r="E361" s="22" t="n">
        <f aca="false">PV($C$357,E$359,0,E348)*-1</f>
        <v>945266.447464655</v>
      </c>
      <c r="F361" s="22" t="n">
        <f aca="false">PV($C$357,F$359,0,F348)*-1</f>
        <v>946370.58630662</v>
      </c>
      <c r="G361" s="22" t="n">
        <f aca="false">PV($C$357,G$359,0,G348)*-1</f>
        <v>947278.764760994</v>
      </c>
      <c r="H361" s="22" t="n">
        <f aca="false">PV($C$357,H$359,0,H348)*-1</f>
        <v>947963.020355853</v>
      </c>
      <c r="I361" s="22" t="n">
        <f aca="false">PV($C$357,I$359,0,I348)*-1</f>
        <v>948525.84707134</v>
      </c>
      <c r="J361" s="22" t="n">
        <f aca="false">PV($C$357,J$359,0,J348)*-1</f>
        <v>948813.120276401</v>
      </c>
      <c r="K361" s="22" t="n">
        <f aca="false">PV($C$357,K$359,0,K348)*-1</f>
        <v>948944.807656973</v>
      </c>
      <c r="L361" s="22" t="n">
        <f aca="false">PV($C$357,L$359,0,L348)*-1</f>
        <v>949226.085731091</v>
      </c>
      <c r="M361" s="22" t="n">
        <f aca="false">PV($C$357,M$359,0,M348)*-1</f>
        <v>948518.960961094</v>
      </c>
    </row>
    <row r="362" customFormat="false" ht="15" hidden="false" customHeight="false" outlineLevel="0" collapsed="false">
      <c r="A362" s="101"/>
      <c r="B362" s="101" t="s">
        <v>26</v>
      </c>
      <c r="C362" s="22" t="n">
        <f aca="false">PV($C$357,C$359,0,C349)*-1</f>
        <v>0</v>
      </c>
      <c r="D362" s="22" t="n">
        <f aca="false">PV($C$357,D$359,0,D349)*-1</f>
        <v>1256094.98208488</v>
      </c>
      <c r="E362" s="22" t="n">
        <f aca="false">PV($C$357,E$359,0,E349)*-1</f>
        <v>1257854.6587269</v>
      </c>
      <c r="F362" s="22" t="n">
        <f aca="false">PV($C$357,F$359,0,F349)*-1</f>
        <v>1259323.92296448</v>
      </c>
      <c r="G362" s="22" t="n">
        <f aca="false">PV($C$357,G$359,0,G349)*-1</f>
        <v>1260532.4250782</v>
      </c>
      <c r="H362" s="22" t="n">
        <f aca="false">PV($C$357,H$359,0,H349)*-1</f>
        <v>1261442.95574398</v>
      </c>
      <c r="I362" s="22" t="n">
        <f aca="false">PV($C$357,I$359,0,I349)*-1</f>
        <v>1262191.90246481</v>
      </c>
      <c r="J362" s="22" t="n">
        <f aca="false">PV($C$357,J$359,0,J349)*-1</f>
        <v>1262574.17345335</v>
      </c>
      <c r="K362" s="22" t="n">
        <f aca="false">PV($C$357,K$359,0,K349)*-1</f>
        <v>1262749.40826211</v>
      </c>
      <c r="L362" s="22" t="n">
        <f aca="false">PV($C$357,L$359,0,L349)*-1</f>
        <v>1263123.70160223</v>
      </c>
      <c r="M362" s="22" t="n">
        <f aca="false">PV($C$357,M$359,0,M349)*-1</f>
        <v>1262182.73920097</v>
      </c>
    </row>
    <row r="363" customFormat="false" ht="15" hidden="false" customHeight="false" outlineLevel="0" collapsed="false">
      <c r="A363" s="101"/>
      <c r="B363" s="101" t="s">
        <v>27</v>
      </c>
      <c r="C363" s="22" t="n">
        <f aca="false">PV($C$357,C$359,0,C350)*-1</f>
        <v>0</v>
      </c>
      <c r="D363" s="22" t="n">
        <f aca="false">PV($C$357,D$359,0,D350)*-1</f>
        <v>2025921.46503646</v>
      </c>
      <c r="E363" s="22" t="n">
        <f aca="false">PV($C$357,E$359,0,E350)*-1</f>
        <v>2028759.59967709</v>
      </c>
      <c r="F363" s="22" t="n">
        <f aca="false">PV($C$357,F$359,0,F350)*-1</f>
        <v>2031129.33604192</v>
      </c>
      <c r="G363" s="22" t="n">
        <f aca="false">PV($C$357,G$359,0,G350)*-1</f>
        <v>2033078.4962628</v>
      </c>
      <c r="H363" s="22" t="n">
        <f aca="false">PV($C$357,H$359,0,H350)*-1</f>
        <v>2034547.06643201</v>
      </c>
      <c r="I363" s="22" t="n">
        <f aca="false">PV($C$357,I$359,0,I350)*-1</f>
        <v>2035755.02224708</v>
      </c>
      <c r="J363" s="22" t="n">
        <f aca="false">PV($C$357,J$359,0,J350)*-1</f>
        <v>2036371.57673715</v>
      </c>
      <c r="K363" s="22" t="n">
        <f aca="false">PV($C$357,K$359,0,K350)*-1</f>
        <v>2036654.20819858</v>
      </c>
      <c r="L363" s="22" t="n">
        <f aca="false">PV($C$357,L$359,0,L350)*-1</f>
        <v>2037257.89575628</v>
      </c>
      <c r="M363" s="22" t="n">
        <f aca="false">PV($C$357,M$359,0,M350)*-1</f>
        <v>2035740.24306782</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42418137.4859404</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9474851.70690131</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12608070.8695819</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20335214.9094572</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171955.628806645</v>
      </c>
      <c r="E371" s="22" t="n">
        <f aca="false">E65+E222</f>
        <v>177362.41894911</v>
      </c>
      <c r="F371" s="22" t="n">
        <f aca="false">F65+F222</f>
        <v>182896.678672584</v>
      </c>
      <c r="G371" s="22" t="n">
        <f aca="false">G65+G222</f>
        <v>188564.360124346</v>
      </c>
      <c r="H371" s="22" t="n">
        <f aca="false">H65+H222</f>
        <v>194361.584376955</v>
      </c>
      <c r="I371" s="22" t="n">
        <f aca="false">I65+I222</f>
        <v>200311.29060475</v>
      </c>
      <c r="J371" s="22" t="n">
        <f aca="false">J65+J222</f>
        <v>206383.116168811</v>
      </c>
      <c r="K371" s="22" t="n">
        <f aca="false">K65+K222</f>
        <v>212604.113244122</v>
      </c>
      <c r="L371" s="22" t="n">
        <f aca="false">L65+L222</f>
        <v>219047.145476281</v>
      </c>
      <c r="M371" s="22" t="n">
        <f aca="false">M65+M222</f>
        <v>225450.485580251</v>
      </c>
    </row>
    <row r="372" customFormat="false" ht="15" hidden="false" customHeight="false" outlineLevel="0" collapsed="false">
      <c r="B372" s="0" t="s">
        <v>25</v>
      </c>
      <c r="C372" s="22" t="n">
        <f aca="false">C66+C223</f>
        <v>0</v>
      </c>
      <c r="D372" s="22" t="n">
        <f aca="false">D66+D223</f>
        <v>51836.9129267701</v>
      </c>
      <c r="E372" s="22" t="n">
        <f aca="false">E66+E223</f>
        <v>53466.817756134</v>
      </c>
      <c r="F372" s="22" t="n">
        <f aca="false">F66+F223</f>
        <v>55135.1489494238</v>
      </c>
      <c r="G372" s="22" t="n">
        <f aca="false">G66+G223</f>
        <v>56843.7008121953</v>
      </c>
      <c r="H372" s="22" t="n">
        <f aca="false">H66+H223</f>
        <v>58591.3040217266</v>
      </c>
      <c r="I372" s="22" t="n">
        <f aca="false">I66+I223</f>
        <v>60384.8737106656</v>
      </c>
      <c r="J372" s="22" t="n">
        <f aca="false">J66+J223</f>
        <v>62215.2569046039</v>
      </c>
      <c r="K372" s="22" t="n">
        <f aca="false">K66+K223</f>
        <v>64090.608621489</v>
      </c>
      <c r="L372" s="22" t="n">
        <f aca="false">L66+L223</f>
        <v>66032.8939838273</v>
      </c>
      <c r="M372" s="22" t="n">
        <f aca="false">M66+M223</f>
        <v>67963.213949004</v>
      </c>
    </row>
    <row r="373" customFormat="false" ht="15" hidden="false" customHeight="false" outlineLevel="0" collapsed="false">
      <c r="B373" s="0" t="s">
        <v>26</v>
      </c>
      <c r="C373" s="22" t="n">
        <f aca="false">C67+C224</f>
        <v>0</v>
      </c>
      <c r="D373" s="22" t="n">
        <f aca="false">D67+D224</f>
        <v>33645.2307067834</v>
      </c>
      <c r="E373" s="22" t="n">
        <f aca="false">E67+E224</f>
        <v>34703.1356034643</v>
      </c>
      <c r="F373" s="22" t="n">
        <f aca="false">F67+F224</f>
        <v>35785.9814892302</v>
      </c>
      <c r="G373" s="22" t="n">
        <f aca="false">G67+G224</f>
        <v>36894.9329747992</v>
      </c>
      <c r="H373" s="22" t="n">
        <f aca="false">H67+H224</f>
        <v>38029.2311003774</v>
      </c>
      <c r="I373" s="22" t="n">
        <f aca="false">I67+I224</f>
        <v>39193.3641971592</v>
      </c>
      <c r="J373" s="22" t="n">
        <f aca="false">J67+J224</f>
        <v>40381.3914419311</v>
      </c>
      <c r="K373" s="22" t="n">
        <f aca="false">K67+K224</f>
        <v>41598.605924979</v>
      </c>
      <c r="L373" s="22" t="n">
        <f aca="false">L67+L224</f>
        <v>42859.2643134637</v>
      </c>
      <c r="M373" s="22" t="n">
        <f aca="false">M67+M224</f>
        <v>44112.1564495758</v>
      </c>
    </row>
    <row r="374" customFormat="false" ht="15" hidden="false" customHeight="false" outlineLevel="0" collapsed="false">
      <c r="B374" s="0" t="s">
        <v>27</v>
      </c>
      <c r="C374" s="22" t="n">
        <f aca="false">C68+C225</f>
        <v>0</v>
      </c>
      <c r="D374" s="22" t="n">
        <f aca="false">D68+D225</f>
        <v>86473.4851730913</v>
      </c>
      <c r="E374" s="22" t="n">
        <f aca="false">E68+E225</f>
        <v>89192.4655895113</v>
      </c>
      <c r="F374" s="22" t="n">
        <f aca="false">F68+F225</f>
        <v>91975.5482339302</v>
      </c>
      <c r="G374" s="22" t="n">
        <f aca="false">G68+G225</f>
        <v>94825.7263373513</v>
      </c>
      <c r="H374" s="22" t="n">
        <f aca="false">H68+H225</f>
        <v>97741.0492548511</v>
      </c>
      <c r="I374" s="22" t="n">
        <f aca="false">I68+I225</f>
        <v>100733.052696925</v>
      </c>
      <c r="J374" s="22" t="n">
        <f aca="false">J68+J225</f>
        <v>103786.467822276</v>
      </c>
      <c r="K374" s="22" t="n">
        <f aca="false">K68+K225</f>
        <v>106914.898697654</v>
      </c>
      <c r="L374" s="22" t="n">
        <f aca="false">L68+L225</f>
        <v>110154.98717899</v>
      </c>
      <c r="M374" s="22" t="n">
        <f aca="false">M68+M225</f>
        <v>113375.115181671</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1978936.82200385</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596560.731635839</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387203.294201763</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995172.796166252</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166947.212433636</v>
      </c>
      <c r="E384" s="22" t="n">
        <f aca="false">PV($C$381,E$383,0,E371)*-1</f>
        <v>167181.090535498</v>
      </c>
      <c r="F384" s="22" t="n">
        <f aca="false">PV($C$381,F$383,0,F371)*-1</f>
        <v>167376.37001061</v>
      </c>
      <c r="G384" s="22" t="n">
        <f aca="false">PV($C$381,G$383,0,G371)*-1</f>
        <v>167536.991668991</v>
      </c>
      <c r="H384" s="22" t="n">
        <f aca="false">PV($C$381,H$383,0,H371)*-1</f>
        <v>167658.010030385</v>
      </c>
      <c r="I384" s="22" t="n">
        <f aca="false">PV($C$381,I$383,0,I371)*-1</f>
        <v>167757.552317462</v>
      </c>
      <c r="J384" s="22" t="n">
        <f aca="false">PV($C$381,J$383,0,J371)*-1</f>
        <v>167808.359841449</v>
      </c>
      <c r="K384" s="22" t="n">
        <f aca="false">PV($C$381,K$383,0,K371)*-1</f>
        <v>167831.650248035</v>
      </c>
      <c r="L384" s="22" t="n">
        <f aca="false">PV($C$381,L$383,0,L371)*-1</f>
        <v>167881.397465131</v>
      </c>
      <c r="M384" s="22" t="n">
        <f aca="false">PV($C$381,M$383,0,M371)*-1</f>
        <v>167756.334430777</v>
      </c>
    </row>
    <row r="385" customFormat="false" ht="15" hidden="false" customHeight="false" outlineLevel="0" collapsed="false">
      <c r="A385" s="101"/>
      <c r="B385" s="101" t="s">
        <v>25</v>
      </c>
      <c r="C385" s="22" t="n">
        <f aca="false">PV($C$381,C$383,0,C372)*-1</f>
        <v>0</v>
      </c>
      <c r="D385" s="22" t="n">
        <f aca="false">PV($C$381,D$383,0,D372)*-1</f>
        <v>50327.099928903</v>
      </c>
      <c r="E385" s="22" t="n">
        <f aca="false">PV($C$381,E$383,0,E372)*-1</f>
        <v>50397.6036913319</v>
      </c>
      <c r="F385" s="22" t="n">
        <f aca="false">PV($C$381,F$383,0,F372)*-1</f>
        <v>50456.4716982593</v>
      </c>
      <c r="G385" s="22" t="n">
        <f aca="false">PV($C$381,G$383,0,G372)*-1</f>
        <v>50504.89192723</v>
      </c>
      <c r="H385" s="22" t="n">
        <f aca="false">PV($C$381,H$383,0,H372)*-1</f>
        <v>50541.3735376646</v>
      </c>
      <c r="I385" s="22" t="n">
        <f aca="false">PV($C$381,I$383,0,I372)*-1</f>
        <v>50571.3810745131</v>
      </c>
      <c r="J385" s="22" t="n">
        <f aca="false">PV($C$381,J$383,0,J372)*-1</f>
        <v>50586.6972651794</v>
      </c>
      <c r="K385" s="22" t="n">
        <f aca="false">PV($C$381,K$383,0,K372)*-1</f>
        <v>50593.7182786037</v>
      </c>
      <c r="L385" s="22" t="n">
        <f aca="false">PV($C$381,L$383,0,L372)*-1</f>
        <v>50608.714834278</v>
      </c>
      <c r="M385" s="22" t="n">
        <f aca="false">PV($C$381,M$383,0,M372)*-1</f>
        <v>50571.0139362781</v>
      </c>
    </row>
    <row r="386" customFormat="false" ht="15" hidden="false" customHeight="false" outlineLevel="0" collapsed="false">
      <c r="A386" s="101"/>
      <c r="B386" s="101" t="s">
        <v>26</v>
      </c>
      <c r="C386" s="22" t="n">
        <f aca="false">PV($C$381,C$383,0,C373)*-1</f>
        <v>0</v>
      </c>
      <c r="D386" s="22" t="n">
        <f aca="false">PV($C$381,D$383,0,D373)*-1</f>
        <v>32665.2725308577</v>
      </c>
      <c r="E386" s="22" t="n">
        <f aca="false">PV($C$381,E$383,0,E373)*-1</f>
        <v>32711.0336539394</v>
      </c>
      <c r="F386" s="22" t="n">
        <f aca="false">PV($C$381,F$383,0,F373)*-1</f>
        <v>32749.2424816356</v>
      </c>
      <c r="G386" s="22" t="n">
        <f aca="false">PV($C$381,G$383,0,G373)*-1</f>
        <v>32780.6700818265</v>
      </c>
      <c r="H386" s="22" t="n">
        <f aca="false">PV($C$381,H$383,0,H373)*-1</f>
        <v>32804.348810561</v>
      </c>
      <c r="I386" s="22" t="n">
        <f aca="false">PV($C$381,I$383,0,I373)*-1</f>
        <v>32823.8254815896</v>
      </c>
      <c r="J386" s="22" t="n">
        <f aca="false">PV($C$381,J$383,0,J373)*-1</f>
        <v>32833.7665976673</v>
      </c>
      <c r="K386" s="22" t="n">
        <f aca="false">PV($C$381,K$383,0,K373)*-1</f>
        <v>32838.3236517648</v>
      </c>
      <c r="L386" s="22" t="n">
        <f aca="false">PV($C$381,L$383,0,L373)*-1</f>
        <v>32848.0573057766</v>
      </c>
      <c r="M386" s="22" t="n">
        <f aca="false">PV($C$381,M$383,0,M373)*-1</f>
        <v>32823.5871871017</v>
      </c>
    </row>
    <row r="387" customFormat="false" ht="15" hidden="false" customHeight="false" outlineLevel="0" collapsed="false">
      <c r="A387" s="101"/>
      <c r="B387" s="101" t="s">
        <v>27</v>
      </c>
      <c r="C387" s="22" t="n">
        <f aca="false">PV($C$381,C$383,0,C374)*-1</f>
        <v>0</v>
      </c>
      <c r="D387" s="22" t="n">
        <f aca="false">PV($C$381,D$383,0,D374)*-1</f>
        <v>83954.8399738751</v>
      </c>
      <c r="E387" s="22" t="n">
        <f aca="false">PV($C$381,E$383,0,E374)*-1</f>
        <v>84072.4531902265</v>
      </c>
      <c r="F387" s="22" t="n">
        <f aca="false">PV($C$381,F$383,0,F374)*-1</f>
        <v>84170.6558307154</v>
      </c>
      <c r="G387" s="22" t="n">
        <f aca="false">PV($C$381,G$383,0,G374)*-1</f>
        <v>84251.4296599342</v>
      </c>
      <c r="H387" s="22" t="n">
        <f aca="false">PV($C$381,H$383,0,H374)*-1</f>
        <v>84312.2876821598</v>
      </c>
      <c r="I387" s="22" t="n">
        <f aca="false">PV($C$381,I$383,0,I374)*-1</f>
        <v>84362.3457613595</v>
      </c>
      <c r="J387" s="22" t="n">
        <f aca="false">PV($C$381,J$383,0,J374)*-1</f>
        <v>84387.8959786025</v>
      </c>
      <c r="K387" s="22" t="n">
        <f aca="false">PV($C$381,K$383,0,K374)*-1</f>
        <v>84399.6083176669</v>
      </c>
      <c r="L387" s="22" t="n">
        <f aca="false">PV($C$381,L$383,0,L374)*-1</f>
        <v>84424.6253250759</v>
      </c>
      <c r="M387" s="22" t="n">
        <f aca="false">PV($C$381,M$383,0,M374)*-1</f>
        <v>84361.733307397</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1675734.96898197</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505158.966172241</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327878.12778272</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842697.875027013</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43063.8813544614</v>
      </c>
      <c r="E395" s="49" t="n">
        <f aca="false">E89+E246</f>
        <v>44417.9362977013</v>
      </c>
      <c r="F395" s="49" t="n">
        <f aca="false">F89+F246</f>
        <v>45803.914214042</v>
      </c>
      <c r="G395" s="49" t="n">
        <f aca="false">G89+G246</f>
        <v>47223.3057354908</v>
      </c>
      <c r="H395" s="49" t="n">
        <f aca="false">H89+H246</f>
        <v>48675.1394389417</v>
      </c>
      <c r="I395" s="49" t="n">
        <f aca="false">I89+I246</f>
        <v>50165.1601196589</v>
      </c>
      <c r="J395" s="49" t="n">
        <f aca="false">J89+J246</f>
        <v>51685.7638795377</v>
      </c>
      <c r="K395" s="49" t="n">
        <f aca="false">K89+K246</f>
        <v>53243.7255573081</v>
      </c>
      <c r="L395" s="49" t="n">
        <f aca="false">L89+L246</f>
        <v>54857.2928335539</v>
      </c>
      <c r="M395" s="49" t="n">
        <f aca="false">M89+M246</f>
        <v>56460.9197716386</v>
      </c>
    </row>
    <row r="396" customFormat="false" ht="15" hidden="false" customHeight="false" outlineLevel="0" collapsed="false">
      <c r="A396" s="49"/>
      <c r="B396" s="0" t="s">
        <v>25</v>
      </c>
      <c r="C396" s="49" t="n">
        <f aca="false">C90+C247</f>
        <v>0</v>
      </c>
      <c r="D396" s="49" t="n">
        <f aca="false">D90+D247</f>
        <v>14248.0601943462</v>
      </c>
      <c r="E396" s="49" t="n">
        <f aca="false">E90+E247</f>
        <v>14696.061064935</v>
      </c>
      <c r="F396" s="49" t="n">
        <f aca="false">F90+F247</f>
        <v>15154.6239291951</v>
      </c>
      <c r="G396" s="49" t="n">
        <f aca="false">G90+G247</f>
        <v>15624.241975708</v>
      </c>
      <c r="H396" s="49" t="n">
        <f aca="false">H90+H247</f>
        <v>16104.593800679</v>
      </c>
      <c r="I396" s="49" t="n">
        <f aca="false">I90+I247</f>
        <v>16597.5801196532</v>
      </c>
      <c r="J396" s="49" t="n">
        <f aca="false">J90+J247</f>
        <v>17100.6851167196</v>
      </c>
      <c r="K396" s="49" t="n">
        <f aca="false">K90+K247</f>
        <v>17616.1503062747</v>
      </c>
      <c r="L396" s="49" t="n">
        <f aca="false">L90+L247</f>
        <v>18150.0130923609</v>
      </c>
      <c r="M396" s="49" t="n">
        <f aca="false">M90+M247</f>
        <v>18680.587030995</v>
      </c>
    </row>
    <row r="397" customFormat="false" ht="15" hidden="false" customHeight="false" outlineLevel="0" collapsed="false">
      <c r="A397" s="49"/>
      <c r="B397" s="0" t="s">
        <v>26</v>
      </c>
      <c r="C397" s="49" t="n">
        <f aca="false">C91+C248</f>
        <v>0</v>
      </c>
      <c r="D397" s="49" t="n">
        <f aca="false">D91+D248</f>
        <v>7922.01252791672</v>
      </c>
      <c r="E397" s="49" t="n">
        <f aca="false">E91+E248</f>
        <v>8171.10387515366</v>
      </c>
      <c r="F397" s="49" t="n">
        <f aca="false">F91+F248</f>
        <v>8426.06775837385</v>
      </c>
      <c r="G397" s="49" t="n">
        <f aca="false">G91+G248</f>
        <v>8687.1783935807</v>
      </c>
      <c r="H397" s="49" t="n">
        <f aca="false">H91+H248</f>
        <v>8954.25707821018</v>
      </c>
      <c r="I397" s="49" t="n">
        <f aca="false">I91+I248</f>
        <v>9228.360622253</v>
      </c>
      <c r="J397" s="49" t="n">
        <f aca="false">J91+J248</f>
        <v>9508.09021598385</v>
      </c>
      <c r="K397" s="49" t="n">
        <f aca="false">K91+K248</f>
        <v>9794.69215573288</v>
      </c>
      <c r="L397" s="49" t="n">
        <f aca="false">L91+L248</f>
        <v>10091.5232767329</v>
      </c>
      <c r="M397" s="49" t="n">
        <f aca="false">M91+M248</f>
        <v>10386.5257775304</v>
      </c>
    </row>
    <row r="398" customFormat="false" ht="15" hidden="false" customHeight="false" outlineLevel="0" collapsed="false">
      <c r="A398" s="49"/>
      <c r="B398" s="0" t="s">
        <v>27</v>
      </c>
      <c r="C398" s="49" t="n">
        <f aca="false">C92+C249</f>
        <v>0</v>
      </c>
      <c r="D398" s="49" t="n">
        <f aca="false">D92+D249</f>
        <v>20893.8086321985</v>
      </c>
      <c r="E398" s="49" t="n">
        <f aca="false">E92+E249</f>
        <v>21550.7713576126</v>
      </c>
      <c r="F398" s="49" t="n">
        <f aca="false">F92+F249</f>
        <v>22223.2225264731</v>
      </c>
      <c r="G398" s="49" t="n">
        <f aca="false">G92+G249</f>
        <v>22911.885366202</v>
      </c>
      <c r="H398" s="49" t="n">
        <f aca="false">H92+H249</f>
        <v>23616.2885600525</v>
      </c>
      <c r="I398" s="49" t="n">
        <f aca="false">I92+I249</f>
        <v>24339.2193777527</v>
      </c>
      <c r="J398" s="49" t="n">
        <f aca="false">J92+J249</f>
        <v>25076.9885468343</v>
      </c>
      <c r="K398" s="49" t="n">
        <f aca="false">K92+K249</f>
        <v>25832.8830953005</v>
      </c>
      <c r="L398" s="49" t="n">
        <f aca="false">L92+L249</f>
        <v>26615.7564644601</v>
      </c>
      <c r="M398" s="49" t="n">
        <f aca="false">M92+M249</f>
        <v>27393.8069631133</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495597.039202334</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163972.596630867</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91169.8116814681</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240454.63089</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41809.5935480207</v>
      </c>
      <c r="E408" s="22" t="n">
        <f aca="false">PV($C$405,E$407,0,E395)*-1</f>
        <v>41868.165046377</v>
      </c>
      <c r="F408" s="22" t="n">
        <f aca="false">PV($C$405,F$407,0,F395)*-1</f>
        <v>41917.0700587082</v>
      </c>
      <c r="G408" s="22" t="n">
        <f aca="false">PV($C$405,G$407,0,G395)*-1</f>
        <v>41957.2955057462</v>
      </c>
      <c r="H408" s="22" t="n">
        <f aca="false">PV($C$405,H$407,0,H395)*-1</f>
        <v>41987.6028611551</v>
      </c>
      <c r="I408" s="22" t="n">
        <f aca="false">PV($C$405,I$407,0,I395)*-1</f>
        <v>42012.531834229</v>
      </c>
      <c r="J408" s="22" t="n">
        <f aca="false">PV($C$405,J$407,0,J395)*-1</f>
        <v>42025.2558677491</v>
      </c>
      <c r="K408" s="22" t="n">
        <f aca="false">PV($C$405,K$407,0,K395)*-1</f>
        <v>42031.0886242159</v>
      </c>
      <c r="L408" s="22" t="n">
        <f aca="false">PV($C$405,L$407,0,L395)*-1</f>
        <v>42043.5471187099</v>
      </c>
      <c r="M408" s="22" t="n">
        <f aca="false">PV($C$405,M$407,0,M395)*-1</f>
        <v>42012.2268315485</v>
      </c>
    </row>
    <row r="409" customFormat="false" ht="15" hidden="false" customHeight="false" outlineLevel="0" collapsed="false">
      <c r="A409" s="101"/>
      <c r="B409" s="101" t="s">
        <v>25</v>
      </c>
      <c r="C409" s="22" t="n">
        <f aca="false">PV($C$405,C$407,0,C396)*-1</f>
        <v>0</v>
      </c>
      <c r="D409" s="22" t="n">
        <f aca="false">PV($C$405,D$407,0,D396)*-1</f>
        <v>13833.0681498506</v>
      </c>
      <c r="E409" s="22" t="n">
        <f aca="false">PV($C$405,E$407,0,E396)*-1</f>
        <v>13852.4470401876</v>
      </c>
      <c r="F409" s="22" t="n">
        <f aca="false">PV($C$405,F$407,0,F396)*-1</f>
        <v>13868.6276894367</v>
      </c>
      <c r="G409" s="22" t="n">
        <f aca="false">PV($C$405,G$407,0,G396)*-1</f>
        <v>13881.9366289172</v>
      </c>
      <c r="H409" s="22" t="n">
        <f aca="false">PV($C$405,H$407,0,H396)*-1</f>
        <v>13891.9640814044</v>
      </c>
      <c r="I409" s="22" t="n">
        <f aca="false">PV($C$405,I$407,0,I396)*-1</f>
        <v>13900.2120492552</v>
      </c>
      <c r="J409" s="22" t="n">
        <f aca="false">PV($C$405,J$407,0,J396)*-1</f>
        <v>13904.4219065603</v>
      </c>
      <c r="K409" s="22" t="n">
        <f aca="false">PV($C$405,K$407,0,K396)*-1</f>
        <v>13906.3517248355</v>
      </c>
      <c r="L409" s="22" t="n">
        <f aca="false">PV($C$405,L$407,0,L396)*-1</f>
        <v>13910.4737262413</v>
      </c>
      <c r="M409" s="22" t="n">
        <f aca="false">PV($C$405,M$407,0,M396)*-1</f>
        <v>13900.111136462</v>
      </c>
    </row>
    <row r="410" customFormat="false" ht="15" hidden="false" customHeight="false" outlineLevel="0" collapsed="false">
      <c r="A410" s="101"/>
      <c r="B410" s="101" t="s">
        <v>26</v>
      </c>
      <c r="C410" s="22" t="n">
        <f aca="false">PV($C$405,C$407,0,C397)*-1</f>
        <v>0</v>
      </c>
      <c r="D410" s="22" t="n">
        <f aca="false">PV($C$405,D$407,0,D397)*-1</f>
        <v>7691.27429894828</v>
      </c>
      <c r="E410" s="22" t="n">
        <f aca="false">PV($C$405,E$407,0,E397)*-1</f>
        <v>7702.04908582681</v>
      </c>
      <c r="F410" s="22" t="n">
        <f aca="false">PV($C$405,F$407,0,F397)*-1</f>
        <v>7711.0456302204</v>
      </c>
      <c r="G410" s="22" t="n">
        <f aca="false">PV($C$405,G$407,0,G397)*-1</f>
        <v>7718.44548562947</v>
      </c>
      <c r="H410" s="22" t="n">
        <f aca="false">PV($C$405,H$407,0,H397)*-1</f>
        <v>7724.02081329818</v>
      </c>
      <c r="I410" s="22" t="n">
        <f aca="false">PV($C$405,I$407,0,I397)*-1</f>
        <v>7728.60673613626</v>
      </c>
      <c r="J410" s="22" t="n">
        <f aca="false">PV($C$405,J$407,0,J397)*-1</f>
        <v>7730.94744370326</v>
      </c>
      <c r="K410" s="22" t="n">
        <f aca="false">PV($C$405,K$407,0,K397)*-1</f>
        <v>7732.0204349978</v>
      </c>
      <c r="L410" s="22" t="n">
        <f aca="false">PV($C$405,L$407,0,L397)*-1</f>
        <v>7734.31229412327</v>
      </c>
      <c r="M410" s="22" t="n">
        <f aca="false">PV($C$405,M$407,0,M397)*-1</f>
        <v>7728.55062797832</v>
      </c>
    </row>
    <row r="411" customFormat="false" ht="15" hidden="false" customHeight="false" outlineLevel="0" collapsed="false">
      <c r="A411" s="101"/>
      <c r="B411" s="101" t="s">
        <v>27</v>
      </c>
      <c r="C411" s="22" t="n">
        <f aca="false">PV($C$405,C$407,0,C398)*-1</f>
        <v>0</v>
      </c>
      <c r="D411" s="22" t="n">
        <f aca="false">PV($C$405,D$407,0,D398)*-1</f>
        <v>20285.2510992218</v>
      </c>
      <c r="E411" s="22" t="n">
        <f aca="false">PV($C$405,E$407,0,E398)*-1</f>
        <v>20313.6689203625</v>
      </c>
      <c r="F411" s="22" t="n">
        <f aca="false">PV($C$405,F$407,0,F398)*-1</f>
        <v>20337.3967390511</v>
      </c>
      <c r="G411" s="22" t="n">
        <f aca="false">PV($C$405,G$407,0,G398)*-1</f>
        <v>20356.9133911995</v>
      </c>
      <c r="H411" s="22" t="n">
        <f aca="false">PV($C$405,H$407,0,H398)*-1</f>
        <v>20371.6179664525</v>
      </c>
      <c r="I411" s="22" t="n">
        <f aca="false">PV($C$405,I$407,0,I398)*-1</f>
        <v>20383.7130488376</v>
      </c>
      <c r="J411" s="22" t="n">
        <f aca="false">PV($C$405,J$407,0,J398)*-1</f>
        <v>20389.8865174855</v>
      </c>
      <c r="K411" s="22" t="n">
        <f aca="false">PV($C$405,K$407,0,K398)*-1</f>
        <v>20392.7164643825</v>
      </c>
      <c r="L411" s="22" t="n">
        <f aca="false">PV($C$405,L$407,0,L398)*-1</f>
        <v>20398.7610983453</v>
      </c>
      <c r="M411" s="22" t="n">
        <f aca="false">PV($C$405,M$407,0,M398)*-1</f>
        <v>20383.5650671081</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419664.37729646</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138849.614133151</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77201.2728508621</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203613.490312446</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20344.1407909657</v>
      </c>
      <c r="E419" s="49" t="n">
        <f aca="false">E113+E270</f>
        <v>20983.8203446324</v>
      </c>
      <c r="F419" s="49" t="n">
        <f aca="false">F113+F270</f>
        <v>21638.580876576</v>
      </c>
      <c r="G419" s="49" t="n">
        <f aca="false">G113+G270</f>
        <v>22309.126587776</v>
      </c>
      <c r="H419" s="49" t="n">
        <f aca="false">H113+H270</f>
        <v>22994.99856074</v>
      </c>
      <c r="I419" s="49" t="n">
        <f aca="false">I113+I270</f>
        <v>23698.9107385684</v>
      </c>
      <c r="J419" s="49" t="n">
        <f aca="false">J113+J270</f>
        <v>24417.2709050294</v>
      </c>
      <c r="K419" s="49" t="n">
        <f aca="false">K113+K270</f>
        <v>25153.2796140122</v>
      </c>
      <c r="L419" s="49" t="n">
        <f aca="false">L113+L270</f>
        <v>25915.5573932362</v>
      </c>
      <c r="M419" s="49" t="n">
        <f aca="false">M113+M270</f>
        <v>26673.139180536</v>
      </c>
    </row>
    <row r="420" customFormat="false" ht="15" hidden="false" customHeight="false" outlineLevel="0" collapsed="false">
      <c r="B420" s="0" t="s">
        <v>25</v>
      </c>
      <c r="C420" s="49" t="n">
        <f aca="false">C114+C271</f>
        <v>0</v>
      </c>
      <c r="D420" s="49" t="n">
        <f aca="false">D114+D271</f>
        <v>6737.63921967821</v>
      </c>
      <c r="E420" s="49" t="n">
        <f aca="false">E114+E271</f>
        <v>6949.49039064163</v>
      </c>
      <c r="F420" s="49" t="n">
        <f aca="false">F114+F271</f>
        <v>7166.33612941472</v>
      </c>
      <c r="G420" s="49" t="n">
        <f aca="false">G114+G271</f>
        <v>7388.40965558565</v>
      </c>
      <c r="H420" s="49" t="n">
        <f aca="false">H114+H271</f>
        <v>7615.55898335538</v>
      </c>
      <c r="I420" s="49" t="n">
        <f aca="false">I114+I271</f>
        <v>7848.68292529408</v>
      </c>
      <c r="J420" s="49" t="n">
        <f aca="false">J114+J271</f>
        <v>8086.59179945756</v>
      </c>
      <c r="K420" s="49" t="n">
        <f aca="false">K114+K271</f>
        <v>8330.34557577186</v>
      </c>
      <c r="L420" s="49" t="n">
        <f aca="false">L114+L271</f>
        <v>8582.79922885851</v>
      </c>
      <c r="M420" s="49" t="n">
        <f aca="false">M114+M271</f>
        <v>8833.69764794985</v>
      </c>
    </row>
    <row r="421" customFormat="false" ht="15" hidden="false" customHeight="false" outlineLevel="0" collapsed="false">
      <c r="B421" s="0" t="s">
        <v>26</v>
      </c>
      <c r="C421" s="49" t="n">
        <f aca="false">C115+C272</f>
        <v>0</v>
      </c>
      <c r="D421" s="49" t="n">
        <f aca="false">D115+D272</f>
        <v>3737.04927042856</v>
      </c>
      <c r="E421" s="49" t="n">
        <f aca="false">E115+E272</f>
        <v>3854.55307822759</v>
      </c>
      <c r="F421" s="49" t="n">
        <f aca="false">F115+F272</f>
        <v>3974.82713616628</v>
      </c>
      <c r="G421" s="49" t="n">
        <f aca="false">G115+G272</f>
        <v>4098.00080010108</v>
      </c>
      <c r="H421" s="49" t="n">
        <f aca="false">H115+H272</f>
        <v>4223.9897707098</v>
      </c>
      <c r="I421" s="49" t="n">
        <f aca="false">I115+I272</f>
        <v>4353.29257674266</v>
      </c>
      <c r="J421" s="49" t="n">
        <f aca="false">J115+J272</f>
        <v>4485.249357988</v>
      </c>
      <c r="K421" s="49" t="n">
        <f aca="false">K115+K272</f>
        <v>4620.4480295463</v>
      </c>
      <c r="L421" s="49" t="n">
        <f aca="false">L115+L272</f>
        <v>4760.47211058184</v>
      </c>
      <c r="M421" s="49" t="n">
        <f aca="false">M115+M272</f>
        <v>4899.63357700149</v>
      </c>
    </row>
    <row r="422" customFormat="false" ht="15" hidden="false" customHeight="false" outlineLevel="0" collapsed="false">
      <c r="B422" s="0" t="s">
        <v>27</v>
      </c>
      <c r="C422" s="49" t="n">
        <f aca="false">C116+C273</f>
        <v>0</v>
      </c>
      <c r="D422" s="49" t="n">
        <f aca="false">D116+D273</f>
        <v>9869.45230085897</v>
      </c>
      <c r="E422" s="49" t="n">
        <f aca="false">E116+E273</f>
        <v>10179.7768757632</v>
      </c>
      <c r="F422" s="49" t="n">
        <f aca="false">F116+F273</f>
        <v>10497.417610995</v>
      </c>
      <c r="G422" s="49" t="n">
        <f aca="false">G116+G273</f>
        <v>10822.7161320892</v>
      </c>
      <c r="H422" s="49" t="n">
        <f aca="false">H116+H273</f>
        <v>11155.4498066748</v>
      </c>
      <c r="I422" s="49" t="n">
        <f aca="false">I116+I273</f>
        <v>11496.9352365317</v>
      </c>
      <c r="J422" s="49" t="n">
        <f aca="false">J116+J273</f>
        <v>11845.4297475838</v>
      </c>
      <c r="K422" s="49" t="n">
        <f aca="false">K116+K273</f>
        <v>12202.4860086941</v>
      </c>
      <c r="L422" s="49" t="n">
        <f aca="false">L116+L273</f>
        <v>12572.2860537958</v>
      </c>
      <c r="M422" s="49" t="n">
        <f aca="false">M116+M273</f>
        <v>12939.8079555846</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234128.824992072</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77539.5515560075</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43007.5157074936</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113581.757728571</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19751.5930009376</v>
      </c>
      <c r="E432" s="22" t="n">
        <f aca="false">PV($C$429,E$431,0,E419)*-1</f>
        <v>19779.2632148482</v>
      </c>
      <c r="F432" s="22" t="n">
        <f aca="false">PV($C$429,F$431,0,F419)*-1</f>
        <v>19802.3668094373</v>
      </c>
      <c r="G432" s="22" t="n">
        <f aca="false">PV($C$429,G$431,0,G419)*-1</f>
        <v>19821.3700235505</v>
      </c>
      <c r="H432" s="22" t="n">
        <f aca="false">PV($C$429,H$431,0,H419)*-1</f>
        <v>19835.6877553955</v>
      </c>
      <c r="I432" s="22" t="n">
        <f aca="false">PV($C$429,I$431,0,I419)*-1</f>
        <v>19847.4646441022</v>
      </c>
      <c r="J432" s="22" t="n">
        <f aca="false">PV($C$429,J$431,0,J419)*-1</f>
        <v>19853.4757030504</v>
      </c>
      <c r="K432" s="22" t="n">
        <f aca="false">PV($C$429,K$431,0,K419)*-1</f>
        <v>19856.2312005817</v>
      </c>
      <c r="L432" s="22" t="n">
        <f aca="false">PV($C$429,L$431,0,L419)*-1</f>
        <v>19862.1168141878</v>
      </c>
      <c r="M432" s="22" t="n">
        <f aca="false">PV($C$429,M$431,0,M419)*-1</f>
        <v>19847.3205554302</v>
      </c>
    </row>
    <row r="433" customFormat="false" ht="15" hidden="false" customHeight="false" outlineLevel="0" collapsed="false">
      <c r="A433" s="101"/>
      <c r="B433" s="101" t="s">
        <v>25</v>
      </c>
      <c r="C433" s="22" t="n">
        <f aca="false">PV($C$429,C$431,0,C420)*-1</f>
        <v>0</v>
      </c>
      <c r="D433" s="22" t="n">
        <f aca="false">PV($C$429,D$431,0,D420)*-1</f>
        <v>6541.39730065845</v>
      </c>
      <c r="E433" s="22" t="n">
        <f aca="false">PV($C$429,E$431,0,E420)*-1</f>
        <v>6550.56121278314</v>
      </c>
      <c r="F433" s="22" t="n">
        <f aca="false">PV($C$429,F$431,0,F420)*-1</f>
        <v>6558.21273695509</v>
      </c>
      <c r="G433" s="22" t="n">
        <f aca="false">PV($C$429,G$431,0,G420)*-1</f>
        <v>6564.50628368307</v>
      </c>
      <c r="H433" s="22" t="n">
        <f aca="false">PV($C$429,H$431,0,H420)*-1</f>
        <v>6569.24807703809</v>
      </c>
      <c r="I433" s="22" t="n">
        <f aca="false">PV($C$429,I$431,0,I420)*-1</f>
        <v>6573.1483856356</v>
      </c>
      <c r="J433" s="22" t="n">
        <f aca="false">PV($C$429,J$431,0,J420)*-1</f>
        <v>6575.13914783772</v>
      </c>
      <c r="K433" s="22" t="n">
        <f aca="false">PV($C$429,K$431,0,K420)*-1</f>
        <v>6576.05172254054</v>
      </c>
      <c r="L433" s="22" t="n">
        <f aca="false">PV($C$429,L$431,0,L420)*-1</f>
        <v>6578.00093934313</v>
      </c>
      <c r="M433" s="22" t="n">
        <f aca="false">PV($C$429,M$431,0,M420)*-1</f>
        <v>6573.100665877</v>
      </c>
    </row>
    <row r="434" customFormat="false" ht="15" hidden="false" customHeight="false" outlineLevel="0" collapsed="false">
      <c r="A434" s="101"/>
      <c r="B434" s="101" t="s">
        <v>26</v>
      </c>
      <c r="C434" s="22" t="n">
        <f aca="false">PV($C$429,C$431,0,C421)*-1</f>
        <v>0</v>
      </c>
      <c r="D434" s="22" t="n">
        <f aca="false">PV($C$429,D$431,0,D421)*-1</f>
        <v>3628.20317517336</v>
      </c>
      <c r="E434" s="22" t="n">
        <f aca="false">PV($C$429,E$431,0,E421)*-1</f>
        <v>3633.28596307625</v>
      </c>
      <c r="F434" s="22" t="n">
        <f aca="false">PV($C$429,F$431,0,F421)*-1</f>
        <v>3637.52990103317</v>
      </c>
      <c r="G434" s="22" t="n">
        <f aca="false">PV($C$429,G$431,0,G421)*-1</f>
        <v>3641.02063323794</v>
      </c>
      <c r="H434" s="22" t="n">
        <f aca="false">PV($C$429,H$431,0,H421)*-1</f>
        <v>3643.65068136312</v>
      </c>
      <c r="I434" s="22" t="n">
        <f aca="false">PV($C$429,I$431,0,I421)*-1</f>
        <v>3645.8139977598</v>
      </c>
      <c r="J434" s="22" t="n">
        <f aca="false">PV($C$429,J$431,0,J421)*-1</f>
        <v>3646.91817923827</v>
      </c>
      <c r="K434" s="22" t="n">
        <f aca="false">PV($C$429,K$431,0,K421)*-1</f>
        <v>3647.42434119147</v>
      </c>
      <c r="L434" s="22" t="n">
        <f aca="false">PV($C$429,L$431,0,L421)*-1</f>
        <v>3648.5054794051</v>
      </c>
      <c r="M434" s="22" t="n">
        <f aca="false">PV($C$429,M$431,0,M421)*-1</f>
        <v>3645.78752987049</v>
      </c>
    </row>
    <row r="435" customFormat="false" ht="15" hidden="false" customHeight="false" outlineLevel="0" collapsed="false">
      <c r="A435" s="101"/>
      <c r="B435" s="101" t="s">
        <v>27</v>
      </c>
      <c r="C435" s="22" t="n">
        <f aca="false">PV($C$429,C$431,0,C422)*-1</f>
        <v>0</v>
      </c>
      <c r="D435" s="22" t="n">
        <f aca="false">PV($C$429,D$431,0,D422)*-1</f>
        <v>9581.99252510579</v>
      </c>
      <c r="E435" s="22" t="n">
        <f aca="false">PV($C$429,E$431,0,E422)*-1</f>
        <v>9595.41603898877</v>
      </c>
      <c r="F435" s="22" t="n">
        <f aca="false">PV($C$429,F$431,0,F422)*-1</f>
        <v>9606.62417144908</v>
      </c>
      <c r="G435" s="22" t="n">
        <f aca="false">PV($C$429,G$431,0,G422)*-1</f>
        <v>9615.84310662946</v>
      </c>
      <c r="H435" s="22" t="n">
        <f aca="false">PV($C$429,H$431,0,H422)*-1</f>
        <v>9622.78899699433</v>
      </c>
      <c r="I435" s="22" t="n">
        <f aca="false">PV($C$429,I$431,0,I422)*-1</f>
        <v>9628.50226070684</v>
      </c>
      <c r="J435" s="22" t="n">
        <f aca="false">PV($C$429,J$431,0,J422)*-1</f>
        <v>9631.41837597445</v>
      </c>
      <c r="K435" s="22" t="n">
        <f aca="false">PV($C$429,K$431,0,K422)*-1</f>
        <v>9632.75513684971</v>
      </c>
      <c r="L435" s="22" t="n">
        <f aca="false">PV($C$429,L$431,0,L422)*-1</f>
        <v>9635.61039543955</v>
      </c>
      <c r="M435" s="22" t="n">
        <f aca="false">PV($C$429,M$431,0,M422)*-1</f>
        <v>9628.43235968276</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198256.889721522</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65659.3664723518</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36418.139881349</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96179.3833678207</v>
      </c>
      <c r="D440" s="22"/>
      <c r="E440" s="22"/>
      <c r="F440" s="22"/>
      <c r="G440" s="22"/>
      <c r="H440" s="22"/>
      <c r="I440" s="22"/>
      <c r="J440" s="22"/>
      <c r="K440" s="22"/>
      <c r="L440" s="22"/>
      <c r="M440" s="22"/>
    </row>
    <row r="441" customFormat="false" ht="15" hidden="false" customHeight="false" outlineLevel="0" collapsed="false">
      <c r="A441" s="20"/>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0.40075895924587</v>
      </c>
      <c r="E443" s="71" t="n">
        <f aca="false">(E335-E395)/E329</f>
        <v>0.40075895924587</v>
      </c>
      <c r="F443" s="71" t="n">
        <f aca="false">(F335-F395)/F329</f>
        <v>0.40075895924587</v>
      </c>
      <c r="G443" s="71" t="n">
        <f aca="false">(G335-G395)/G329</f>
        <v>0.40075895924587</v>
      </c>
      <c r="H443" s="71" t="n">
        <f aca="false">(H335-H395)/H329</f>
        <v>0.40075895924587</v>
      </c>
      <c r="I443" s="71" t="n">
        <f aca="false">(I335-I395)/I329</f>
        <v>0.40075895924587</v>
      </c>
      <c r="J443" s="71" t="n">
        <f aca="false">(J335-J395)/J329</f>
        <v>0.40075895924587</v>
      </c>
      <c r="K443" s="71" t="n">
        <f aca="false">(K335-K395)/K329</f>
        <v>0.40075895924587</v>
      </c>
      <c r="L443" s="71" t="n">
        <f aca="false">(L335-L395)/L329</f>
        <v>0.40075895924587</v>
      </c>
      <c r="M443" s="71" t="n">
        <f aca="false">(M335-M395)/M329</f>
        <v>0.40075895924587</v>
      </c>
    </row>
    <row r="444" customFormat="false" ht="15" hidden="false" customHeight="false" outlineLevel="0" collapsed="false">
      <c r="B444" s="0" t="s">
        <v>25</v>
      </c>
      <c r="C444" s="71" t="n">
        <f aca="false">(C336-C396)/C330</f>
        <v>0.455684645072413</v>
      </c>
      <c r="D444" s="71" t="n">
        <f aca="false">(D336-D396)/D330</f>
        <v>0.442979156989073</v>
      </c>
      <c r="E444" s="71" t="n">
        <f aca="false">(E336-E396)/E330</f>
        <v>0.442979156989073</v>
      </c>
      <c r="F444" s="71" t="n">
        <f aca="false">(F336-F396)/F330</f>
        <v>0.442979156989073</v>
      </c>
      <c r="G444" s="71" t="n">
        <f aca="false">(G336-G396)/G330</f>
        <v>0.442979156989073</v>
      </c>
      <c r="H444" s="71" t="n">
        <f aca="false">(H336-H396)/H330</f>
        <v>0.442979156989073</v>
      </c>
      <c r="I444" s="71" t="n">
        <f aca="false">(I336-I396)/I330</f>
        <v>0.442979156989073</v>
      </c>
      <c r="J444" s="71" t="n">
        <f aca="false">(J336-J396)/J330</f>
        <v>0.442979156989073</v>
      </c>
      <c r="K444" s="71" t="n">
        <f aca="false">(K336-K396)/K330</f>
        <v>0.442979156989073</v>
      </c>
      <c r="L444" s="71" t="n">
        <f aca="false">(L336-L396)/L330</f>
        <v>0.442979156989073</v>
      </c>
      <c r="M444" s="71" t="n">
        <f aca="false">(M336-M396)/M330</f>
        <v>0.442979156989073</v>
      </c>
    </row>
    <row r="445" customFormat="false" ht="15" hidden="false" customHeight="false" outlineLevel="0" collapsed="false">
      <c r="B445" s="0" t="s">
        <v>26</v>
      </c>
      <c r="C445" s="71" t="n">
        <f aca="false">(C337-C397)/C331</f>
        <v>0.391043568345798</v>
      </c>
      <c r="D445" s="71" t="n">
        <f aca="false">(D337-D397)/D331</f>
        <v>0.386310363359007</v>
      </c>
      <c r="E445" s="71" t="n">
        <f aca="false">(E337-E397)/E331</f>
        <v>0.386310363359007</v>
      </c>
      <c r="F445" s="71" t="n">
        <f aca="false">(F337-F397)/F331</f>
        <v>0.386310363359007</v>
      </c>
      <c r="G445" s="71" t="n">
        <f aca="false">(G337-G397)/G331</f>
        <v>0.386310363359007</v>
      </c>
      <c r="H445" s="71" t="n">
        <f aca="false">(H337-H397)/H331</f>
        <v>0.386310363359007</v>
      </c>
      <c r="I445" s="71" t="n">
        <f aca="false">(I337-I397)/I331</f>
        <v>0.386310363359007</v>
      </c>
      <c r="J445" s="71" t="n">
        <f aca="false">(J337-J397)/J331</f>
        <v>0.386310363359007</v>
      </c>
      <c r="K445" s="71" t="n">
        <f aca="false">(K337-K397)/K331</f>
        <v>0.386310363359007</v>
      </c>
      <c r="L445" s="71" t="n">
        <f aca="false">(L337-L397)/L331</f>
        <v>0.386310363359007</v>
      </c>
      <c r="M445" s="71" t="n">
        <f aca="false">(M337-M397)/M331</f>
        <v>0.386310363359007</v>
      </c>
    </row>
    <row r="446" customFormat="false" ht="15" hidden="false" customHeight="false" outlineLevel="0" collapsed="false">
      <c r="B446" s="0" t="s">
        <v>27</v>
      </c>
      <c r="C446" s="71" t="n">
        <f aca="false">(C338-C398)/C332</f>
        <v>0.399792046233091</v>
      </c>
      <c r="D446" s="71" t="n">
        <f aca="false">(D338-D398)/D332</f>
        <v>0.390890621109544</v>
      </c>
      <c r="E446" s="71" t="n">
        <f aca="false">(E338-E398)/E332</f>
        <v>0.390890621109544</v>
      </c>
      <c r="F446" s="71" t="n">
        <f aca="false">(F338-F398)/F332</f>
        <v>0.390890621109544</v>
      </c>
      <c r="G446" s="71" t="n">
        <f aca="false">(G338-G398)/G332</f>
        <v>0.390890621109544</v>
      </c>
      <c r="H446" s="71" t="n">
        <f aca="false">(H338-H398)/H332</f>
        <v>0.390890621109544</v>
      </c>
      <c r="I446" s="71" t="n">
        <f aca="false">(I338-I398)/I332</f>
        <v>0.390890621109544</v>
      </c>
      <c r="J446" s="71" t="n">
        <f aca="false">(J338-J398)/J332</f>
        <v>0.390890621109544</v>
      </c>
      <c r="K446" s="71" t="n">
        <f aca="false">(K338-K398)/K332</f>
        <v>0.390890621109544</v>
      </c>
      <c r="L446" s="71" t="n">
        <f aca="false">(L338-L398)/L332</f>
        <v>0.390890621109544</v>
      </c>
      <c r="M446" s="71" t="n">
        <f aca="false">(M338-M398)/M332</f>
        <v>0.390890621109544</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0.405177111088417</v>
      </c>
      <c r="E449" s="71" t="n">
        <f aca="false">(E335-E419)/E329</f>
        <v>0.405177111088417</v>
      </c>
      <c r="F449" s="71" t="n">
        <f aca="false">(F335-F419)/F329</f>
        <v>0.405177111088417</v>
      </c>
      <c r="G449" s="71" t="n">
        <f aca="false">(G335-G419)/G329</f>
        <v>0.405177111088417</v>
      </c>
      <c r="H449" s="71" t="n">
        <f aca="false">(H335-H419)/H329</f>
        <v>0.405177111088417</v>
      </c>
      <c r="I449" s="71" t="n">
        <f aca="false">(I335-I419)/I329</f>
        <v>0.405177111088417</v>
      </c>
      <c r="J449" s="71" t="n">
        <f aca="false">(J335-J419)/J329</f>
        <v>0.405177111088417</v>
      </c>
      <c r="K449" s="71" t="n">
        <f aca="false">(K335-K419)/K329</f>
        <v>0.405177111088417</v>
      </c>
      <c r="L449" s="71" t="n">
        <f aca="false">(L335-L419)/L329</f>
        <v>0.405177111088417</v>
      </c>
      <c r="M449" s="71" t="n">
        <f aca="false">(M335-M419)/M329</f>
        <v>0.405177111088417</v>
      </c>
    </row>
    <row r="450" customFormat="false" ht="15" hidden="false" customHeight="false" outlineLevel="0" collapsed="false">
      <c r="B450" s="0" t="s">
        <v>25</v>
      </c>
      <c r="C450" s="71" t="n">
        <f aca="false">(C336-C420)/C330</f>
        <v>0.455684645072413</v>
      </c>
      <c r="D450" s="71" t="n">
        <f aca="false">(D336-D420)/D330</f>
        <v>0.449676459140588</v>
      </c>
      <c r="E450" s="71" t="n">
        <f aca="false">(E336-E420)/E330</f>
        <v>0.449676459140588</v>
      </c>
      <c r="F450" s="71" t="n">
        <f aca="false">(F336-F420)/F330</f>
        <v>0.449676459140588</v>
      </c>
      <c r="G450" s="71" t="n">
        <f aca="false">(G336-G420)/G330</f>
        <v>0.449676459140588</v>
      </c>
      <c r="H450" s="71" t="n">
        <f aca="false">(H336-H420)/H330</f>
        <v>0.449676459140588</v>
      </c>
      <c r="I450" s="71" t="n">
        <f aca="false">(I336-I420)/I330</f>
        <v>0.449676459140588</v>
      </c>
      <c r="J450" s="71" t="n">
        <f aca="false">(J336-J420)/J330</f>
        <v>0.449676459140588</v>
      </c>
      <c r="K450" s="71" t="n">
        <f aca="false">(K336-K420)/K330</f>
        <v>0.449676459140588</v>
      </c>
      <c r="L450" s="71" t="n">
        <f aca="false">(L336-L420)/L330</f>
        <v>0.449676459140588</v>
      </c>
      <c r="M450" s="71" t="n">
        <f aca="false">(M336-M420)/M330</f>
        <v>0.449676459140588</v>
      </c>
    </row>
    <row r="451" customFormat="false" ht="15" hidden="false" customHeight="false" outlineLevel="0" collapsed="false">
      <c r="B451" s="0" t="s">
        <v>26</v>
      </c>
      <c r="C451" s="71" t="n">
        <f aca="false">(C337-C421)/C331</f>
        <v>0.391043568345798</v>
      </c>
      <c r="D451" s="71" t="n">
        <f aca="false">(D337-D421)/D331</f>
        <v>0.388810774572707</v>
      </c>
      <c r="E451" s="71" t="n">
        <f aca="false">(E337-E421)/E331</f>
        <v>0.388810774572707</v>
      </c>
      <c r="F451" s="71" t="n">
        <f aca="false">(F337-F421)/F331</f>
        <v>0.388810774572707</v>
      </c>
      <c r="G451" s="71" t="n">
        <f aca="false">(G337-G421)/G331</f>
        <v>0.388810774572707</v>
      </c>
      <c r="H451" s="71" t="n">
        <f aca="false">(H337-H421)/H331</f>
        <v>0.388810774572707</v>
      </c>
      <c r="I451" s="71" t="n">
        <f aca="false">(I337-I421)/I331</f>
        <v>0.388810774572707</v>
      </c>
      <c r="J451" s="71" t="n">
        <f aca="false">(J337-J421)/J331</f>
        <v>0.388810774572707</v>
      </c>
      <c r="K451" s="71" t="n">
        <f aca="false">(K337-K421)/K331</f>
        <v>0.388810774572707</v>
      </c>
      <c r="L451" s="71" t="n">
        <f aca="false">(L337-L421)/L331</f>
        <v>0.388810774572707</v>
      </c>
      <c r="M451" s="71" t="n">
        <f aca="false">(M337-M421)/M331</f>
        <v>0.388810774572707</v>
      </c>
    </row>
    <row r="452" customFormat="false" ht="15" hidden="false" customHeight="false" outlineLevel="0" collapsed="false">
      <c r="B452" s="0" t="s">
        <v>27</v>
      </c>
      <c r="C452" s="71" t="n">
        <f aca="false">(C338-C422)/C332</f>
        <v>0.399792046233091</v>
      </c>
      <c r="D452" s="71" t="n">
        <f aca="false">(D338-D422)/D332</f>
        <v>0.395587346543675</v>
      </c>
      <c r="E452" s="71" t="n">
        <f aca="false">(E338-E422)/E332</f>
        <v>0.395587346543675</v>
      </c>
      <c r="F452" s="71" t="n">
        <f aca="false">(F338-F422)/F332</f>
        <v>0.395587346543675</v>
      </c>
      <c r="G452" s="71" t="n">
        <f aca="false">(G338-G422)/G332</f>
        <v>0.395587346543675</v>
      </c>
      <c r="H452" s="71" t="n">
        <f aca="false">(H338-H422)/H332</f>
        <v>0.395587346543675</v>
      </c>
      <c r="I452" s="71" t="n">
        <f aca="false">(I338-I422)/I332</f>
        <v>0.395587346543675</v>
      </c>
      <c r="J452" s="71" t="n">
        <f aca="false">(J338-J422)/J332</f>
        <v>0.395587346543675</v>
      </c>
      <c r="K452" s="71" t="n">
        <f aca="false">(K338-K422)/K332</f>
        <v>0.395587346543675</v>
      </c>
      <c r="L452" s="71" t="n">
        <f aca="false">(L338-L422)/L332</f>
        <v>0.395587346543675</v>
      </c>
      <c r="M452" s="71" t="n">
        <f aca="false">(M338-M422)/M332</f>
        <v>0.395587346543675</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0.0204684810407844</v>
      </c>
      <c r="E455" s="71" t="n">
        <f aca="false">(E395/E335)</f>
        <v>0.0204684810407844</v>
      </c>
      <c r="F455" s="71" t="n">
        <f aca="false">(F395/F335)</f>
        <v>0.0204684810407844</v>
      </c>
      <c r="G455" s="71" t="n">
        <f aca="false">(G395/G335)</f>
        <v>0.0204684810407844</v>
      </c>
      <c r="H455" s="71" t="n">
        <f aca="false">(H395/H335)</f>
        <v>0.0204684810407844</v>
      </c>
      <c r="I455" s="71" t="n">
        <f aca="false">(I395/I335)</f>
        <v>0.0204684810407844</v>
      </c>
      <c r="J455" s="71" t="n">
        <f aca="false">(J395/J335)</f>
        <v>0.0204684810407844</v>
      </c>
      <c r="K455" s="71" t="n">
        <f aca="false">(K395/K335)</f>
        <v>0.0204684810407844</v>
      </c>
      <c r="L455" s="71" t="n">
        <f aca="false">(L395/L335)</f>
        <v>0.0204684810407844</v>
      </c>
      <c r="M455" s="71" t="n">
        <f aca="false">(M395/M335)</f>
        <v>0.0204684810407844</v>
      </c>
    </row>
    <row r="456" customFormat="false" ht="15" hidden="false" customHeight="false" outlineLevel="0" collapsed="false">
      <c r="B456" s="0" t="s">
        <v>25</v>
      </c>
      <c r="C456" s="71" t="n">
        <f aca="false">(C396/C336)</f>
        <v>0</v>
      </c>
      <c r="D456" s="71" t="n">
        <f aca="false">(D396/D336)</f>
        <v>0.0278821948923039</v>
      </c>
      <c r="E456" s="71" t="n">
        <f aca="false">(E396/E336)</f>
        <v>0.0278821948923039</v>
      </c>
      <c r="F456" s="71" t="n">
        <f aca="false">(F396/F336)</f>
        <v>0.0278821948923039</v>
      </c>
      <c r="G456" s="71" t="n">
        <f aca="false">(G396/G336)</f>
        <v>0.0278821948923039</v>
      </c>
      <c r="H456" s="71" t="n">
        <f aca="false">(H396/H336)</f>
        <v>0.0278821948923039</v>
      </c>
      <c r="I456" s="71" t="n">
        <f aca="false">(I396/I336)</f>
        <v>0.0278821948923039</v>
      </c>
      <c r="J456" s="71" t="n">
        <f aca="false">(J396/J336)</f>
        <v>0.0278821948923039</v>
      </c>
      <c r="K456" s="71" t="n">
        <f aca="false">(K396/K336)</f>
        <v>0.0278821948923039</v>
      </c>
      <c r="L456" s="71" t="n">
        <f aca="false">(L396/L336)</f>
        <v>0.0278821948923039</v>
      </c>
      <c r="M456" s="71" t="n">
        <f aca="false">(M396/M336)</f>
        <v>0.0278821948923039</v>
      </c>
    </row>
    <row r="457" customFormat="false" ht="15" hidden="false" customHeight="false" outlineLevel="0" collapsed="false">
      <c r="B457" s="0" t="s">
        <v>26</v>
      </c>
      <c r="C457" s="71" t="n">
        <f aca="false">(C397/C337)</f>
        <v>0</v>
      </c>
      <c r="D457" s="71" t="n">
        <f aca="false">(D397/D337)</f>
        <v>0.012104034869601</v>
      </c>
      <c r="E457" s="71" t="n">
        <f aca="false">(E397/E337)</f>
        <v>0.012104034869601</v>
      </c>
      <c r="F457" s="71" t="n">
        <f aca="false">(F397/F337)</f>
        <v>0.012104034869601</v>
      </c>
      <c r="G457" s="71" t="n">
        <f aca="false">(G397/G337)</f>
        <v>0.012104034869601</v>
      </c>
      <c r="H457" s="71" t="n">
        <f aca="false">(H397/H337)</f>
        <v>0.012104034869601</v>
      </c>
      <c r="I457" s="71" t="n">
        <f aca="false">(I397/I337)</f>
        <v>0.012104034869601</v>
      </c>
      <c r="J457" s="71" t="n">
        <f aca="false">(J397/J337)</f>
        <v>0.012104034869601</v>
      </c>
      <c r="K457" s="71" t="n">
        <f aca="false">(K397/K337)</f>
        <v>0.012104034869601</v>
      </c>
      <c r="L457" s="71" t="n">
        <f aca="false">(L397/L337)</f>
        <v>0.012104034869601</v>
      </c>
      <c r="M457" s="71" t="n">
        <f aca="false">(M397/M337)</f>
        <v>0.012104034869601</v>
      </c>
    </row>
    <row r="458" customFormat="false" ht="15" hidden="false" customHeight="false" outlineLevel="0" collapsed="false">
      <c r="B458" s="0" t="s">
        <v>27</v>
      </c>
      <c r="C458" s="71" t="n">
        <f aca="false">(C398/C338)</f>
        <v>0</v>
      </c>
      <c r="D458" s="71" t="n">
        <f aca="false">(D398/D338)</f>
        <v>0.0222651381072173</v>
      </c>
      <c r="E458" s="71" t="n">
        <f aca="false">(E398/E338)</f>
        <v>0.0222651381072173</v>
      </c>
      <c r="F458" s="71" t="n">
        <f aca="false">(F398/F338)</f>
        <v>0.0222651381072173</v>
      </c>
      <c r="G458" s="71" t="n">
        <f aca="false">(G398/G338)</f>
        <v>0.0222651381072173</v>
      </c>
      <c r="H458" s="71" t="n">
        <f aca="false">(H398/H338)</f>
        <v>0.0222651381072173</v>
      </c>
      <c r="I458" s="71" t="n">
        <f aca="false">(I398/I338)</f>
        <v>0.0222651381072173</v>
      </c>
      <c r="J458" s="71" t="n">
        <f aca="false">(J398/J338)</f>
        <v>0.0222651381072173</v>
      </c>
      <c r="K458" s="71" t="n">
        <f aca="false">(K398/K338)</f>
        <v>0.0222651381072173</v>
      </c>
      <c r="L458" s="71" t="n">
        <f aca="false">(L398/L338)</f>
        <v>0.0222651381072173</v>
      </c>
      <c r="M458" s="71" t="n">
        <f aca="false">(M398/M338)</f>
        <v>0.0222651381072173</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0.00966967321508726</v>
      </c>
      <c r="E461" s="71" t="n">
        <f aca="false">(E419/E335)</f>
        <v>0.00966967321508726</v>
      </c>
      <c r="F461" s="71" t="n">
        <f aca="false">(F419/F335)</f>
        <v>0.00966967321508725</v>
      </c>
      <c r="G461" s="71" t="n">
        <f aca="false">(G419/G335)</f>
        <v>0.00966967321508725</v>
      </c>
      <c r="H461" s="71" t="n">
        <f aca="false">(H419/H335)</f>
        <v>0.00966967321508726</v>
      </c>
      <c r="I461" s="71" t="n">
        <f aca="false">(I419/I335)</f>
        <v>0.00966967321508725</v>
      </c>
      <c r="J461" s="71" t="n">
        <f aca="false">(J419/J335)</f>
        <v>0.00966967321508726</v>
      </c>
      <c r="K461" s="71" t="n">
        <f aca="false">(K419/K335)</f>
        <v>0.00966967321508725</v>
      </c>
      <c r="L461" s="71" t="n">
        <f aca="false">(L419/L335)</f>
        <v>0.00966967321508726</v>
      </c>
      <c r="M461" s="71" t="n">
        <f aca="false">(M419/M335)</f>
        <v>0.00966967321508726</v>
      </c>
    </row>
    <row r="462" customFormat="false" ht="15" hidden="false" customHeight="false" outlineLevel="0" collapsed="false">
      <c r="B462" s="0" t="s">
        <v>25</v>
      </c>
      <c r="C462" s="71" t="n">
        <f aca="false">(C420/C336)</f>
        <v>0</v>
      </c>
      <c r="D462" s="71" t="n">
        <f aca="false">(D420/D336)</f>
        <v>0.0131849646390211</v>
      </c>
      <c r="E462" s="71" t="n">
        <f aca="false">(E420/E336)</f>
        <v>0.0131849646390211</v>
      </c>
      <c r="F462" s="71" t="n">
        <f aca="false">(F420/F336)</f>
        <v>0.0131849646390211</v>
      </c>
      <c r="G462" s="71" t="n">
        <f aca="false">(G420/G336)</f>
        <v>0.0131849646390211</v>
      </c>
      <c r="H462" s="71" t="n">
        <f aca="false">(H420/H336)</f>
        <v>0.0131849646390211</v>
      </c>
      <c r="I462" s="71" t="n">
        <f aca="false">(I420/I336)</f>
        <v>0.0131849646390211</v>
      </c>
      <c r="J462" s="71" t="n">
        <f aca="false">(J420/J336)</f>
        <v>0.0131849646390211</v>
      </c>
      <c r="K462" s="71" t="n">
        <f aca="false">(K420/K336)</f>
        <v>0.0131849646390211</v>
      </c>
      <c r="L462" s="71" t="n">
        <f aca="false">(L420/L336)</f>
        <v>0.0131849646390211</v>
      </c>
      <c r="M462" s="71" t="n">
        <f aca="false">(M420/M336)</f>
        <v>0.0131849646390211</v>
      </c>
    </row>
    <row r="463" customFormat="false" ht="15" hidden="false" customHeight="false" outlineLevel="0" collapsed="false">
      <c r="B463" s="0" t="s">
        <v>26</v>
      </c>
      <c r="C463" s="71" t="n">
        <f aca="false">(C421/C337)</f>
        <v>0</v>
      </c>
      <c r="D463" s="71" t="n">
        <f aca="false">(D421/D337)</f>
        <v>0.00570983377257794</v>
      </c>
      <c r="E463" s="71" t="n">
        <f aca="false">(E421/E337)</f>
        <v>0.00570983377257794</v>
      </c>
      <c r="F463" s="71" t="n">
        <f aca="false">(F421/F337)</f>
        <v>0.00570983377257794</v>
      </c>
      <c r="G463" s="71" t="n">
        <f aca="false">(G421/G337)</f>
        <v>0.00570983377257794</v>
      </c>
      <c r="H463" s="71" t="n">
        <f aca="false">(H421/H337)</f>
        <v>0.00570983377257794</v>
      </c>
      <c r="I463" s="71" t="n">
        <f aca="false">(I421/I337)</f>
        <v>0.00570983377257794</v>
      </c>
      <c r="J463" s="71" t="n">
        <f aca="false">(J421/J337)</f>
        <v>0.00570983377257794</v>
      </c>
      <c r="K463" s="71" t="n">
        <f aca="false">(K421/K337)</f>
        <v>0.00570983377257794</v>
      </c>
      <c r="L463" s="71" t="n">
        <f aca="false">(L421/L337)</f>
        <v>0.00570983377257794</v>
      </c>
      <c r="M463" s="71" t="n">
        <f aca="false">(M421/M337)</f>
        <v>0.00570983377257794</v>
      </c>
    </row>
    <row r="464" customFormat="false" ht="15" hidden="false" customHeight="false" outlineLevel="0" collapsed="false">
      <c r="B464" s="0" t="s">
        <v>27</v>
      </c>
      <c r="C464" s="71" t="n">
        <f aca="false">(C422/C338)</f>
        <v>0</v>
      </c>
      <c r="D464" s="71" t="n">
        <f aca="false">(D422/D338)</f>
        <v>0.0105172169607498</v>
      </c>
      <c r="E464" s="71" t="n">
        <f aca="false">(E422/E338)</f>
        <v>0.0105172169607498</v>
      </c>
      <c r="F464" s="71" t="n">
        <f aca="false">(F422/F338)</f>
        <v>0.0105172169607498</v>
      </c>
      <c r="G464" s="71" t="n">
        <f aca="false">(G422/G338)</f>
        <v>0.0105172169607498</v>
      </c>
      <c r="H464" s="71" t="n">
        <f aca="false">(H422/H338)</f>
        <v>0.0105172169607498</v>
      </c>
      <c r="I464" s="71" t="n">
        <f aca="false">(I422/I338)</f>
        <v>0.0105172169607498</v>
      </c>
      <c r="J464" s="71" t="n">
        <f aca="false">(J422/J338)</f>
        <v>0.0105172169607498</v>
      </c>
      <c r="K464" s="71" t="n">
        <f aca="false">(K422/K338)</f>
        <v>0.0105172169607498</v>
      </c>
      <c r="L464" s="71" t="n">
        <f aca="false">(L422/L338)</f>
        <v>0.0105172169607498</v>
      </c>
      <c r="M464" s="71" t="n">
        <f aca="false">(M422/M338)</f>
        <v>0.0105172169607498</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0.0204684810407844</v>
      </c>
    </row>
    <row r="468" customFormat="false" ht="15" hidden="false" customHeight="false" outlineLevel="0" collapsed="false">
      <c r="B468" s="0" t="s">
        <v>25</v>
      </c>
      <c r="C468" s="71" t="n">
        <f aca="false">C402/SUM(D336:M336)</f>
        <v>0.0278821948923039</v>
      </c>
    </row>
    <row r="469" customFormat="false" ht="15" hidden="false" customHeight="false" outlineLevel="0" collapsed="false">
      <c r="B469" s="0" t="s">
        <v>26</v>
      </c>
      <c r="C469" s="71" t="n">
        <f aca="false">C403/SUM(D337:M337)</f>
        <v>0.012104034869601</v>
      </c>
    </row>
    <row r="470" customFormat="false" ht="15" hidden="false" customHeight="false" outlineLevel="0" collapsed="false">
      <c r="B470" s="0" t="s">
        <v>27</v>
      </c>
      <c r="C470" s="71" t="n">
        <f aca="false">C404/SUM(D338:M338)</f>
        <v>0.0222651381072173</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0.00966967321508725</v>
      </c>
    </row>
    <row r="474" customFormat="false" ht="15" hidden="false" customHeight="false" outlineLevel="0" collapsed="false">
      <c r="B474" s="0" t="s">
        <v>25</v>
      </c>
      <c r="C474" s="71" t="n">
        <f aca="false">C426/SUM(D336:M336)</f>
        <v>0.0131849646390211</v>
      </c>
    </row>
    <row r="475" customFormat="false" ht="15" hidden="false" customHeight="false" outlineLevel="0" collapsed="false">
      <c r="B475" s="0" t="s">
        <v>26</v>
      </c>
      <c r="C475" s="71" t="n">
        <f aca="false">C427/SUM(D337:M337)</f>
        <v>0.00570983377257794</v>
      </c>
    </row>
    <row r="476" customFormat="false" ht="15" hidden="false" customHeight="false" outlineLevel="0" collapsed="false">
      <c r="B476" s="0" t="s">
        <v>27</v>
      </c>
      <c r="C476" s="71" t="n">
        <f aca="false">C428/SUM(D338:M338)</f>
        <v>0.0105172169607498</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22766.8338787981</v>
      </c>
      <c r="E479" s="22" t="n">
        <f aca="false">E154+E323</f>
        <v>23482.6900205557</v>
      </c>
      <c r="F479" s="22" t="n">
        <f aca="false">F154+F323</f>
        <v>24215.4230671031</v>
      </c>
      <c r="G479" s="22" t="n">
        <f aca="false">G154+G323</f>
        <v>24965.821079577</v>
      </c>
      <c r="H479" s="22" t="n">
        <f aca="false">H154+H323</f>
        <v>25733.3704900456</v>
      </c>
      <c r="I479" s="22" t="n">
        <f aca="false">I154+I323</f>
        <v>26521.1084330015</v>
      </c>
      <c r="J479" s="22" t="n">
        <f aca="false">J154+J323</f>
        <v>27325.0149111864</v>
      </c>
      <c r="K479" s="22" t="n">
        <f aca="false">K154+K323</f>
        <v>28148.6716181928</v>
      </c>
      <c r="L479" s="22" t="n">
        <f aca="false">L154+L323</f>
        <v>29001.7256619791</v>
      </c>
      <c r="M479" s="22" t="n">
        <f aca="false">M154+M323</f>
        <v>29849.524489085</v>
      </c>
    </row>
    <row r="480" customFormat="false" ht="15" hidden="false" customHeight="false" outlineLevel="0" collapsed="false">
      <c r="B480" s="0" t="s">
        <v>25</v>
      </c>
      <c r="C480" s="0" t="n">
        <f aca="false">C155+C324</f>
        <v>0</v>
      </c>
      <c r="D480" s="22" t="n">
        <f aca="false">D155+D324</f>
        <v>5270.6265571363</v>
      </c>
      <c r="E480" s="22" t="n">
        <f aca="false">E155+E324</f>
        <v>5436.35054018649</v>
      </c>
      <c r="F480" s="22" t="n">
        <f aca="false">F155+F324</f>
        <v>5605.98160417122</v>
      </c>
      <c r="G480" s="22" t="n">
        <f aca="false">G155+G324</f>
        <v>5779.70218886131</v>
      </c>
      <c r="H480" s="22" t="n">
        <f aca="false">H155+H324</f>
        <v>5957.39340092298</v>
      </c>
      <c r="I480" s="22" t="n">
        <f aca="false">I155+I324</f>
        <v>6139.75835093362</v>
      </c>
      <c r="J480" s="22" t="n">
        <f aca="false">J155+J324</f>
        <v>6325.86639107358</v>
      </c>
      <c r="K480" s="22" t="n">
        <f aca="false">K155+K324</f>
        <v>6516.54669985179</v>
      </c>
      <c r="L480" s="22" t="n">
        <f aca="false">L155+L324</f>
        <v>6714.03262704694</v>
      </c>
      <c r="M480" s="22" t="n">
        <f aca="false">M155+M324</f>
        <v>6910.30194745581</v>
      </c>
    </row>
    <row r="481" customFormat="false" ht="15" hidden="false" customHeight="false" outlineLevel="0" collapsed="false">
      <c r="B481" s="0" t="s">
        <v>26</v>
      </c>
      <c r="C481" s="0" t="n">
        <f aca="false">C156+C325</f>
        <v>0</v>
      </c>
      <c r="D481" s="22" t="n">
        <f aca="false">D156+D325</f>
        <v>4351.64600520481</v>
      </c>
      <c r="E481" s="22" t="n">
        <f aca="false">E156+E325</f>
        <v>4488.474539913</v>
      </c>
      <c r="F481" s="22" t="n">
        <f aca="false">F156+F325</f>
        <v>4628.52892129358</v>
      </c>
      <c r="G481" s="22" t="n">
        <f aca="false">G156+G325</f>
        <v>4771.95977912298</v>
      </c>
      <c r="H481" s="22" t="n">
        <f aca="false">H156+H325</f>
        <v>4918.66895017612</v>
      </c>
      <c r="I481" s="22" t="n">
        <f aca="false">I156+I325</f>
        <v>5069.23695145648</v>
      </c>
      <c r="J481" s="22" t="n">
        <f aca="false">J156+J325</f>
        <v>5222.89540185741</v>
      </c>
      <c r="K481" s="22" t="n">
        <f aca="false">K156+K325</f>
        <v>5380.32890525037</v>
      </c>
      <c r="L481" s="22" t="n">
        <f aca="false">L156+L325</f>
        <v>5543.38140704436</v>
      </c>
      <c r="M481" s="22" t="n">
        <f aca="false">M156+M325</f>
        <v>5705.4294282507</v>
      </c>
    </row>
    <row r="482" customFormat="false" ht="15" hidden="false" customHeight="false" outlineLevel="0" collapsed="false">
      <c r="B482" s="0" t="s">
        <v>27</v>
      </c>
      <c r="C482" s="0" t="n">
        <f aca="false">C157+C326</f>
        <v>0</v>
      </c>
      <c r="D482" s="22" t="n">
        <f aca="false">D157+D326</f>
        <v>13144.561316457</v>
      </c>
      <c r="E482" s="22" t="n">
        <f aca="false">E157+E326</f>
        <v>13557.8649404562</v>
      </c>
      <c r="F482" s="22" t="n">
        <f aca="false">F157+F326</f>
        <v>13980.9125416383</v>
      </c>
      <c r="G482" s="22" t="n">
        <f aca="false">G157+G326</f>
        <v>14414.1591115927</v>
      </c>
      <c r="H482" s="22" t="n">
        <f aca="false">H157+H326</f>
        <v>14857.3081389465</v>
      </c>
      <c r="I482" s="22" t="n">
        <f aca="false">I157+I326</f>
        <v>15312.1131306114</v>
      </c>
      <c r="J482" s="22" t="n">
        <f aca="false">J157+J326</f>
        <v>15776.2531182554</v>
      </c>
      <c r="K482" s="22" t="n">
        <f aca="false">K157+K326</f>
        <v>16251.7960130907</v>
      </c>
      <c r="L482" s="22" t="n">
        <f aca="false">L157+L326</f>
        <v>16744.3116278878</v>
      </c>
      <c r="M482" s="22" t="n">
        <f aca="false">M157+M326</f>
        <v>17233.7931133785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64" activePane="bottomRight" state="frozen"/>
      <selection pane="topLeft" activeCell="A1" activeCellId="0" sqref="A1"/>
      <selection pane="topRight" activeCell="C1" activeCellId="0" sqref="C1"/>
      <selection pane="bottomLeft" activeCell="A64" activeCellId="0" sqref="A64"/>
      <selection pane="bottomRight" activeCell="C467" activeCellId="0" sqref="C46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3.5"/>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SUM(C26:C28)</f>
        <v>109599.358363434</v>
      </c>
      <c r="D25" s="22" t="n">
        <f aca="false">SUM(D26:D28)</f>
        <v>113077.420009992</v>
      </c>
      <c r="E25" s="22" t="n">
        <f aca="false">SUM(E26:E28)</f>
        <v>116632.906294962</v>
      </c>
      <c r="F25" s="22" t="n">
        <f aca="false">SUM(F26:F28)</f>
        <v>120272.216130521</v>
      </c>
      <c r="G25" s="22" t="n">
        <f aca="false">SUM(G26:G28)</f>
        <v>123999.263627898</v>
      </c>
      <c r="H25" s="22" t="n">
        <f aca="false">SUM(H26:H28)</f>
        <v>127811.498017977</v>
      </c>
      <c r="I25" s="22" t="n">
        <f aca="false">SUM(I26:I28)</f>
        <v>131724.004021563</v>
      </c>
      <c r="J25" s="22" t="n">
        <f aca="false">SUM(J26:J28)</f>
        <v>135716.81527351</v>
      </c>
      <c r="K25" s="22" t="n">
        <f aca="false">SUM(K26:K28)</f>
        <v>139807.721189459</v>
      </c>
      <c r="L25" s="22" t="n">
        <f aca="false">SUM(L26:L28)</f>
        <v>144044.636647883</v>
      </c>
      <c r="M25" s="22" t="n">
        <f aca="false">SUM(M26:M28)</f>
        <v>148255.45070165</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WRA'!V16</f>
        <v>0.970117207039512</v>
      </c>
      <c r="E31" s="75" t="n">
        <f aca="false">D31</f>
        <v>0.970117207039512</v>
      </c>
      <c r="F31" s="75" t="n">
        <f aca="false">E31</f>
        <v>0.970117207039512</v>
      </c>
      <c r="G31" s="75" t="n">
        <f aca="false">F31</f>
        <v>0.970117207039512</v>
      </c>
      <c r="H31" s="75" t="n">
        <f aca="false">G31</f>
        <v>0.970117207039512</v>
      </c>
      <c r="I31" s="75" t="n">
        <f aca="false">H31</f>
        <v>0.970117207039512</v>
      </c>
      <c r="J31" s="75" t="n">
        <f aca="false">I31</f>
        <v>0.970117207039512</v>
      </c>
      <c r="K31" s="75" t="n">
        <f aca="false">J31</f>
        <v>0.970117207039512</v>
      </c>
      <c r="L31" s="75" t="n">
        <f aca="false">K31</f>
        <v>0.970117207039512</v>
      </c>
      <c r="M31" s="75" t="n">
        <f aca="false">L31</f>
        <v>0.970117207039512</v>
      </c>
    </row>
    <row r="32" customFormat="false" ht="15" hidden="false" customHeight="false" outlineLevel="0" collapsed="false">
      <c r="B32" s="0" t="s">
        <v>26</v>
      </c>
      <c r="C32" s="75" t="n">
        <v>0</v>
      </c>
      <c r="D32" s="71" t="n">
        <f aca="false">'Regional Data WRA'!V17</f>
        <v>0.596718177739777</v>
      </c>
      <c r="E32" s="75" t="n">
        <f aca="false">D32</f>
        <v>0.596718177739777</v>
      </c>
      <c r="F32" s="75" t="n">
        <f aca="false">E32</f>
        <v>0.596718177739777</v>
      </c>
      <c r="G32" s="75" t="n">
        <f aca="false">F32</f>
        <v>0.596718177739777</v>
      </c>
      <c r="H32" s="75" t="n">
        <f aca="false">G32</f>
        <v>0.596718177739777</v>
      </c>
      <c r="I32" s="75" t="n">
        <f aca="false">H32</f>
        <v>0.596718177739777</v>
      </c>
      <c r="J32" s="75" t="n">
        <f aca="false">I32</f>
        <v>0.596718177739777</v>
      </c>
      <c r="K32" s="75" t="n">
        <f aca="false">J32</f>
        <v>0.596718177739777</v>
      </c>
      <c r="L32" s="75" t="n">
        <f aca="false">K32</f>
        <v>0.596718177739777</v>
      </c>
      <c r="M32" s="75" t="n">
        <f aca="false">L32</f>
        <v>0.596718177739777</v>
      </c>
    </row>
    <row r="33" customFormat="false" ht="15" hidden="false" customHeight="false" outlineLevel="0" collapsed="false">
      <c r="B33" s="0" t="s">
        <v>27</v>
      </c>
      <c r="C33" s="75" t="n">
        <v>0</v>
      </c>
      <c r="D33" s="71" t="n">
        <f aca="false">'Regional Data WRA'!V18</f>
        <v>0.914186530934878</v>
      </c>
      <c r="E33" s="75" t="n">
        <f aca="false">D33</f>
        <v>0.914186530934878</v>
      </c>
      <c r="F33" s="75" t="n">
        <f aca="false">E33</f>
        <v>0.914186530934878</v>
      </c>
      <c r="G33" s="75" t="n">
        <f aca="false">F33</f>
        <v>0.914186530934878</v>
      </c>
      <c r="H33" s="75" t="n">
        <f aca="false">G33</f>
        <v>0.914186530934878</v>
      </c>
      <c r="I33" s="75" t="n">
        <f aca="false">H33</f>
        <v>0.914186530934878</v>
      </c>
      <c r="J33" s="75" t="n">
        <f aca="false">I33</f>
        <v>0.914186530934878</v>
      </c>
      <c r="K33" s="75" t="n">
        <f aca="false">J33</f>
        <v>0.914186530934878</v>
      </c>
      <c r="L33" s="75" t="n">
        <f aca="false">K33</f>
        <v>0.914186530934878</v>
      </c>
      <c r="M33" s="75" t="n">
        <f aca="false">L33</f>
        <v>0.914186530934878</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399722.812119325</v>
      </c>
      <c r="E36" s="22" t="n">
        <f aca="false">SUM(E37:E39)</f>
        <v>412291.271641608</v>
      </c>
      <c r="F36" s="22" t="n">
        <f aca="false">SUM(F37:F39)</f>
        <v>425156.043065599</v>
      </c>
      <c r="G36" s="22" t="n">
        <f aca="false">SUM(G37:G39)</f>
        <v>438330.962571386</v>
      </c>
      <c r="H36" s="22" t="n">
        <f aca="false">SUM(H37:H39)</f>
        <v>451807.013322508</v>
      </c>
      <c r="I36" s="22" t="n">
        <f aca="false">SUM(I37:I39)</f>
        <v>465637.519024255</v>
      </c>
      <c r="J36" s="22" t="n">
        <f aca="false">SUM(J37:J39)</f>
        <v>479751.899611899</v>
      </c>
      <c r="K36" s="22" t="n">
        <f aca="false">SUM(K37:K39)</f>
        <v>494213.039746634</v>
      </c>
      <c r="L36" s="22" t="n">
        <f aca="false">SUM(L37:L39)</f>
        <v>509190.316037544</v>
      </c>
      <c r="M36" s="22" t="n">
        <f aca="false">SUM(M37:M39)</f>
        <v>524075.325217403</v>
      </c>
    </row>
    <row r="37" customFormat="false" ht="15" hidden="false" customHeight="false" outlineLevel="0" collapsed="false">
      <c r="B37" s="0" t="s">
        <v>25</v>
      </c>
      <c r="C37" s="22" t="n">
        <f aca="false">C31*C4</f>
        <v>0</v>
      </c>
      <c r="D37" s="22" t="n">
        <f aca="false">D31*D4</f>
        <v>79518.63787985</v>
      </c>
      <c r="E37" s="22" t="n">
        <f aca="false">E31*E4</f>
        <v>82018.9374653578</v>
      </c>
      <c r="F37" s="22" t="n">
        <f aca="false">F31*F4</f>
        <v>84578.1836961332</v>
      </c>
      <c r="G37" s="22" t="n">
        <f aca="false">G31*G4</f>
        <v>87199.1290650559</v>
      </c>
      <c r="H37" s="22" t="n">
        <f aca="false">H31*H4</f>
        <v>89879.9798127212</v>
      </c>
      <c r="I37" s="22" t="n">
        <f aca="false">I31*I4</f>
        <v>92631.3438611262</v>
      </c>
      <c r="J37" s="22" t="n">
        <f aca="false">J31*J4</f>
        <v>95439.1804038956</v>
      </c>
      <c r="K37" s="22" t="n">
        <f aca="false">K31*K4</f>
        <v>98315.9993665334</v>
      </c>
      <c r="L37" s="22" t="n">
        <f aca="false">L31*L4</f>
        <v>101295.495591652</v>
      </c>
      <c r="M37" s="22" t="n">
        <f aca="false">M31*M4</f>
        <v>104256.636709758</v>
      </c>
    </row>
    <row r="38" customFormat="false" ht="15" hidden="false" customHeight="false" outlineLevel="0" collapsed="false">
      <c r="B38" s="0" t="s">
        <v>26</v>
      </c>
      <c r="C38" s="22" t="n">
        <f aca="false">C32*C5</f>
        <v>0</v>
      </c>
      <c r="D38" s="22" t="n">
        <f aca="false">D32*D5</f>
        <v>131061.017436079</v>
      </c>
      <c r="E38" s="22" t="n">
        <f aca="false">E32*E5</f>
        <v>135181.960856498</v>
      </c>
      <c r="F38" s="22" t="n">
        <f aca="false">F32*F5</f>
        <v>139400.058950453</v>
      </c>
      <c r="G38" s="22" t="n">
        <f aca="false">G32*G5</f>
        <v>143719.848321272</v>
      </c>
      <c r="H38" s="22" t="n">
        <f aca="false">H32*H5</f>
        <v>148138.372530831</v>
      </c>
      <c r="I38" s="22" t="n">
        <f aca="false">I32*I5</f>
        <v>152673.115342521</v>
      </c>
      <c r="J38" s="22" t="n">
        <f aca="false">J32*J5</f>
        <v>157300.934982058</v>
      </c>
      <c r="K38" s="22" t="n">
        <f aca="false">K32*K5</f>
        <v>162042.450056705</v>
      </c>
      <c r="L38" s="22" t="n">
        <f aca="false">L32*L5</f>
        <v>166953.195727437</v>
      </c>
      <c r="M38" s="22" t="n">
        <f aca="false">M32*M5</f>
        <v>171833.688880465</v>
      </c>
    </row>
    <row r="39" customFormat="false" ht="15" hidden="false" customHeight="false" outlineLevel="0" collapsed="false">
      <c r="B39" s="0" t="s">
        <v>27</v>
      </c>
      <c r="C39" s="22" t="n">
        <f aca="false">C33*C6</f>
        <v>0</v>
      </c>
      <c r="D39" s="22" t="n">
        <f aca="false">D33*D6</f>
        <v>189143.156803396</v>
      </c>
      <c r="E39" s="22" t="n">
        <f aca="false">E33*E6</f>
        <v>195090.373319752</v>
      </c>
      <c r="F39" s="22" t="n">
        <f aca="false">F33*F6</f>
        <v>201177.800419012</v>
      </c>
      <c r="G39" s="22" t="n">
        <f aca="false">G33*G6</f>
        <v>207411.985185058</v>
      </c>
      <c r="H39" s="22" t="n">
        <f aca="false">H33*H6</f>
        <v>213788.660978956</v>
      </c>
      <c r="I39" s="22" t="n">
        <f aca="false">I33*I6</f>
        <v>220333.059820608</v>
      </c>
      <c r="J39" s="22" t="n">
        <f aca="false">J33*J6</f>
        <v>227011.784225946</v>
      </c>
      <c r="K39" s="22" t="n">
        <f aca="false">K33*K6</f>
        <v>233854.590323396</v>
      </c>
      <c r="L39" s="22" t="n">
        <f aca="false">L33*L6</f>
        <v>240941.624718455</v>
      </c>
      <c r="M39" s="22" t="n">
        <f aca="false">M33*M6</f>
        <v>247984.999627179</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4600176.20235816</v>
      </c>
      <c r="D42" s="22"/>
      <c r="E42" s="22"/>
      <c r="F42" s="22"/>
      <c r="G42" s="22"/>
      <c r="H42" s="22"/>
      <c r="I42" s="22"/>
      <c r="J42" s="22"/>
      <c r="K42" s="22"/>
      <c r="L42" s="22"/>
      <c r="M42" s="22"/>
    </row>
    <row r="43" customFormat="false" ht="15" hidden="false" customHeight="false" outlineLevel="0" collapsed="false">
      <c r="A43" s="101"/>
      <c r="B43" s="101" t="s">
        <v>25</v>
      </c>
      <c r="C43" s="48" t="n">
        <f aca="false">SUM(C37:M37)</f>
        <v>915133.523852083</v>
      </c>
      <c r="D43" s="22"/>
      <c r="E43" s="22"/>
      <c r="F43" s="22"/>
      <c r="G43" s="22"/>
      <c r="H43" s="22"/>
      <c r="I43" s="22"/>
      <c r="J43" s="22"/>
      <c r="K43" s="22"/>
      <c r="L43" s="22"/>
      <c r="M43" s="22"/>
    </row>
    <row r="44" customFormat="false" ht="15" hidden="false" customHeight="false" outlineLevel="0" collapsed="false">
      <c r="A44" s="101"/>
      <c r="B44" s="101" t="s">
        <v>26</v>
      </c>
      <c r="C44" s="48" t="n">
        <f aca="false">SUM(C38:M38)</f>
        <v>1508304.64308432</v>
      </c>
      <c r="D44" s="22"/>
      <c r="E44" s="22"/>
      <c r="F44" s="22"/>
      <c r="G44" s="22"/>
      <c r="H44" s="22"/>
      <c r="I44" s="22"/>
      <c r="J44" s="22"/>
      <c r="K44" s="22"/>
      <c r="L44" s="22"/>
      <c r="M44" s="22"/>
    </row>
    <row r="45" customFormat="false" ht="15" hidden="false" customHeight="false" outlineLevel="0" collapsed="false">
      <c r="A45" s="101"/>
      <c r="B45" s="101" t="s">
        <v>27</v>
      </c>
      <c r="C45" s="48" t="n">
        <f aca="false">SUM(C39:M39)</f>
        <v>2176738.03542176</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388080.40011585</v>
      </c>
      <c r="E49" s="22" t="n">
        <f aca="false">PV($C$46,E$48,0,E36)*-1</f>
        <v>388624.066020933</v>
      </c>
      <c r="F49" s="22" t="n">
        <f aca="false">PV($C$46,F$48,0,F36)*-1</f>
        <v>389078.006735075</v>
      </c>
      <c r="G49" s="22" t="n">
        <f aca="false">PV($C$46,G$48,0,G36)*-1</f>
        <v>389451.382945093</v>
      </c>
      <c r="H49" s="22" t="n">
        <f aca="false">PV($C$46,H$48,0,H36)*-1</f>
        <v>389732.698538368</v>
      </c>
      <c r="I49" s="22" t="n">
        <f aca="false">PV($C$46,I$48,0,I36)*-1</f>
        <v>389964.091504049</v>
      </c>
      <c r="J49" s="22" t="n">
        <f aca="false">PV($C$46,J$48,0,J36)*-1</f>
        <v>390082.197125284</v>
      </c>
      <c r="K49" s="22" t="n">
        <f aca="false">PV($C$46,K$48,0,K36)*-1</f>
        <v>390136.337294353</v>
      </c>
      <c r="L49" s="22" t="n">
        <f aca="false">PV($C$46,L$48,0,L36)*-1</f>
        <v>390251.978158513</v>
      </c>
      <c r="M49" s="22" t="n">
        <f aca="false">PV($C$46,M$48,0,M36)*-1</f>
        <v>389961.260441792</v>
      </c>
    </row>
    <row r="50" customFormat="false" ht="15" hidden="false" customHeight="false" outlineLevel="0" collapsed="false">
      <c r="A50" s="101"/>
      <c r="B50" s="101" t="s">
        <v>25</v>
      </c>
      <c r="C50" s="22" t="n">
        <f aca="false">PV($C$46,C$48,0,C37)*-1</f>
        <v>0</v>
      </c>
      <c r="D50" s="22" t="n">
        <f aca="false">PV($C$46,D$48,0,D37)*-1</f>
        <v>77202.5610483981</v>
      </c>
      <c r="E50" s="22" t="n">
        <f aca="false">PV($C$46,E$48,0,E37)*-1</f>
        <v>77310.7149263435</v>
      </c>
      <c r="F50" s="22" t="n">
        <f aca="false">PV($C$46,F$48,0,F37)*-1</f>
        <v>77401.0193727557</v>
      </c>
      <c r="G50" s="22" t="n">
        <f aca="false">PV($C$46,G$48,0,G37)*-1</f>
        <v>77475.2967638307</v>
      </c>
      <c r="H50" s="22" t="n">
        <f aca="false">PV($C$46,H$48,0,H37)*-1</f>
        <v>77531.2601267246</v>
      </c>
      <c r="I50" s="22" t="n">
        <f aca="false">PV($C$46,I$48,0,I37)*-1</f>
        <v>77577.2921591432</v>
      </c>
      <c r="J50" s="22" t="n">
        <f aca="false">PV($C$46,J$48,0,J37)*-1</f>
        <v>77600.7874359744</v>
      </c>
      <c r="K50" s="22" t="n">
        <f aca="false">PV($C$46,K$48,0,K37)*-1</f>
        <v>77611.5577807445</v>
      </c>
      <c r="L50" s="22" t="n">
        <f aca="false">PV($C$46,L$48,0,L37)*-1</f>
        <v>77634.5627324822</v>
      </c>
      <c r="M50" s="22" t="n">
        <f aca="false">PV($C$46,M$48,0,M37)*-1</f>
        <v>77576.7289633293</v>
      </c>
    </row>
    <row r="51" customFormat="false" ht="15" hidden="false" customHeight="false" outlineLevel="0" collapsed="false">
      <c r="A51" s="101"/>
      <c r="B51" s="101" t="s">
        <v>26</v>
      </c>
      <c r="C51" s="22" t="n">
        <f aca="false">PV($C$46,C$48,0,C38)*-1</f>
        <v>0</v>
      </c>
      <c r="D51" s="22" t="n">
        <f aca="false">PV($C$46,D$48,0,D38)*-1</f>
        <v>127243.706248621</v>
      </c>
      <c r="E51" s="22" t="n">
        <f aca="false">PV($C$46,E$48,0,E38)*-1</f>
        <v>127421.963292015</v>
      </c>
      <c r="F51" s="22" t="n">
        <f aca="false">PV($C$46,F$48,0,F38)*-1</f>
        <v>127570.801261846</v>
      </c>
      <c r="G51" s="22" t="n">
        <f aca="false">PV($C$46,G$48,0,G38)*-1</f>
        <v>127693.223761858</v>
      </c>
      <c r="H51" s="22" t="n">
        <f aca="false">PV($C$46,H$48,0,H38)*-1</f>
        <v>127785.461449469</v>
      </c>
      <c r="I51" s="22" t="n">
        <f aca="false">PV($C$46,I$48,0,I38)*-1</f>
        <v>127861.330518209</v>
      </c>
      <c r="J51" s="22" t="n">
        <f aca="false">PV($C$46,J$48,0,J38)*-1</f>
        <v>127900.054960284</v>
      </c>
      <c r="K51" s="22" t="n">
        <f aca="false">PV($C$46,K$48,0,K38)*-1</f>
        <v>127917.806425617</v>
      </c>
      <c r="L51" s="22" t="n">
        <f aca="false">PV($C$46,L$48,0,L38)*-1</f>
        <v>127955.722723748</v>
      </c>
      <c r="M51" s="22" t="n">
        <f aca="false">PV($C$46,M$48,0,M38)*-1</f>
        <v>127860.402270211</v>
      </c>
    </row>
    <row r="52" customFormat="false" ht="15" hidden="false" customHeight="false" outlineLevel="0" collapsed="false">
      <c r="A52" s="101"/>
      <c r="B52" s="101" t="s">
        <v>27</v>
      </c>
      <c r="C52" s="22" t="n">
        <f aca="false">PV($C$46,C$48,0,C39)*-1</f>
        <v>0</v>
      </c>
      <c r="D52" s="22" t="n">
        <f aca="false">PV($C$46,D$48,0,D39)*-1</f>
        <v>183634.132818831</v>
      </c>
      <c r="E52" s="22" t="n">
        <f aca="false">PV($C$46,E$48,0,E39)*-1</f>
        <v>183891.387802575</v>
      </c>
      <c r="F52" s="22" t="n">
        <f aca="false">PV($C$46,F$48,0,F39)*-1</f>
        <v>184106.186100474</v>
      </c>
      <c r="G52" s="22" t="n">
        <f aca="false">PV($C$46,G$48,0,G39)*-1</f>
        <v>184282.862419405</v>
      </c>
      <c r="H52" s="22" t="n">
        <f aca="false">PV($C$46,H$48,0,H39)*-1</f>
        <v>184415.976962175</v>
      </c>
      <c r="I52" s="22" t="n">
        <f aca="false">PV($C$46,I$48,0,I39)*-1</f>
        <v>184525.468826697</v>
      </c>
      <c r="J52" s="22" t="n">
        <f aca="false">PV($C$46,J$48,0,J39)*-1</f>
        <v>184581.354729025</v>
      </c>
      <c r="K52" s="22" t="n">
        <f aca="false">PV($C$46,K$48,0,K39)*-1</f>
        <v>184606.973087991</v>
      </c>
      <c r="L52" s="22" t="n">
        <f aca="false">PV($C$46,L$48,0,L39)*-1</f>
        <v>184661.692702283</v>
      </c>
      <c r="M52" s="22" t="n">
        <f aca="false">PV($C$46,M$48,0,M39)*-1</f>
        <v>184524.129208251</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3895362.41887931</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774921.781309726</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1277210.47291188</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1843230.16465771</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564</v>
      </c>
    </row>
    <row r="60" customFormat="false" ht="15" hidden="false" customHeight="false" outlineLevel="0" collapsed="false">
      <c r="B60" s="0" t="s">
        <v>25</v>
      </c>
      <c r="C60" s="75" t="n">
        <v>0</v>
      </c>
      <c r="D60" s="75" t="n">
        <f aca="false">'Regional Data WRA'!V16</f>
        <v>0.970117207039512</v>
      </c>
      <c r="E60" s="75" t="n">
        <f aca="false">D60</f>
        <v>0.970117207039512</v>
      </c>
      <c r="F60" s="75" t="n">
        <f aca="false">E60</f>
        <v>0.970117207039512</v>
      </c>
      <c r="G60" s="75" t="n">
        <f aca="false">F60</f>
        <v>0.970117207039512</v>
      </c>
      <c r="H60" s="75" t="n">
        <f aca="false">G60</f>
        <v>0.970117207039512</v>
      </c>
      <c r="I60" s="75" t="n">
        <f aca="false">H60</f>
        <v>0.970117207039512</v>
      </c>
      <c r="J60" s="75" t="n">
        <f aca="false">I60</f>
        <v>0.970117207039512</v>
      </c>
      <c r="K60" s="75" t="n">
        <f aca="false">J60</f>
        <v>0.970117207039512</v>
      </c>
      <c r="L60" s="75" t="n">
        <f aca="false">K60</f>
        <v>0.970117207039512</v>
      </c>
      <c r="M60" s="75" t="n">
        <f aca="false">L60</f>
        <v>0.970117207039512</v>
      </c>
    </row>
    <row r="61" customFormat="false" ht="15" hidden="false" customHeight="false" outlineLevel="0" collapsed="false">
      <c r="B61" s="0" t="s">
        <v>26</v>
      </c>
      <c r="C61" s="75" t="n">
        <v>0</v>
      </c>
      <c r="D61" s="75" t="n">
        <f aca="false">'Regional Data WRA'!V17</f>
        <v>0.596718177739777</v>
      </c>
      <c r="E61" s="75" t="n">
        <f aca="false">D61</f>
        <v>0.596718177739777</v>
      </c>
      <c r="F61" s="75" t="n">
        <f aca="false">E61</f>
        <v>0.596718177739777</v>
      </c>
      <c r="G61" s="75" t="n">
        <f aca="false">F61</f>
        <v>0.596718177739777</v>
      </c>
      <c r="H61" s="75" t="n">
        <f aca="false">G61</f>
        <v>0.596718177739777</v>
      </c>
      <c r="I61" s="75" t="n">
        <f aca="false">H61</f>
        <v>0.596718177739777</v>
      </c>
      <c r="J61" s="75" t="n">
        <f aca="false">I61</f>
        <v>0.596718177739777</v>
      </c>
      <c r="K61" s="75" t="n">
        <f aca="false">J61</f>
        <v>0.596718177739777</v>
      </c>
      <c r="L61" s="75" t="n">
        <f aca="false">K61</f>
        <v>0.596718177739777</v>
      </c>
      <c r="M61" s="75" t="n">
        <f aca="false">L61</f>
        <v>0.596718177739777</v>
      </c>
    </row>
    <row r="62" customFormat="false" ht="15" hidden="false" customHeight="false" outlineLevel="0" collapsed="false">
      <c r="B62" s="0" t="s">
        <v>27</v>
      </c>
      <c r="C62" s="75" t="n">
        <v>0</v>
      </c>
      <c r="D62" s="75" t="n">
        <f aca="false">'Regional Data WRA'!V18</f>
        <v>0.914186530934878</v>
      </c>
      <c r="E62" s="75" t="n">
        <f aca="false">D62</f>
        <v>0.914186530934878</v>
      </c>
      <c r="F62" s="75" t="n">
        <f aca="false">E62</f>
        <v>0.914186530934878</v>
      </c>
      <c r="G62" s="75" t="n">
        <f aca="false">F62</f>
        <v>0.914186530934878</v>
      </c>
      <c r="H62" s="75" t="n">
        <f aca="false">G62</f>
        <v>0.914186530934878</v>
      </c>
      <c r="I62" s="75" t="n">
        <f aca="false">H62</f>
        <v>0.914186530934878</v>
      </c>
      <c r="J62" s="75" t="n">
        <f aca="false">I62</f>
        <v>0.914186530934878</v>
      </c>
      <c r="K62" s="75" t="n">
        <f aca="false">J62</f>
        <v>0.914186530934878</v>
      </c>
      <c r="L62" s="75" t="n">
        <f aca="false">K62</f>
        <v>0.914186530934878</v>
      </c>
      <c r="M62" s="75" t="n">
        <f aca="false">L62</f>
        <v>0.914186530934878</v>
      </c>
    </row>
    <row r="63" customFormat="false" ht="15" hidden="false" customHeight="false" outlineLevel="0" collapsed="false">
      <c r="C63" s="75"/>
      <c r="D63" s="75"/>
      <c r="E63" s="75"/>
      <c r="F63" s="75"/>
      <c r="G63" s="75"/>
      <c r="H63" s="75"/>
      <c r="I63" s="75"/>
      <c r="J63" s="75"/>
      <c r="K63" s="75"/>
      <c r="L63" s="75"/>
      <c r="M63" s="75"/>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399722.812119325</v>
      </c>
      <c r="E65" s="22" t="n">
        <f aca="false">SUM(E66:E68)</f>
        <v>412291.271641608</v>
      </c>
      <c r="F65" s="22" t="n">
        <f aca="false">SUM(F66:F68)</f>
        <v>425156.043065599</v>
      </c>
      <c r="G65" s="22" t="n">
        <f aca="false">SUM(G66:G68)</f>
        <v>438330.962571386</v>
      </c>
      <c r="H65" s="22" t="n">
        <f aca="false">SUM(H66:H68)</f>
        <v>451807.013322508</v>
      </c>
      <c r="I65" s="22" t="n">
        <f aca="false">SUM(I66:I68)</f>
        <v>465637.519024255</v>
      </c>
      <c r="J65" s="22" t="n">
        <f aca="false">SUM(J66:J68)</f>
        <v>479751.899611899</v>
      </c>
      <c r="K65" s="22" t="n">
        <f aca="false">SUM(K66:K68)</f>
        <v>494213.039746634</v>
      </c>
      <c r="L65" s="22" t="n">
        <f aca="false">SUM(L66:L68)</f>
        <v>509190.316037544</v>
      </c>
      <c r="M65" s="22" t="n">
        <f aca="false">SUM(M66:M68)</f>
        <v>524075.325217403</v>
      </c>
    </row>
    <row r="66" customFormat="false" ht="15" hidden="false" customHeight="false" outlineLevel="0" collapsed="false">
      <c r="B66" s="0" t="s">
        <v>25</v>
      </c>
      <c r="C66" s="22" t="n">
        <f aca="false">C60*C4</f>
        <v>0</v>
      </c>
      <c r="D66" s="22" t="n">
        <f aca="false">D60*D4</f>
        <v>79518.63787985</v>
      </c>
      <c r="E66" s="22" t="n">
        <f aca="false">E60*E4</f>
        <v>82018.9374653578</v>
      </c>
      <c r="F66" s="22" t="n">
        <f aca="false">F60*F4</f>
        <v>84578.1836961332</v>
      </c>
      <c r="G66" s="22" t="n">
        <f aca="false">G60*G4</f>
        <v>87199.1290650559</v>
      </c>
      <c r="H66" s="22" t="n">
        <f aca="false">H60*H4</f>
        <v>89879.9798127212</v>
      </c>
      <c r="I66" s="22" t="n">
        <f aca="false">I60*I4</f>
        <v>92631.3438611262</v>
      </c>
      <c r="J66" s="22" t="n">
        <f aca="false">J60*J4</f>
        <v>95439.1804038956</v>
      </c>
      <c r="K66" s="22" t="n">
        <f aca="false">K60*K4</f>
        <v>98315.9993665334</v>
      </c>
      <c r="L66" s="22" t="n">
        <f aca="false">L60*L4</f>
        <v>101295.495591652</v>
      </c>
      <c r="M66" s="22" t="n">
        <f aca="false">M60*M4</f>
        <v>104256.636709758</v>
      </c>
    </row>
    <row r="67" customFormat="false" ht="15" hidden="false" customHeight="false" outlineLevel="0" collapsed="false">
      <c r="B67" s="0" t="s">
        <v>26</v>
      </c>
      <c r="C67" s="22" t="n">
        <f aca="false">C61*C5</f>
        <v>0</v>
      </c>
      <c r="D67" s="22" t="n">
        <f aca="false">D61*D5</f>
        <v>131061.017436079</v>
      </c>
      <c r="E67" s="22" t="n">
        <f aca="false">E61*E5</f>
        <v>135181.960856498</v>
      </c>
      <c r="F67" s="22" t="n">
        <f aca="false">F61*F5</f>
        <v>139400.058950453</v>
      </c>
      <c r="G67" s="22" t="n">
        <f aca="false">G61*G5</f>
        <v>143719.848321272</v>
      </c>
      <c r="H67" s="22" t="n">
        <f aca="false">H61*H5</f>
        <v>148138.372530831</v>
      </c>
      <c r="I67" s="22" t="n">
        <f aca="false">I61*I5</f>
        <v>152673.115342521</v>
      </c>
      <c r="J67" s="22" t="n">
        <f aca="false">J61*J5</f>
        <v>157300.934982058</v>
      </c>
      <c r="K67" s="22" t="n">
        <f aca="false">K61*K5</f>
        <v>162042.450056705</v>
      </c>
      <c r="L67" s="22" t="n">
        <f aca="false">L61*L5</f>
        <v>166953.195727437</v>
      </c>
      <c r="M67" s="22" t="n">
        <f aca="false">M61*M5</f>
        <v>171833.688880465</v>
      </c>
    </row>
    <row r="68" customFormat="false" ht="15" hidden="false" customHeight="false" outlineLevel="0" collapsed="false">
      <c r="B68" s="0" t="s">
        <v>27</v>
      </c>
      <c r="C68" s="22" t="n">
        <f aca="false">C62*C6</f>
        <v>0</v>
      </c>
      <c r="D68" s="22" t="n">
        <f aca="false">D62*D6</f>
        <v>189143.156803396</v>
      </c>
      <c r="E68" s="22" t="n">
        <f aca="false">E62*E6</f>
        <v>195090.373319752</v>
      </c>
      <c r="F68" s="22" t="n">
        <f aca="false">F62*F6</f>
        <v>201177.800419012</v>
      </c>
      <c r="G68" s="22" t="n">
        <f aca="false">G62*G6</f>
        <v>207411.985185058</v>
      </c>
      <c r="H68" s="22" t="n">
        <f aca="false">H62*H6</f>
        <v>213788.660978956</v>
      </c>
      <c r="I68" s="22" t="n">
        <f aca="false">I62*I6</f>
        <v>220333.059820608</v>
      </c>
      <c r="J68" s="22" t="n">
        <f aca="false">J62*J6</f>
        <v>227011.784225946</v>
      </c>
      <c r="K68" s="22" t="n">
        <f aca="false">K62*K6</f>
        <v>233854.590323396</v>
      </c>
      <c r="L68" s="22" t="n">
        <f aca="false">L62*L6</f>
        <v>240941.624718455</v>
      </c>
      <c r="M68" s="22" t="n">
        <f aca="false">M62*M6</f>
        <v>247984.999627179</v>
      </c>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4600176.20235816</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915133.523852083</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1508304.64308432</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2176738.03542176</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388080.40011585</v>
      </c>
      <c r="E78" s="22" t="n">
        <f aca="false">PV($C$75,E$77,0,E65)*-1</f>
        <v>388624.066020933</v>
      </c>
      <c r="F78" s="22" t="n">
        <f aca="false">PV($C$75,F$77,0,F65)*-1</f>
        <v>389078.006735075</v>
      </c>
      <c r="G78" s="22" t="n">
        <f aca="false">PV($C$75,G$77,0,G65)*-1</f>
        <v>389451.382945093</v>
      </c>
      <c r="H78" s="22" t="n">
        <f aca="false">PV($C$75,H$77,0,H65)*-1</f>
        <v>389732.698538368</v>
      </c>
      <c r="I78" s="22" t="n">
        <f aca="false">PV($C$75,I$77,0,I65)*-1</f>
        <v>389964.091504049</v>
      </c>
      <c r="J78" s="22" t="n">
        <f aca="false">PV($C$75,J$77,0,J65)*-1</f>
        <v>390082.197125284</v>
      </c>
      <c r="K78" s="22" t="n">
        <f aca="false">PV($C$75,K$77,0,K65)*-1</f>
        <v>390136.337294353</v>
      </c>
      <c r="L78" s="22" t="n">
        <f aca="false">PV($C$75,L$77,0,L65)*-1</f>
        <v>390251.978158513</v>
      </c>
      <c r="M78" s="22" t="n">
        <f aca="false">PV($C$75,M$77,0,M65)*-1</f>
        <v>389961.260441792</v>
      </c>
    </row>
    <row r="79" customFormat="false" ht="15" hidden="false" customHeight="false" outlineLevel="0" collapsed="false">
      <c r="A79" s="101"/>
      <c r="B79" s="101" t="s">
        <v>25</v>
      </c>
      <c r="C79" s="22" t="n">
        <f aca="false">PV($C$75,C$77,0,C66)*-1</f>
        <v>0</v>
      </c>
      <c r="D79" s="22" t="n">
        <f aca="false">PV($C$75,D$77,0,D66)*-1</f>
        <v>77202.5610483981</v>
      </c>
      <c r="E79" s="22" t="n">
        <f aca="false">PV($C$75,E$77,0,E66)*-1</f>
        <v>77310.7149263435</v>
      </c>
      <c r="F79" s="22" t="n">
        <f aca="false">PV($C$75,F$77,0,F66)*-1</f>
        <v>77401.0193727557</v>
      </c>
      <c r="G79" s="22" t="n">
        <f aca="false">PV($C$75,G$77,0,G66)*-1</f>
        <v>77475.2967638307</v>
      </c>
      <c r="H79" s="22" t="n">
        <f aca="false">PV($C$75,H$77,0,H66)*-1</f>
        <v>77531.2601267246</v>
      </c>
      <c r="I79" s="22" t="n">
        <f aca="false">PV($C$75,I$77,0,I66)*-1</f>
        <v>77577.2921591432</v>
      </c>
      <c r="J79" s="22" t="n">
        <f aca="false">PV($C$75,J$77,0,J66)*-1</f>
        <v>77600.7874359744</v>
      </c>
      <c r="K79" s="22" t="n">
        <f aca="false">PV($C$75,K$77,0,K66)*-1</f>
        <v>77611.5577807445</v>
      </c>
      <c r="L79" s="22" t="n">
        <f aca="false">PV($C$75,L$77,0,L66)*-1</f>
        <v>77634.5627324822</v>
      </c>
      <c r="M79" s="22" t="n">
        <f aca="false">PV($C$75,M$77,0,M66)*-1</f>
        <v>77576.7289633293</v>
      </c>
    </row>
    <row r="80" customFormat="false" ht="15" hidden="false" customHeight="false" outlineLevel="0" collapsed="false">
      <c r="A80" s="101"/>
      <c r="B80" s="101" t="s">
        <v>26</v>
      </c>
      <c r="C80" s="22" t="n">
        <f aca="false">PV($C$75,C$77,0,C67)*-1</f>
        <v>0</v>
      </c>
      <c r="D80" s="22" t="n">
        <f aca="false">PV($C$75,D$77,0,D67)*-1</f>
        <v>127243.706248621</v>
      </c>
      <c r="E80" s="22" t="n">
        <f aca="false">PV($C$75,E$77,0,E67)*-1</f>
        <v>127421.963292015</v>
      </c>
      <c r="F80" s="22" t="n">
        <f aca="false">PV($C$75,F$77,0,F67)*-1</f>
        <v>127570.801261846</v>
      </c>
      <c r="G80" s="22" t="n">
        <f aca="false">PV($C$75,G$77,0,G67)*-1</f>
        <v>127693.223761858</v>
      </c>
      <c r="H80" s="22" t="n">
        <f aca="false">PV($C$75,H$77,0,H67)*-1</f>
        <v>127785.461449469</v>
      </c>
      <c r="I80" s="22" t="n">
        <f aca="false">PV($C$75,I$77,0,I67)*-1</f>
        <v>127861.330518209</v>
      </c>
      <c r="J80" s="22" t="n">
        <f aca="false">PV($C$75,J$77,0,J67)*-1</f>
        <v>127900.054960284</v>
      </c>
      <c r="K80" s="22" t="n">
        <f aca="false">PV($C$75,K$77,0,K67)*-1</f>
        <v>127917.806425617</v>
      </c>
      <c r="L80" s="22" t="n">
        <f aca="false">PV($C$75,L$77,0,L67)*-1</f>
        <v>127955.722723748</v>
      </c>
      <c r="M80" s="22" t="n">
        <f aca="false">PV($C$75,M$77,0,M67)*-1</f>
        <v>127860.402270211</v>
      </c>
    </row>
    <row r="81" customFormat="false" ht="15" hidden="false" customHeight="false" outlineLevel="0" collapsed="false">
      <c r="A81" s="101"/>
      <c r="B81" s="101" t="s">
        <v>27</v>
      </c>
      <c r="C81" s="22" t="n">
        <f aca="false">PV($C$75,C$77,0,C68)*-1</f>
        <v>0</v>
      </c>
      <c r="D81" s="22" t="n">
        <f aca="false">PV($C$75,D$77,0,D68)*-1</f>
        <v>183634.132818831</v>
      </c>
      <c r="E81" s="22" t="n">
        <f aca="false">PV($C$75,E$77,0,E68)*-1</f>
        <v>183891.387802575</v>
      </c>
      <c r="F81" s="22" t="n">
        <f aca="false">PV($C$75,F$77,0,F68)*-1</f>
        <v>184106.186100474</v>
      </c>
      <c r="G81" s="22" t="n">
        <f aca="false">PV($C$75,G$77,0,G68)*-1</f>
        <v>184282.862419405</v>
      </c>
      <c r="H81" s="22" t="n">
        <f aca="false">PV($C$75,H$77,0,H68)*-1</f>
        <v>184415.976962175</v>
      </c>
      <c r="I81" s="22" t="n">
        <f aca="false">PV($C$75,I$77,0,I68)*-1</f>
        <v>184525.468826697</v>
      </c>
      <c r="J81" s="22" t="n">
        <f aca="false">PV($C$75,J$77,0,J68)*-1</f>
        <v>184581.354729025</v>
      </c>
      <c r="K81" s="22" t="n">
        <f aca="false">PV($C$75,K$77,0,K68)*-1</f>
        <v>184606.973087991</v>
      </c>
      <c r="L81" s="22" t="n">
        <f aca="false">PV($C$75,L$77,0,L68)*-1</f>
        <v>184661.692702283</v>
      </c>
      <c r="M81" s="22" t="n">
        <f aca="false">PV($C$75,M$77,0,M68)*-1</f>
        <v>184524.129208251</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3895362.41887931</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774921.781309726</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1277210.47291188</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1843230.16465771</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133976.046814237</v>
      </c>
      <c r="E89" s="49" t="n">
        <f aca="false">SUM(E90:E92)</f>
        <v>138188.647322104</v>
      </c>
      <c r="F89" s="49" t="n">
        <f aca="false">SUM(F90:F92)</f>
        <v>142500.563395687</v>
      </c>
      <c r="G89" s="49" t="n">
        <f aca="false">SUM(G90:G92)</f>
        <v>146916.432540414</v>
      </c>
      <c r="H89" s="49" t="n">
        <f aca="false">SUM(H90:H92)</f>
        <v>151433.232561736</v>
      </c>
      <c r="I89" s="49" t="n">
        <f aca="false">SUM(I90:I92)</f>
        <v>156068.836092936</v>
      </c>
      <c r="J89" s="49" t="n">
        <f aca="false">SUM(J90:J92)</f>
        <v>160799.586645646</v>
      </c>
      <c r="K89" s="49" t="n">
        <f aca="false">SUM(K90:K92)</f>
        <v>165646.561421507</v>
      </c>
      <c r="L89" s="49" t="n">
        <f aca="false">SUM(L90:L92)</f>
        <v>170666.530781929</v>
      </c>
      <c r="M89" s="49" t="n">
        <f aca="false">SUM(M90:M92)</f>
        <v>175655.57475502</v>
      </c>
    </row>
    <row r="90" customFormat="false" ht="15" hidden="false" customHeight="false" outlineLevel="0" collapsed="false">
      <c r="B90" s="0" t="s">
        <v>25</v>
      </c>
      <c r="C90" s="48" t="n">
        <f aca="false">C15*C60*Interventions!$C$41</f>
        <v>0</v>
      </c>
      <c r="D90" s="48" t="n">
        <f aca="false">D15*D60*Interventions!$C$41</f>
        <v>29952.8299422367</v>
      </c>
      <c r="E90" s="48" t="n">
        <f aca="false">E15*E60*Interventions!$C$41</f>
        <v>30894.6349113122</v>
      </c>
      <c r="F90" s="48" t="n">
        <f aca="false">F15*F60*Interventions!$C$41</f>
        <v>31858.643716978</v>
      </c>
      <c r="G90" s="48" t="n">
        <f aca="false">G15*G60*Interventions!$C$41</f>
        <v>32845.8931595786</v>
      </c>
      <c r="H90" s="48" t="n">
        <f aca="false">H15*H60*Interventions!$C$41</f>
        <v>33855.7075714736</v>
      </c>
      <c r="I90" s="48" t="n">
        <f aca="false">I15*I60*Interventions!$C$41</f>
        <v>34892.082711294</v>
      </c>
      <c r="J90" s="48" t="n">
        <f aca="false">J15*J60*Interventions!$C$41</f>
        <v>35949.7297323389</v>
      </c>
      <c r="K90" s="48" t="n">
        <f aca="false">K15*K60*Interventions!$C$41</f>
        <v>37033.3608339266</v>
      </c>
      <c r="L90" s="48" t="n">
        <f aca="false">L15*L60*Interventions!$C$41</f>
        <v>38155.6680831951</v>
      </c>
      <c r="M90" s="48" t="n">
        <f aca="false">M15*M60*Interventions!$C$41</f>
        <v>39271.0613885935</v>
      </c>
    </row>
    <row r="91" customFormat="false" ht="15" hidden="false" customHeight="false" outlineLevel="0" collapsed="false">
      <c r="B91" s="0" t="s">
        <v>26</v>
      </c>
      <c r="C91" s="48" t="n">
        <f aca="false">C16*C61*Interventions!$C$41</f>
        <v>0</v>
      </c>
      <c r="D91" s="48" t="n">
        <f aca="false">D16*D61*Interventions!$C$41</f>
        <v>41752.4881399494</v>
      </c>
      <c r="E91" s="48" t="n">
        <f aca="false">E16*E61*Interventions!$C$41</f>
        <v>43065.3090279024</v>
      </c>
      <c r="F91" s="48" t="n">
        <f aca="false">F16*F61*Interventions!$C$41</f>
        <v>44409.0807617582</v>
      </c>
      <c r="G91" s="48" t="n">
        <f aca="false">G16*G61*Interventions!$C$41</f>
        <v>45785.2485803864</v>
      </c>
      <c r="H91" s="48" t="n">
        <f aca="false">H16*H61*Interventions!$C$41</f>
        <v>47192.870642726</v>
      </c>
      <c r="I91" s="48" t="n">
        <f aca="false">I16*I61*Interventions!$C$41</f>
        <v>48637.5168019482</v>
      </c>
      <c r="J91" s="48" t="n">
        <f aca="false">J16*J61*Interventions!$C$41</f>
        <v>50111.8147159547</v>
      </c>
      <c r="K91" s="48" t="n">
        <f aca="false">K16*K61*Interventions!$C$41</f>
        <v>51622.3329142141</v>
      </c>
      <c r="L91" s="48" t="n">
        <f aca="false">L16*L61*Interventions!$C$41</f>
        <v>53186.7633938994</v>
      </c>
      <c r="M91" s="48" t="n">
        <f aca="false">M16*M61*Interventions!$C$41</f>
        <v>54741.5562413477</v>
      </c>
    </row>
    <row r="92" customFormat="false" ht="15" hidden="false" customHeight="false" outlineLevel="0" collapsed="false">
      <c r="B92" s="0" t="s">
        <v>27</v>
      </c>
      <c r="C92" s="48" t="n">
        <f aca="false">C17*C62*Interventions!$C$41</f>
        <v>0</v>
      </c>
      <c r="D92" s="48" t="n">
        <f aca="false">D17*D62*Interventions!$C$41</f>
        <v>62270.7287320505</v>
      </c>
      <c r="E92" s="48" t="n">
        <f aca="false">E17*E62*Interventions!$C$41</f>
        <v>64228.7033828898</v>
      </c>
      <c r="F92" s="48" t="n">
        <f aca="false">F17*F62*Interventions!$C$41</f>
        <v>66232.8389169508</v>
      </c>
      <c r="G92" s="48" t="n">
        <f aca="false">G17*G62*Interventions!$C$41</f>
        <v>68285.290800449</v>
      </c>
      <c r="H92" s="48" t="n">
        <f aca="false">H17*H62*Interventions!$C$41</f>
        <v>70384.6543475361</v>
      </c>
      <c r="I92" s="48" t="n">
        <f aca="false">I17*I62*Interventions!$C$41</f>
        <v>72539.2365796942</v>
      </c>
      <c r="J92" s="48" t="n">
        <f aca="false">J17*J62*Interventions!$C$41</f>
        <v>74738.0421973523</v>
      </c>
      <c r="K92" s="48" t="n">
        <f aca="false">K17*K62*Interventions!$C$41</f>
        <v>76990.8676733661</v>
      </c>
      <c r="L92" s="48" t="n">
        <f aca="false">L17*L62*Interventions!$C$41</f>
        <v>79324.0993048343</v>
      </c>
      <c r="M92" s="48" t="n">
        <f aca="false">M17*M62*Interventions!$C$41</f>
        <v>81642.9571250789</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1541852.01233122</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344709.612050927</v>
      </c>
      <c r="D96" s="22"/>
      <c r="E96" s="22"/>
      <c r="F96" s="22"/>
      <c r="G96" s="22"/>
      <c r="H96" s="22"/>
      <c r="I96" s="22"/>
      <c r="J96" s="22"/>
      <c r="K96" s="22"/>
      <c r="L96" s="22"/>
      <c r="M96" s="22"/>
    </row>
    <row r="97" customFormat="false" ht="15" hidden="false" customHeight="false" outlineLevel="0" collapsed="false">
      <c r="A97" s="101"/>
      <c r="B97" s="101" t="s">
        <v>26</v>
      </c>
      <c r="C97" s="48" t="n">
        <f aca="false">SUM(C91:M91)</f>
        <v>480504.981220086</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716637.419060202</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130073.831858482</v>
      </c>
      <c r="E102" s="22" t="n">
        <f aca="false">PV($C$99,E$101,0,E89)*-1</f>
        <v>130256.053654543</v>
      </c>
      <c r="F102" s="22" t="n">
        <f aca="false">PV($C$99,F$101,0,F89)*-1</f>
        <v>130408.202044689</v>
      </c>
      <c r="G102" s="22" t="n">
        <f aca="false">PV($C$99,G$101,0,G89)*-1</f>
        <v>130533.347438137</v>
      </c>
      <c r="H102" s="22" t="n">
        <f aca="false">PV($C$99,H$101,0,H89)*-1</f>
        <v>130627.636655443</v>
      </c>
      <c r="I102" s="22" t="n">
        <f aca="false">PV($C$99,I$101,0,I89)*-1</f>
        <v>130705.193186776</v>
      </c>
      <c r="J102" s="22" t="n">
        <f aca="false">PV($C$99,J$101,0,J89)*-1</f>
        <v>130744.778929095</v>
      </c>
      <c r="K102" s="22" t="n">
        <f aca="false">PV($C$99,K$101,0,K89)*-1</f>
        <v>130762.925218488</v>
      </c>
      <c r="L102" s="22" t="n">
        <f aca="false">PV($C$99,L$101,0,L89)*-1</f>
        <v>130801.684842309</v>
      </c>
      <c r="M102" s="22" t="n">
        <f aca="false">PV($C$99,M$101,0,M89)*-1</f>
        <v>130704.244292897</v>
      </c>
    </row>
    <row r="103" customFormat="false" ht="15" hidden="false" customHeight="false" outlineLevel="0" collapsed="false">
      <c r="A103" s="101"/>
      <c r="B103" s="101" t="s">
        <v>25</v>
      </c>
      <c r="C103" s="22" t="n">
        <f aca="false">PV($C$99,C$101,0,C90)*-1</f>
        <v>0</v>
      </c>
      <c r="D103" s="22" t="n">
        <f aca="false">PV($C$99,D$101,0,D90)*-1</f>
        <v>29080.4174196473</v>
      </c>
      <c r="E103" s="22" t="n">
        <f aca="false">PV($C$99,E$101,0,E90)*-1</f>
        <v>29121.1564815838</v>
      </c>
      <c r="F103" s="22" t="n">
        <f aca="false">PV($C$99,F$101,0,F90)*-1</f>
        <v>29155.1720758964</v>
      </c>
      <c r="G103" s="22" t="n">
        <f aca="false">PV($C$99,G$101,0,G90)*-1</f>
        <v>29183.1506495081</v>
      </c>
      <c r="H103" s="22" t="n">
        <f aca="false">PV($C$99,H$101,0,H90)*-1</f>
        <v>29204.2307526946</v>
      </c>
      <c r="I103" s="22" t="n">
        <f aca="false">PV($C$99,I$101,0,I90)*-1</f>
        <v>29221.5699536126</v>
      </c>
      <c r="J103" s="22" t="n">
        <f aca="false">PV($C$99,J$101,0,J90)*-1</f>
        <v>29230.4200804525</v>
      </c>
      <c r="K103" s="22" t="n">
        <f aca="false">PV($C$99,K$101,0,K90)*-1</f>
        <v>29234.4770199816</v>
      </c>
      <c r="L103" s="22" t="n">
        <f aca="false">PV($C$99,L$101,0,L90)*-1</f>
        <v>29243.1424527104</v>
      </c>
      <c r="M103" s="22" t="n">
        <f aca="false">PV($C$99,M$101,0,M90)*-1</f>
        <v>29221.3578107882</v>
      </c>
    </row>
    <row r="104" customFormat="false" ht="15" hidden="false" customHeight="false" outlineLevel="0" collapsed="false">
      <c r="A104" s="101"/>
      <c r="B104" s="101" t="s">
        <v>26</v>
      </c>
      <c r="C104" s="22" t="n">
        <f aca="false">PV($C$99,C$101,0,C91)*-1</f>
        <v>0</v>
      </c>
      <c r="D104" s="22" t="n">
        <f aca="false">PV($C$99,D$101,0,D91)*-1</f>
        <v>40536.396252378</v>
      </c>
      <c r="E104" s="22" t="n">
        <f aca="false">PV($C$99,E$101,0,E91)*-1</f>
        <v>40593.1841152817</v>
      </c>
      <c r="F104" s="22" t="n">
        <f aca="false">PV($C$99,F$101,0,F91)*-1</f>
        <v>40640.5998586639</v>
      </c>
      <c r="G104" s="22" t="n">
        <f aca="false">PV($C$99,G$101,0,G91)*-1</f>
        <v>40679.6003492735</v>
      </c>
      <c r="H104" s="22" t="n">
        <f aca="false">PV($C$99,H$101,0,H91)*-1</f>
        <v>40708.9847767209</v>
      </c>
      <c r="I104" s="22" t="n">
        <f aca="false">PV($C$99,I$101,0,I91)*-1</f>
        <v>40733.1546058184</v>
      </c>
      <c r="J104" s="22" t="n">
        <f aca="false">PV($C$99,J$101,0,J91)*-1</f>
        <v>40745.4911635537</v>
      </c>
      <c r="K104" s="22" t="n">
        <f aca="false">PV($C$99,K$101,0,K91)*-1</f>
        <v>40751.1462993089</v>
      </c>
      <c r="L104" s="22" t="n">
        <f aca="false">PV($C$99,L$101,0,L91)*-1</f>
        <v>40763.225404286</v>
      </c>
      <c r="M104" s="22" t="n">
        <f aca="false">PV($C$99,M$101,0,M91)*-1</f>
        <v>40732.8588911637</v>
      </c>
    </row>
    <row r="105" customFormat="false" ht="15" hidden="false" customHeight="false" outlineLevel="0" collapsed="false">
      <c r="A105" s="101"/>
      <c r="B105" s="101" t="s">
        <v>27</v>
      </c>
      <c r="C105" s="22" t="n">
        <f aca="false">PV($C$99,C$101,0,C92)*-1</f>
        <v>0</v>
      </c>
      <c r="D105" s="22" t="n">
        <f aca="false">PV($C$99,D$101,0,D92)*-1</f>
        <v>60457.0181864568</v>
      </c>
      <c r="E105" s="22" t="n">
        <f aca="false">PV($C$99,E$101,0,E92)*-1</f>
        <v>60541.7130576772</v>
      </c>
      <c r="F105" s="22" t="n">
        <f aca="false">PV($C$99,F$101,0,F92)*-1</f>
        <v>60612.4301101289</v>
      </c>
      <c r="G105" s="22" t="n">
        <f aca="false">PV($C$99,G$101,0,G92)*-1</f>
        <v>60670.5964393553</v>
      </c>
      <c r="H105" s="22" t="n">
        <f aca="false">PV($C$99,H$101,0,H92)*-1</f>
        <v>60714.4211260277</v>
      </c>
      <c r="I105" s="22" t="n">
        <f aca="false">PV($C$99,I$101,0,I92)*-1</f>
        <v>60750.468627345</v>
      </c>
      <c r="J105" s="22" t="n">
        <f aca="false">PV($C$99,J$101,0,J92)*-1</f>
        <v>60768.8676850885</v>
      </c>
      <c r="K105" s="22" t="n">
        <f aca="false">PV($C$99,K$101,0,K92)*-1</f>
        <v>60777.3018991975</v>
      </c>
      <c r="L105" s="22" t="n">
        <f aca="false">PV($C$99,L$101,0,L92)*-1</f>
        <v>60795.3169853124</v>
      </c>
      <c r="M105" s="22" t="n">
        <f aca="false">PV($C$99,M$101,0,M92)*-1</f>
        <v>60750.0275909454</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1305617.89812086</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291895.094696875</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406884.641716449</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606838.161707535</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60074.4298089888</v>
      </c>
      <c r="E113" s="48" t="n">
        <f aca="false">SUM(E114:E116)</f>
        <v>61963.3463693805</v>
      </c>
      <c r="F113" s="48" t="n">
        <f aca="false">SUM(F114:F116)</f>
        <v>63896.7957109919</v>
      </c>
      <c r="G113" s="48" t="n">
        <f aca="false">SUM(G114:G116)</f>
        <v>65876.857276388</v>
      </c>
      <c r="H113" s="48" t="n">
        <f aca="false">SUM(H114:H116)</f>
        <v>67902.1759232231</v>
      </c>
      <c r="I113" s="48" t="n">
        <f aca="false">SUM(I114:I116)</f>
        <v>69980.765682955</v>
      </c>
      <c r="J113" s="48" t="n">
        <f aca="false">SUM(J114:J116)</f>
        <v>72102.0190620506</v>
      </c>
      <c r="K113" s="48" t="n">
        <f aca="false">SUM(K114:K116)</f>
        <v>74275.3870101446</v>
      </c>
      <c r="L113" s="48" t="n">
        <f aca="false">SUM(L114:L116)</f>
        <v>76526.3251752636</v>
      </c>
      <c r="M113" s="48" t="n">
        <f aca="false">SUM(M114:M116)</f>
        <v>78763.3964958632</v>
      </c>
    </row>
    <row r="114" customFormat="false" ht="15" hidden="false" customHeight="false" outlineLevel="0" collapsed="false">
      <c r="B114" s="0" t="s">
        <v>25</v>
      </c>
      <c r="C114" s="48" t="n">
        <f aca="false">C26*C60*Interventions!$C$42</f>
        <v>0</v>
      </c>
      <c r="D114" s="48" t="n">
        <f aca="false">D26*D60*Interventions!$C$42</f>
        <v>13430.7529049608</v>
      </c>
      <c r="E114" s="48" t="n">
        <f aca="false">E26*E60*Interventions!$C$42</f>
        <v>13853.0552332788</v>
      </c>
      <c r="F114" s="48" t="n">
        <f aca="false">F26*F60*Interventions!$C$42</f>
        <v>14285.3136907291</v>
      </c>
      <c r="G114" s="48" t="n">
        <f aca="false">G26*G60*Interventions!$C$42</f>
        <v>14727.9931752619</v>
      </c>
      <c r="H114" s="48" t="n">
        <f aca="false">H26*H60*Interventions!$C$42</f>
        <v>15180.7907196738</v>
      </c>
      <c r="I114" s="48" t="n">
        <f aca="false">I26*I60*Interventions!$C$42</f>
        <v>15645.4980093227</v>
      </c>
      <c r="J114" s="48" t="n">
        <f aca="false">J26*J60*Interventions!$C$42</f>
        <v>16119.7435423063</v>
      </c>
      <c r="K114" s="48" t="n">
        <f aca="false">K26*K60*Interventions!$C$42</f>
        <v>16605.6402536895</v>
      </c>
      <c r="L114" s="48" t="n">
        <f aca="false">L26*L60*Interventions!$C$42</f>
        <v>17108.8792256812</v>
      </c>
      <c r="M114" s="48" t="n">
        <f aca="false">M26*M60*Interventions!$C$42</f>
        <v>17609.0180074104</v>
      </c>
    </row>
    <row r="115" customFormat="false" ht="15" hidden="false" customHeight="false" outlineLevel="0" collapsed="false">
      <c r="B115" s="0" t="s">
        <v>26</v>
      </c>
      <c r="C115" s="48" t="n">
        <f aca="false">C27*C61*Interventions!$C$42</f>
        <v>0</v>
      </c>
      <c r="D115" s="48" t="n">
        <f aca="false">D27*D61*Interventions!$C$42</f>
        <v>18721.6818062398</v>
      </c>
      <c r="E115" s="48" t="n">
        <f aca="false">E27*E61*Interventions!$C$42</f>
        <v>19310.3464829522</v>
      </c>
      <c r="F115" s="48" t="n">
        <f aca="false">F27*F61*Interventions!$C$42</f>
        <v>19912.8894197262</v>
      </c>
      <c r="G115" s="48" t="n">
        <f aca="false">G27*G61*Interventions!$C$42</f>
        <v>20529.958657037</v>
      </c>
      <c r="H115" s="48" t="n">
        <f aca="false">H27*H61*Interventions!$C$42</f>
        <v>21161.1318763726</v>
      </c>
      <c r="I115" s="48" t="n">
        <f aca="false">I27*I61*Interventions!$C$42</f>
        <v>21808.9065820359</v>
      </c>
      <c r="J115" s="48" t="n">
        <f aca="false">J27*J61*Interventions!$C$42</f>
        <v>22469.9770394687</v>
      </c>
      <c r="K115" s="48" t="n">
        <f aca="false">K27*K61*Interventions!$C$42</f>
        <v>23147.2885562233</v>
      </c>
      <c r="L115" s="48" t="n">
        <f aca="false">L27*L61*Interventions!$C$42</f>
        <v>23848.7741671042</v>
      </c>
      <c r="M115" s="48" t="n">
        <f aca="false">M27*M61*Interventions!$C$42</f>
        <v>24545.9382945923</v>
      </c>
    </row>
    <row r="116" customFormat="false" ht="15" hidden="false" customHeight="false" outlineLevel="0" collapsed="false">
      <c r="B116" s="0" t="s">
        <v>27</v>
      </c>
      <c r="C116" s="48" t="n">
        <f aca="false">C28*C62*Interventions!$C$42</f>
        <v>0</v>
      </c>
      <c r="D116" s="48" t="n">
        <f aca="false">D28*D62*Interventions!$C$42</f>
        <v>27921.9950977882</v>
      </c>
      <c r="E116" s="48" t="n">
        <f aca="false">E28*E62*Interventions!$C$42</f>
        <v>28799.9446531495</v>
      </c>
      <c r="F116" s="48" t="n">
        <f aca="false">F28*F62*Interventions!$C$42</f>
        <v>29698.5926005365</v>
      </c>
      <c r="G116" s="48" t="n">
        <f aca="false">G28*G62*Interventions!$C$42</f>
        <v>30618.9054440891</v>
      </c>
      <c r="H116" s="48" t="n">
        <f aca="false">H28*H62*Interventions!$C$42</f>
        <v>31560.2533271767</v>
      </c>
      <c r="I116" s="48" t="n">
        <f aca="false">I28*I62*Interventions!$C$42</f>
        <v>32526.3610915964</v>
      </c>
      <c r="J116" s="48" t="n">
        <f aca="false">J28*J62*Interventions!$C$42</f>
        <v>33512.2984802757</v>
      </c>
      <c r="K116" s="48" t="n">
        <f aca="false">K28*K62*Interventions!$C$42</f>
        <v>34522.4582002318</v>
      </c>
      <c r="L116" s="48" t="n">
        <f aca="false">L28*L62*Interventions!$C$42</f>
        <v>35568.6717824783</v>
      </c>
      <c r="M116" s="48" t="n">
        <f aca="false">M28*M62*Interventions!$C$42</f>
        <v>36608.4401938605</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691361.498515249</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154566.684762315</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215456.892881752</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321337.920871183</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58324.6891349406</v>
      </c>
      <c r="E126" s="22" t="n">
        <f aca="false">PV($C$123,E$125,0,E113)*-1</f>
        <v>58406.3968040159</v>
      </c>
      <c r="F126" s="22" t="n">
        <f aca="false">PV($C$123,F$125,0,F113)*-1</f>
        <v>58474.619654307</v>
      </c>
      <c r="G126" s="22" t="n">
        <f aca="false">PV($C$123,G$125,0,G113)*-1</f>
        <v>58530.7344474612</v>
      </c>
      <c r="H126" s="22" t="n">
        <f aca="false">PV($C$123,H$125,0,H113)*-1</f>
        <v>58573.0134301712</v>
      </c>
      <c r="I126" s="22" t="n">
        <f aca="false">PV($C$123,I$125,0,I113)*-1</f>
        <v>58607.7895301426</v>
      </c>
      <c r="J126" s="22" t="n">
        <f aca="false">PV($C$123,J$125,0,J113)*-1</f>
        <v>58625.53965007</v>
      </c>
      <c r="K126" s="22" t="n">
        <f aca="false">PV($C$123,K$125,0,K113)*-1</f>
        <v>58633.6763880495</v>
      </c>
      <c r="L126" s="22" t="n">
        <f aca="false">PV($C$123,L$125,0,L113)*-1</f>
        <v>58651.0560790914</v>
      </c>
      <c r="M126" s="22" t="n">
        <f aca="false">PV($C$123,M$125,0,M113)*-1</f>
        <v>58607.3640491699</v>
      </c>
    </row>
    <row r="127" customFormat="false" ht="15" hidden="false" customHeight="false" outlineLevel="0" collapsed="false">
      <c r="A127" s="101"/>
      <c r="B127" s="101" t="s">
        <v>25</v>
      </c>
      <c r="C127" s="22" t="n">
        <f aca="false">PV($C$123,C$125,0,C114)*-1</f>
        <v>0</v>
      </c>
      <c r="D127" s="22" t="n">
        <f aca="false">PV($C$123,D$125,0,D114)*-1</f>
        <v>13039.5659271465</v>
      </c>
      <c r="E127" s="22" t="n">
        <f aca="false">PV($C$123,E$125,0,E114)*-1</f>
        <v>13057.8331918925</v>
      </c>
      <c r="F127" s="22" t="n">
        <f aca="false">PV($C$123,F$125,0,F114)*-1</f>
        <v>13073.0856753143</v>
      </c>
      <c r="G127" s="22" t="n">
        <f aca="false">PV($C$123,G$125,0,G114)*-1</f>
        <v>13085.6311780109</v>
      </c>
      <c r="H127" s="22" t="n">
        <f aca="false">PV($C$123,H$125,0,H114)*-1</f>
        <v>13095.0834286882</v>
      </c>
      <c r="I127" s="22" t="n">
        <f aca="false">PV($C$123,I$125,0,I114)*-1</f>
        <v>13102.8582707832</v>
      </c>
      <c r="J127" s="22" t="n">
        <f aca="false">PV($C$123,J$125,0,J114)*-1</f>
        <v>13106.8266392811</v>
      </c>
      <c r="K127" s="22" t="n">
        <f aca="false">PV($C$123,K$125,0,K114)*-1</f>
        <v>13108.6457579577</v>
      </c>
      <c r="L127" s="22" t="n">
        <f aca="false">PV($C$123,L$125,0,L114)*-1</f>
        <v>13112.5313102083</v>
      </c>
      <c r="M127" s="22" t="n">
        <f aca="false">PV($C$123,M$125,0,M114)*-1</f>
        <v>13102.763146621</v>
      </c>
    </row>
    <row r="128" customFormat="false" ht="15" hidden="false" customHeight="false" outlineLevel="0" collapsed="false">
      <c r="A128" s="101"/>
      <c r="B128" s="101" t="s">
        <v>26</v>
      </c>
      <c r="C128" s="22" t="n">
        <f aca="false">PV($C$123,C$125,0,C115)*-1</f>
        <v>0</v>
      </c>
      <c r="D128" s="22" t="n">
        <f aca="false">PV($C$123,D$125,0,D115)*-1</f>
        <v>18176.3901031455</v>
      </c>
      <c r="E128" s="22" t="n">
        <f aca="false">PV($C$123,E$125,0,E115)*-1</f>
        <v>18201.8535987861</v>
      </c>
      <c r="F128" s="22" t="n">
        <f aca="false">PV($C$123,F$125,0,F115)*-1</f>
        <v>18223.1146660842</v>
      </c>
      <c r="G128" s="22" t="n">
        <f aca="false">PV($C$123,G$125,0,G115)*-1</f>
        <v>18240.6023610219</v>
      </c>
      <c r="H128" s="22" t="n">
        <f aca="false">PV($C$123,H$125,0,H115)*-1</f>
        <v>18253.7782440708</v>
      </c>
      <c r="I128" s="22" t="n">
        <f aca="false">PV($C$123,I$125,0,I115)*-1</f>
        <v>18264.6159179396</v>
      </c>
      <c r="J128" s="22" t="n">
        <f aca="false">PV($C$123,J$125,0,J115)*-1</f>
        <v>18270.147590872</v>
      </c>
      <c r="K128" s="22" t="n">
        <f aca="false">PV($C$123,K$125,0,K115)*-1</f>
        <v>18272.6833356119</v>
      </c>
      <c r="L128" s="22" t="n">
        <f aca="false">PV($C$123,L$125,0,L115)*-1</f>
        <v>18278.0995675531</v>
      </c>
      <c r="M128" s="22" t="n">
        <f aca="false">PV($C$123,M$125,0,M115)*-1</f>
        <v>18264.4833204366</v>
      </c>
    </row>
    <row r="129" customFormat="false" ht="15" hidden="false" customHeight="false" outlineLevel="0" collapsed="false">
      <c r="A129" s="101"/>
      <c r="B129" s="101" t="s">
        <v>27</v>
      </c>
      <c r="C129" s="22" t="n">
        <f aca="false">PV($C$123,C$125,0,C116)*-1</f>
        <v>0</v>
      </c>
      <c r="D129" s="22" t="n">
        <f aca="false">PV($C$123,D$125,0,D116)*-1</f>
        <v>27108.7331046487</v>
      </c>
      <c r="E129" s="22" t="n">
        <f aca="false">PV($C$123,E$125,0,E116)*-1</f>
        <v>27146.7100133372</v>
      </c>
      <c r="F129" s="22" t="n">
        <f aca="false">PV($C$123,F$125,0,F116)*-1</f>
        <v>27178.4193129085</v>
      </c>
      <c r="G129" s="22" t="n">
        <f aca="false">PV($C$123,G$125,0,G116)*-1</f>
        <v>27204.5009084283</v>
      </c>
      <c r="H129" s="22" t="n">
        <f aca="false">PV($C$123,H$125,0,H116)*-1</f>
        <v>27224.1517574122</v>
      </c>
      <c r="I129" s="22" t="n">
        <f aca="false">PV($C$123,I$125,0,I116)*-1</f>
        <v>27240.3153414197</v>
      </c>
      <c r="J129" s="22" t="n">
        <f aca="false">PV($C$123,J$125,0,J116)*-1</f>
        <v>27248.5654199169</v>
      </c>
      <c r="K129" s="22" t="n">
        <f aca="false">PV($C$123,K$125,0,K116)*-1</f>
        <v>27252.3472944798</v>
      </c>
      <c r="L129" s="22" t="n">
        <f aca="false">PV($C$123,L$125,0,L116)*-1</f>
        <v>27260.42520133</v>
      </c>
      <c r="M129" s="22" t="n">
        <f aca="false">PV($C$123,M$125,0,M116)*-1</f>
        <v>27240.1175821123</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585434.879167419</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130884.824525904</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182445.768705522</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272104.285935994</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0.234557361122466</v>
      </c>
      <c r="E137" s="71" t="n">
        <f aca="false">(E14-E89)/E3</f>
        <v>0.234557361122466</v>
      </c>
      <c r="F137" s="71" t="n">
        <f aca="false">(F14-F89)/F3</f>
        <v>0.234557361122466</v>
      </c>
      <c r="G137" s="71" t="n">
        <f aca="false">(G14-G89)/G3</f>
        <v>0.234557361122466</v>
      </c>
      <c r="H137" s="71" t="n">
        <f aca="false">(H14-H89)/H3</f>
        <v>0.234557361122466</v>
      </c>
      <c r="I137" s="71" t="n">
        <f aca="false">(I14-I89)/I3</f>
        <v>0.234557361122466</v>
      </c>
      <c r="J137" s="71" t="n">
        <f aca="false">(J14-J89)/J3</f>
        <v>0.234557361122466</v>
      </c>
      <c r="K137" s="71" t="n">
        <f aca="false">(K14-K89)/K3</f>
        <v>0.234557361122466</v>
      </c>
      <c r="L137" s="71" t="n">
        <f aca="false">(L14-L89)/L3</f>
        <v>0.234557361122466</v>
      </c>
      <c r="M137" s="71" t="n">
        <f aca="false">(M14-M89)/M3</f>
        <v>0.234557361122466</v>
      </c>
    </row>
    <row r="138" customFormat="false" ht="15" hidden="false" customHeight="false" outlineLevel="0" collapsed="false">
      <c r="B138" s="0" t="s">
        <v>25</v>
      </c>
      <c r="C138" s="71" t="n">
        <f aca="false">(C15-C90)/C4</f>
        <v>0.562204252030139</v>
      </c>
      <c r="D138" s="71" t="n">
        <f aca="false">(D15-D90)/D4</f>
        <v>0.196783559457444</v>
      </c>
      <c r="E138" s="71" t="n">
        <f aca="false">(E15-E90)/E4</f>
        <v>0.196783559457444</v>
      </c>
      <c r="F138" s="71" t="n">
        <f aca="false">(F15-F90)/F4</f>
        <v>0.196783559457444</v>
      </c>
      <c r="G138" s="71" t="n">
        <f aca="false">(G15-G90)/G4</f>
        <v>0.196783559457444</v>
      </c>
      <c r="H138" s="71" t="n">
        <f aca="false">(H15-H90)/H4</f>
        <v>0.196783559457444</v>
      </c>
      <c r="I138" s="71" t="n">
        <f aca="false">(I15-I90)/I4</f>
        <v>0.196783559457444</v>
      </c>
      <c r="J138" s="71" t="n">
        <f aca="false">(J15-J90)/J4</f>
        <v>0.196783559457444</v>
      </c>
      <c r="K138" s="71" t="n">
        <f aca="false">(K15-K90)/K4</f>
        <v>0.196783559457444</v>
      </c>
      <c r="L138" s="71" t="n">
        <f aca="false">(L15-L90)/L4</f>
        <v>0.196783559457444</v>
      </c>
      <c r="M138" s="71" t="n">
        <f aca="false">(M15-M90)/M4</f>
        <v>0.196783559457444</v>
      </c>
    </row>
    <row r="139" customFormat="false" ht="15" hidden="false" customHeight="false" outlineLevel="0" collapsed="false">
      <c r="B139" s="0" t="s">
        <v>26</v>
      </c>
      <c r="C139" s="71" t="n">
        <f aca="false">(C16-C91)/C5</f>
        <v>0.475481937319231</v>
      </c>
      <c r="D139" s="71" t="n">
        <f aca="false">(D16-D91)/D5</f>
        <v>0.285383698145073</v>
      </c>
      <c r="E139" s="71" t="n">
        <f aca="false">(E16-E91)/E5</f>
        <v>0.285383698145073</v>
      </c>
      <c r="F139" s="71" t="n">
        <f aca="false">(F16-F91)/F5</f>
        <v>0.285383698145073</v>
      </c>
      <c r="G139" s="71" t="n">
        <f aca="false">(G16-G91)/G5</f>
        <v>0.285383698145073</v>
      </c>
      <c r="H139" s="71" t="n">
        <f aca="false">(H16-H91)/H5</f>
        <v>0.285383698145073</v>
      </c>
      <c r="I139" s="71" t="n">
        <f aca="false">(I16-I91)/I5</f>
        <v>0.285383698145073</v>
      </c>
      <c r="J139" s="71" t="n">
        <f aca="false">(J16-J91)/J5</f>
        <v>0.285383698145073</v>
      </c>
      <c r="K139" s="71" t="n">
        <f aca="false">(K16-K91)/K5</f>
        <v>0.285383698145073</v>
      </c>
      <c r="L139" s="71" t="n">
        <f aca="false">(L16-L91)/L5</f>
        <v>0.285383698145073</v>
      </c>
      <c r="M139" s="71" t="n">
        <f aca="false">(M16-M91)/M5</f>
        <v>0.285383698145073</v>
      </c>
    </row>
    <row r="140" customFormat="false" ht="15" hidden="false" customHeight="false" outlineLevel="0" collapsed="false">
      <c r="B140" s="0" t="s">
        <v>27</v>
      </c>
      <c r="C140" s="71" t="n">
        <f aca="false">(C17-C92)/C6</f>
        <v>0.491381172536139</v>
      </c>
      <c r="D140" s="71" t="n">
        <f aca="false">(D17-D92)/D6</f>
        <v>0.190407759379497</v>
      </c>
      <c r="E140" s="71" t="n">
        <f aca="false">(E17-E92)/E6</f>
        <v>0.190407759379497</v>
      </c>
      <c r="F140" s="71" t="n">
        <f aca="false">(F17-F92)/F6</f>
        <v>0.190407759379497</v>
      </c>
      <c r="G140" s="71" t="n">
        <f aca="false">(G17-G92)/G6</f>
        <v>0.190407759379497</v>
      </c>
      <c r="H140" s="71" t="n">
        <f aca="false">(H17-H92)/H6</f>
        <v>0.190407759379497</v>
      </c>
      <c r="I140" s="71" t="n">
        <f aca="false">(I17-I92)/I6</f>
        <v>0.190407759379497</v>
      </c>
      <c r="J140" s="71" t="n">
        <f aca="false">(J17-J92)/J6</f>
        <v>0.190407759379497</v>
      </c>
      <c r="K140" s="71" t="n">
        <f aca="false">(K17-K92)/K6</f>
        <v>0.190407759379497</v>
      </c>
      <c r="L140" s="71" t="n">
        <f aca="false">(L17-L92)/L6</f>
        <v>0.190407759379497</v>
      </c>
      <c r="M140" s="71" t="n">
        <f aca="false">(M17-M92)/M6</f>
        <v>0.190407759379497</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0.381201643664676</v>
      </c>
      <c r="E143" s="71" t="n">
        <f aca="false">(E14-E113)/E3</f>
        <v>0.381201643664676</v>
      </c>
      <c r="F143" s="71" t="n">
        <f aca="false">(F14-F113)/F3</f>
        <v>0.381201643664676</v>
      </c>
      <c r="G143" s="71" t="n">
        <f aca="false">(G14-G113)/G3</f>
        <v>0.381201643664676</v>
      </c>
      <c r="H143" s="71" t="n">
        <f aca="false">(H14-H113)/H3</f>
        <v>0.381201643664676</v>
      </c>
      <c r="I143" s="71" t="n">
        <f aca="false">(I14-I113)/I3</f>
        <v>0.381201643664676</v>
      </c>
      <c r="J143" s="71" t="n">
        <f aca="false">(J14-J113)/J3</f>
        <v>0.381201643664676</v>
      </c>
      <c r="K143" s="71" t="n">
        <f aca="false">(K14-K113)/K3</f>
        <v>0.381201643664676</v>
      </c>
      <c r="L143" s="71" t="n">
        <f aca="false">(L14-L113)/L3</f>
        <v>0.381201643664676</v>
      </c>
      <c r="M143" s="71" t="n">
        <f aca="false">(M14-M113)/M3</f>
        <v>0.381201643664676</v>
      </c>
    </row>
    <row r="144" customFormat="false" ht="15" hidden="false" customHeight="false" outlineLevel="0" collapsed="false">
      <c r="B144" s="0" t="s">
        <v>25</v>
      </c>
      <c r="C144" s="71" t="n">
        <f aca="false">(C15-C114)/C4</f>
        <v>0.562204252030139</v>
      </c>
      <c r="D144" s="71" t="n">
        <f aca="false">(D15-D114)/D4</f>
        <v>0.398350785170138</v>
      </c>
      <c r="E144" s="71" t="n">
        <f aca="false">(E15-E114)/E4</f>
        <v>0.398350785170138</v>
      </c>
      <c r="F144" s="71" t="n">
        <f aca="false">(F15-F114)/F4</f>
        <v>0.398350785170138</v>
      </c>
      <c r="G144" s="71" t="n">
        <f aca="false">(G15-G114)/G4</f>
        <v>0.398350785170138</v>
      </c>
      <c r="H144" s="71" t="n">
        <f aca="false">(H15-H114)/H4</f>
        <v>0.398350785170138</v>
      </c>
      <c r="I144" s="71" t="n">
        <f aca="false">(I15-I114)/I4</f>
        <v>0.398350785170138</v>
      </c>
      <c r="J144" s="71" t="n">
        <f aca="false">(J15-J114)/J4</f>
        <v>0.398350785170138</v>
      </c>
      <c r="K144" s="71" t="n">
        <f aca="false">(K15-K114)/K4</f>
        <v>0.398350785170138</v>
      </c>
      <c r="L144" s="71" t="n">
        <f aca="false">(L15-L114)/L4</f>
        <v>0.398350785170138</v>
      </c>
      <c r="M144" s="71" t="n">
        <f aca="false">(M15-M114)/M4</f>
        <v>0.398350785170138</v>
      </c>
    </row>
    <row r="145" customFormat="false" ht="15" hidden="false" customHeight="false" outlineLevel="0" collapsed="false">
      <c r="B145" s="0" t="s">
        <v>26</v>
      </c>
      <c r="C145" s="71" t="n">
        <f aca="false">(C16-C115)/C5</f>
        <v>0.475481937319231</v>
      </c>
      <c r="D145" s="71" t="n">
        <f aca="false">(D16-D115)/D5</f>
        <v>0.39024249640697</v>
      </c>
      <c r="E145" s="71" t="n">
        <f aca="false">(E16-E115)/E5</f>
        <v>0.39024249640697</v>
      </c>
      <c r="F145" s="71" t="n">
        <f aca="false">(F16-F115)/F5</f>
        <v>0.39024249640697</v>
      </c>
      <c r="G145" s="71" t="n">
        <f aca="false">(G16-G115)/G5</f>
        <v>0.39024249640697</v>
      </c>
      <c r="H145" s="71" t="n">
        <f aca="false">(H16-H115)/H5</f>
        <v>0.39024249640697</v>
      </c>
      <c r="I145" s="71" t="n">
        <f aca="false">(I16-I115)/I5</f>
        <v>0.39024249640697</v>
      </c>
      <c r="J145" s="71" t="n">
        <f aca="false">(J16-J115)/J5</f>
        <v>0.39024249640697</v>
      </c>
      <c r="K145" s="71" t="n">
        <f aca="false">(K16-K115)/K5</f>
        <v>0.39024249640697</v>
      </c>
      <c r="L145" s="71" t="n">
        <f aca="false">(L16-L115)/L5</f>
        <v>0.390242496406971</v>
      </c>
      <c r="M145" s="71" t="n">
        <f aca="false">(M16-M115)/M5</f>
        <v>0.39024249640697</v>
      </c>
    </row>
    <row r="146" customFormat="false" ht="15" hidden="false" customHeight="false" outlineLevel="0" collapsed="false">
      <c r="B146" s="0" t="s">
        <v>27</v>
      </c>
      <c r="C146" s="71" t="n">
        <f aca="false">(C17-C116)/C6</f>
        <v>0.491381172536139</v>
      </c>
      <c r="D146" s="71" t="n">
        <f aca="false">(D17-D116)/D6</f>
        <v>0.356425659121713</v>
      </c>
      <c r="E146" s="71" t="n">
        <f aca="false">(E17-E116)/E6</f>
        <v>0.356425659121713</v>
      </c>
      <c r="F146" s="71" t="n">
        <f aca="false">(F17-F116)/F6</f>
        <v>0.356425659121713</v>
      </c>
      <c r="G146" s="71" t="n">
        <f aca="false">(G17-G116)/G6</f>
        <v>0.356425659121713</v>
      </c>
      <c r="H146" s="71" t="n">
        <f aca="false">(H17-H116)/H6</f>
        <v>0.356425659121713</v>
      </c>
      <c r="I146" s="71" t="n">
        <f aca="false">(I17-I116)/I6</f>
        <v>0.356425659121713</v>
      </c>
      <c r="J146" s="71" t="n">
        <f aca="false">(J17-J116)/J6</f>
        <v>0.356425659121713</v>
      </c>
      <c r="K146" s="71" t="n">
        <f aca="false">(K17-K116)/K6</f>
        <v>0.356425659121713</v>
      </c>
      <c r="L146" s="71" t="n">
        <f aca="false">(L17-L116)/L6</f>
        <v>0.356425659121713</v>
      </c>
      <c r="M146" s="71" t="n">
        <f aca="false">(M17-M116)/M6</f>
        <v>0.356425659121713</v>
      </c>
    </row>
    <row r="148" customFormat="false" ht="15" hidden="false" customHeight="false" outlineLevel="0" collapsed="false">
      <c r="B148" s="0" t="s">
        <v>449</v>
      </c>
    </row>
    <row r="149" customFormat="false" ht="15" hidden="false" customHeight="false" outlineLevel="0" collapsed="false">
      <c r="B149" s="0" t="s">
        <v>25</v>
      </c>
      <c r="C149" s="75" t="n">
        <v>0</v>
      </c>
      <c r="D149" s="75" t="n">
        <v>0</v>
      </c>
      <c r="E149" s="75" t="n">
        <f aca="false">D149</f>
        <v>0</v>
      </c>
      <c r="F149" s="75" t="n">
        <f aca="false">E149</f>
        <v>0</v>
      </c>
      <c r="G149" s="75" t="n">
        <f aca="false">F149</f>
        <v>0</v>
      </c>
      <c r="H149" s="75" t="n">
        <f aca="false">G149</f>
        <v>0</v>
      </c>
      <c r="I149" s="75" t="n">
        <f aca="false">H149</f>
        <v>0</v>
      </c>
      <c r="J149" s="75" t="n">
        <f aca="false">I149</f>
        <v>0</v>
      </c>
      <c r="K149" s="75" t="n">
        <f aca="false">J149</f>
        <v>0</v>
      </c>
      <c r="L149" s="75" t="n">
        <f aca="false">K149</f>
        <v>0</v>
      </c>
      <c r="M149" s="75" t="n">
        <f aca="false">L149</f>
        <v>0</v>
      </c>
    </row>
    <row r="150" customFormat="false" ht="15" hidden="false" customHeight="false" outlineLevel="0" collapsed="false">
      <c r="B150" s="0" t="s">
        <v>26</v>
      </c>
      <c r="C150" s="75" t="n">
        <v>0</v>
      </c>
      <c r="D150" s="75" t="n">
        <v>0</v>
      </c>
      <c r="E150" s="75" t="n">
        <f aca="false">D150</f>
        <v>0</v>
      </c>
      <c r="F150" s="75" t="n">
        <f aca="false">E150</f>
        <v>0</v>
      </c>
      <c r="G150" s="75" t="n">
        <f aca="false">F150</f>
        <v>0</v>
      </c>
      <c r="H150" s="75" t="n">
        <f aca="false">G150</f>
        <v>0</v>
      </c>
      <c r="I150" s="75" t="n">
        <f aca="false">H150</f>
        <v>0</v>
      </c>
      <c r="J150" s="75" t="n">
        <f aca="false">I150</f>
        <v>0</v>
      </c>
      <c r="K150" s="75" t="n">
        <f aca="false">J150</f>
        <v>0</v>
      </c>
      <c r="L150" s="75" t="n">
        <f aca="false">K150</f>
        <v>0</v>
      </c>
      <c r="M150" s="75" t="n">
        <f aca="false">L150</f>
        <v>0</v>
      </c>
    </row>
    <row r="151" customFormat="false" ht="15" hidden="false" customHeight="false" outlineLevel="0" collapsed="false">
      <c r="B151" s="0" t="s">
        <v>27</v>
      </c>
      <c r="C151" s="75" t="n">
        <v>0</v>
      </c>
      <c r="D151" s="75" t="n">
        <v>0</v>
      </c>
      <c r="E151" s="75" t="n">
        <f aca="false">D151</f>
        <v>0</v>
      </c>
      <c r="F151" s="75" t="n">
        <f aca="false">E151</f>
        <v>0</v>
      </c>
      <c r="G151" s="75" t="n">
        <f aca="false">F151</f>
        <v>0</v>
      </c>
      <c r="H151" s="75" t="n">
        <f aca="false">G151</f>
        <v>0</v>
      </c>
      <c r="I151" s="75" t="n">
        <f aca="false">H151</f>
        <v>0</v>
      </c>
      <c r="J151" s="75" t="n">
        <f aca="false">I151</f>
        <v>0</v>
      </c>
      <c r="K151" s="75" t="n">
        <f aca="false">J151</f>
        <v>0</v>
      </c>
      <c r="L151" s="75" t="n">
        <f aca="false">K151</f>
        <v>0</v>
      </c>
      <c r="M151" s="75" t="n">
        <f aca="false">L151</f>
        <v>0</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0</v>
      </c>
      <c r="E154" s="22" t="n">
        <f aca="false">SUM(E155:E157)</f>
        <v>0</v>
      </c>
      <c r="F154" s="22" t="n">
        <f aca="false">SUM(F155:F157)</f>
        <v>0</v>
      </c>
      <c r="G154" s="22" t="n">
        <f aca="false">SUM(G155:G157)</f>
        <v>0</v>
      </c>
      <c r="H154" s="22" t="n">
        <f aca="false">SUM(H155:H157)</f>
        <v>0</v>
      </c>
      <c r="I154" s="22" t="n">
        <f aca="false">SUM(I155:I157)</f>
        <v>0</v>
      </c>
      <c r="J154" s="22" t="n">
        <f aca="false">SUM(J155:J157)</f>
        <v>0</v>
      </c>
      <c r="K154" s="22" t="n">
        <f aca="false">SUM(K155:K157)</f>
        <v>0</v>
      </c>
      <c r="L154" s="22" t="n">
        <f aca="false">SUM(L155:L157)</f>
        <v>0</v>
      </c>
      <c r="M154" s="22" t="n">
        <f aca="false">SUM(M155:M157)</f>
        <v>0</v>
      </c>
    </row>
    <row r="155" customFormat="false" ht="15" hidden="false" customHeight="false" outlineLevel="0" collapsed="false">
      <c r="B155" s="0" t="s">
        <v>25</v>
      </c>
      <c r="C155" s="0" t="n">
        <f aca="false">C149*C4</f>
        <v>0</v>
      </c>
      <c r="D155" s="22" t="n">
        <f aca="false">D149*D4</f>
        <v>0</v>
      </c>
      <c r="E155" s="22" t="n">
        <f aca="false">E149*E4</f>
        <v>0</v>
      </c>
      <c r="F155" s="22" t="n">
        <f aca="false">F149*F4</f>
        <v>0</v>
      </c>
      <c r="G155" s="22" t="n">
        <f aca="false">G149*G4</f>
        <v>0</v>
      </c>
      <c r="H155" s="22" t="n">
        <f aca="false">H149*H4</f>
        <v>0</v>
      </c>
      <c r="I155" s="22" t="n">
        <f aca="false">I149*I4</f>
        <v>0</v>
      </c>
      <c r="J155" s="22" t="n">
        <f aca="false">J149*J4</f>
        <v>0</v>
      </c>
      <c r="K155" s="22" t="n">
        <f aca="false">K149*K4</f>
        <v>0</v>
      </c>
      <c r="L155" s="22" t="n">
        <f aca="false">L149*L4</f>
        <v>0</v>
      </c>
      <c r="M155" s="22" t="n">
        <f aca="false">M149*M4</f>
        <v>0</v>
      </c>
    </row>
    <row r="156" customFormat="false" ht="15" hidden="false" customHeight="false" outlineLevel="0" collapsed="false">
      <c r="B156" s="0" t="s">
        <v>26</v>
      </c>
      <c r="C156" s="0" t="n">
        <f aca="false">C150*C5</f>
        <v>0</v>
      </c>
      <c r="D156" s="22" t="n">
        <f aca="false">D150*D5</f>
        <v>0</v>
      </c>
      <c r="E156" s="22" t="n">
        <f aca="false">E150*E5</f>
        <v>0</v>
      </c>
      <c r="F156" s="22" t="n">
        <f aca="false">F150*F5</f>
        <v>0</v>
      </c>
      <c r="G156" s="22" t="n">
        <f aca="false">G150*G5</f>
        <v>0</v>
      </c>
      <c r="H156" s="22" t="n">
        <f aca="false">H150*H5</f>
        <v>0</v>
      </c>
      <c r="I156" s="22" t="n">
        <f aca="false">I150*I5</f>
        <v>0</v>
      </c>
      <c r="J156" s="22" t="n">
        <f aca="false">J150*J5</f>
        <v>0</v>
      </c>
      <c r="K156" s="22" t="n">
        <f aca="false">K150*K5</f>
        <v>0</v>
      </c>
      <c r="L156" s="22" t="n">
        <f aca="false">L150*L5</f>
        <v>0</v>
      </c>
      <c r="M156" s="22" t="n">
        <f aca="false">M150*M5</f>
        <v>0</v>
      </c>
    </row>
    <row r="157" customFormat="false" ht="15" hidden="false" customHeight="false" outlineLevel="0" collapsed="false">
      <c r="B157" s="0" t="s">
        <v>27</v>
      </c>
      <c r="C157" s="0" t="n">
        <f aca="false">C151*C6</f>
        <v>0</v>
      </c>
      <c r="D157" s="22" t="n">
        <f aca="false">D151*D6</f>
        <v>0</v>
      </c>
      <c r="E157" s="22" t="n">
        <f aca="false">E151*E6</f>
        <v>0</v>
      </c>
      <c r="F157" s="22" t="n">
        <f aca="false">F151*F6</f>
        <v>0</v>
      </c>
      <c r="G157" s="22" t="n">
        <f aca="false">G151*G6</f>
        <v>0</v>
      </c>
      <c r="H157" s="22" t="n">
        <f aca="false">H151*H6</f>
        <v>0</v>
      </c>
      <c r="I157" s="22" t="n">
        <f aca="false">I151*I6</f>
        <v>0</v>
      </c>
      <c r="J157" s="22" t="n">
        <f aca="false">J151*J6</f>
        <v>0</v>
      </c>
      <c r="K157" s="22" t="n">
        <f aca="false">K151*K6</f>
        <v>0</v>
      </c>
      <c r="L157" s="22" t="n">
        <f aca="false">L151*L6</f>
        <v>0</v>
      </c>
      <c r="M157" s="22" t="n">
        <f aca="false">M151*M6</f>
        <v>0</v>
      </c>
    </row>
    <row r="158" customFormat="false" ht="15" hidden="false" customHeight="false" outlineLevel="0" collapsed="false">
      <c r="C158" s="75"/>
    </row>
    <row r="159" customFormat="false" ht="15" hidden="false" customHeight="false" outlineLevel="0" collapsed="false">
      <c r="A159" s="53" t="s">
        <v>249</v>
      </c>
      <c r="B159" s="0" t="s">
        <v>433</v>
      </c>
      <c r="C159" s="75"/>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6" customFormat="false" ht="15" hidden="false" customHeight="false" outlineLevel="0" collapsed="false">
      <c r="C186" s="22"/>
      <c r="D186" s="22"/>
      <c r="E186" s="22"/>
      <c r="F186" s="22"/>
      <c r="G186" s="22"/>
      <c r="H186" s="22"/>
      <c r="I186" s="22"/>
      <c r="J186" s="22"/>
      <c r="K186" s="22"/>
      <c r="L186" s="22"/>
      <c r="M186" s="22"/>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WRA'!V16</f>
        <v>0.970117207039512</v>
      </c>
      <c r="E188" s="75" t="n">
        <f aca="false">D188</f>
        <v>0.970117207039512</v>
      </c>
      <c r="F188" s="75" t="n">
        <f aca="false">E188</f>
        <v>0.970117207039512</v>
      </c>
      <c r="G188" s="75" t="n">
        <f aca="false">F188</f>
        <v>0.970117207039512</v>
      </c>
      <c r="H188" s="75" t="n">
        <f aca="false">G188</f>
        <v>0.970117207039512</v>
      </c>
      <c r="I188" s="75" t="n">
        <f aca="false">H188</f>
        <v>0.970117207039512</v>
      </c>
      <c r="J188" s="75" t="n">
        <f aca="false">I188</f>
        <v>0.970117207039512</v>
      </c>
      <c r="K188" s="75" t="n">
        <f aca="false">J188</f>
        <v>0.970117207039512</v>
      </c>
      <c r="L188" s="75" t="n">
        <f aca="false">K188</f>
        <v>0.970117207039512</v>
      </c>
      <c r="M188" s="75" t="n">
        <f aca="false">L188</f>
        <v>0.970117207039512</v>
      </c>
    </row>
    <row r="189" customFormat="false" ht="15" hidden="false" customHeight="false" outlineLevel="0" collapsed="false">
      <c r="B189" s="0" t="s">
        <v>26</v>
      </c>
      <c r="C189" s="75" t="n">
        <v>0</v>
      </c>
      <c r="D189" s="71" t="n">
        <f aca="false">'Regional Data WRA'!V17</f>
        <v>0.596718177739777</v>
      </c>
      <c r="E189" s="75" t="n">
        <f aca="false">D189</f>
        <v>0.596718177739777</v>
      </c>
      <c r="F189" s="75" t="n">
        <f aca="false">E189</f>
        <v>0.596718177739777</v>
      </c>
      <c r="G189" s="75" t="n">
        <f aca="false">F189</f>
        <v>0.596718177739777</v>
      </c>
      <c r="H189" s="75" t="n">
        <f aca="false">G189</f>
        <v>0.596718177739777</v>
      </c>
      <c r="I189" s="75" t="n">
        <f aca="false">H189</f>
        <v>0.596718177739777</v>
      </c>
      <c r="J189" s="75" t="n">
        <f aca="false">I189</f>
        <v>0.596718177739777</v>
      </c>
      <c r="K189" s="75" t="n">
        <f aca="false">J189</f>
        <v>0.596718177739777</v>
      </c>
      <c r="L189" s="75" t="n">
        <f aca="false">K189</f>
        <v>0.596718177739777</v>
      </c>
      <c r="M189" s="75" t="n">
        <f aca="false">L189</f>
        <v>0.596718177739777</v>
      </c>
    </row>
    <row r="190" customFormat="false" ht="15" hidden="false" customHeight="false" outlineLevel="0" collapsed="false">
      <c r="B190" s="0" t="s">
        <v>27</v>
      </c>
      <c r="C190" s="75" t="n">
        <v>0</v>
      </c>
      <c r="D190" s="71" t="n">
        <f aca="false">'Regional Data WRA'!V18</f>
        <v>0.914186530934878</v>
      </c>
      <c r="E190" s="75" t="n">
        <f aca="false">D190</f>
        <v>0.914186530934878</v>
      </c>
      <c r="F190" s="75" t="n">
        <f aca="false">E190</f>
        <v>0.914186530934878</v>
      </c>
      <c r="G190" s="75" t="n">
        <f aca="false">F190</f>
        <v>0.914186530934878</v>
      </c>
      <c r="H190" s="75" t="n">
        <f aca="false">G190</f>
        <v>0.914186530934878</v>
      </c>
      <c r="I190" s="75" t="n">
        <f aca="false">H190</f>
        <v>0.914186530934878</v>
      </c>
      <c r="J190" s="75" t="n">
        <f aca="false">I190</f>
        <v>0.914186530934878</v>
      </c>
      <c r="K190" s="75" t="n">
        <f aca="false">J190</f>
        <v>0.914186530934878</v>
      </c>
      <c r="L190" s="75" t="n">
        <f aca="false">K190</f>
        <v>0.914186530934878</v>
      </c>
      <c r="M190" s="75" t="n">
        <f aca="false">L190</f>
        <v>0.914186530934878</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3832727.4358172</v>
      </c>
      <c r="E193" s="22" t="n">
        <f aca="false">SUM(E194:E196)</f>
        <v>3953239.64622023</v>
      </c>
      <c r="F193" s="22" t="n">
        <f aca="false">SUM(F194:F196)</f>
        <v>4076593.03236003</v>
      </c>
      <c r="G193" s="22" t="n">
        <f aca="false">SUM(G194:G196)</f>
        <v>4202920.26193892</v>
      </c>
      <c r="H193" s="22" t="n">
        <f aca="false">SUM(H194:H196)</f>
        <v>4332134.87735314</v>
      </c>
      <c r="I193" s="22" t="n">
        <f aca="false">SUM(I194:I196)</f>
        <v>4464748.17098345</v>
      </c>
      <c r="J193" s="22" t="n">
        <f aca="false">SUM(J194:J196)</f>
        <v>4600083.38848332</v>
      </c>
      <c r="K193" s="22" t="n">
        <f aca="false">SUM(K194:K196)</f>
        <v>4738743.49710642</v>
      </c>
      <c r="L193" s="22" t="n">
        <f aca="false">SUM(L194:L196)</f>
        <v>4882352.55821962</v>
      </c>
      <c r="M193" s="22" t="n">
        <f aca="false">SUM(M194:M196)</f>
        <v>5025076.9195428</v>
      </c>
    </row>
    <row r="194" customFormat="false" ht="15" hidden="false" customHeight="false" outlineLevel="0" collapsed="false">
      <c r="B194" s="0" t="s">
        <v>25</v>
      </c>
      <c r="C194" s="22" t="n">
        <f aca="false">C188*C161</f>
        <v>0</v>
      </c>
      <c r="D194" s="22" t="n">
        <f aca="false">D188*D161</f>
        <v>1008380.40785575</v>
      </c>
      <c r="E194" s="22" t="n">
        <f aca="false">E188*E161</f>
        <v>1040086.85030772</v>
      </c>
      <c r="F194" s="22" t="n">
        <f aca="false">F188*F161</f>
        <v>1072540.79854929</v>
      </c>
      <c r="G194" s="22" t="n">
        <f aca="false">G188*G161</f>
        <v>1105777.15710054</v>
      </c>
      <c r="H194" s="22" t="n">
        <f aca="false">H188*H161</f>
        <v>1139773.17919558</v>
      </c>
      <c r="I194" s="22" t="n">
        <f aca="false">I188*I161</f>
        <v>1174663.38450169</v>
      </c>
      <c r="J194" s="22" t="n">
        <f aca="false">J188*J161</f>
        <v>1210269.7207479</v>
      </c>
      <c r="K194" s="22" t="n">
        <f aca="false">K188*K161</f>
        <v>1246750.82701703</v>
      </c>
      <c r="L194" s="22" t="n">
        <f aca="false">L188*L161</f>
        <v>1284533.98954089</v>
      </c>
      <c r="M194" s="22" t="n">
        <f aca="false">M188*M161</f>
        <v>1322084.38989993</v>
      </c>
    </row>
    <row r="195" customFormat="false" ht="15" hidden="false" customHeight="false" outlineLevel="0" collapsed="false">
      <c r="B195" s="0" t="s">
        <v>26</v>
      </c>
      <c r="C195" s="22" t="n">
        <f aca="false">C189*C162</f>
        <v>0</v>
      </c>
      <c r="D195" s="22" t="n">
        <f aca="false">D189*D162</f>
        <v>867672.165023303</v>
      </c>
      <c r="E195" s="22" t="n">
        <f aca="false">E189*E162</f>
        <v>894954.326946681</v>
      </c>
      <c r="F195" s="22" t="n">
        <f aca="false">F189*F162</f>
        <v>922879.688561147</v>
      </c>
      <c r="G195" s="22" t="n">
        <f aca="false">G189*G162</f>
        <v>951478.283850179</v>
      </c>
      <c r="H195" s="22" t="n">
        <f aca="false">H189*H162</f>
        <v>980730.540105445</v>
      </c>
      <c r="I195" s="22" t="n">
        <f aca="false">I189*I162</f>
        <v>1010752.2062745</v>
      </c>
      <c r="J195" s="22" t="n">
        <f aca="false">J189*J162</f>
        <v>1041390.07529556</v>
      </c>
      <c r="K195" s="22" t="n">
        <f aca="false">K189*K162</f>
        <v>1072780.64993624</v>
      </c>
      <c r="L195" s="22" t="n">
        <f aca="false">L189*L162</f>
        <v>1105291.59339874</v>
      </c>
      <c r="M195" s="22" t="n">
        <f aca="false">M189*M162</f>
        <v>1137602.25406132</v>
      </c>
    </row>
    <row r="196" customFormat="false" ht="15" hidden="false" customHeight="false" outlineLevel="0" collapsed="false">
      <c r="B196" s="0" t="s">
        <v>27</v>
      </c>
      <c r="C196" s="22" t="n">
        <f aca="false">C190*C163</f>
        <v>0</v>
      </c>
      <c r="D196" s="22" t="n">
        <f aca="false">D190*D163</f>
        <v>1956674.86293815</v>
      </c>
      <c r="E196" s="22" t="n">
        <f aca="false">E190*E163</f>
        <v>2018198.46896583</v>
      </c>
      <c r="F196" s="22" t="n">
        <f aca="false">F190*F163</f>
        <v>2081172.5452496</v>
      </c>
      <c r="G196" s="22" t="n">
        <f aca="false">G190*G163</f>
        <v>2145664.8209882</v>
      </c>
      <c r="H196" s="22" t="n">
        <f aca="false">H190*H163</f>
        <v>2211631.15805212</v>
      </c>
      <c r="I196" s="22" t="n">
        <f aca="false">I190*I163</f>
        <v>2279332.58020726</v>
      </c>
      <c r="J196" s="22" t="n">
        <f aca="false">J190*J163</f>
        <v>2348423.59243986</v>
      </c>
      <c r="K196" s="22" t="n">
        <f aca="false">K190*K163</f>
        <v>2419212.02015315</v>
      </c>
      <c r="L196" s="22" t="n">
        <f aca="false">L190*L163</f>
        <v>2492526.97527999</v>
      </c>
      <c r="M196" s="22" t="n">
        <f aca="false">M190*M163</f>
        <v>2565390.27558154</v>
      </c>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44108619.7880251</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11604860.7047163</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9985531.78345312</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22518227.2998557</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3721094.59788078</v>
      </c>
      <c r="E206" s="22" t="n">
        <f aca="false">PV($C$203,E$205,0,E193)*-1</f>
        <v>3726307.51835256</v>
      </c>
      <c r="F206" s="22" t="n">
        <f aca="false">PV($C$203,F$205,0,F193)*-1</f>
        <v>3730660.11214149</v>
      </c>
      <c r="G206" s="22" t="n">
        <f aca="false">PV($C$203,G$205,0,G193)*-1</f>
        <v>3734240.21615514</v>
      </c>
      <c r="H206" s="22" t="n">
        <f aca="false">PV($C$203,H$205,0,H193)*-1</f>
        <v>3736937.60034183</v>
      </c>
      <c r="I206" s="22" t="n">
        <f aca="false">PV($C$203,I$205,0,I193)*-1</f>
        <v>3739156.30325578</v>
      </c>
      <c r="J206" s="22" t="n">
        <f aca="false">PV($C$203,J$205,0,J193)*-1</f>
        <v>3740288.75464735</v>
      </c>
      <c r="K206" s="22" t="n">
        <f aca="false">PV($C$203,K$205,0,K193)*-1</f>
        <v>3740807.87566092</v>
      </c>
      <c r="L206" s="22" t="n">
        <f aca="false">PV($C$203,L$205,0,L193)*-1</f>
        <v>3741916.69382023</v>
      </c>
      <c r="M206" s="22" t="n">
        <f aca="false">PV($C$203,M$205,0,M193)*-1</f>
        <v>3739129.15771978</v>
      </c>
    </row>
    <row r="207" customFormat="false" ht="15" hidden="false" customHeight="false" outlineLevel="0" collapsed="false">
      <c r="A207" s="101"/>
      <c r="B207" s="101" t="s">
        <v>25</v>
      </c>
      <c r="C207" s="22" t="n">
        <f aca="false">PV($C$203,C$205,0,C194)*-1</f>
        <v>0</v>
      </c>
      <c r="D207" s="22" t="n">
        <f aca="false">PV($C$203,D$205,0,D194)*-1</f>
        <v>979010.104714325</v>
      </c>
      <c r="E207" s="22" t="n">
        <f aca="false">PV($C$203,E$205,0,E194)*-1</f>
        <v>980381.610243867</v>
      </c>
      <c r="F207" s="22" t="n">
        <f aca="false">PV($C$203,F$205,0,F194)*-1</f>
        <v>981526.766108356</v>
      </c>
      <c r="G207" s="22" t="n">
        <f aca="false">PV($C$203,G$205,0,G194)*-1</f>
        <v>982468.68196486</v>
      </c>
      <c r="H207" s="22" t="n">
        <f aca="false">PV($C$203,H$205,0,H194)*-1</f>
        <v>983178.356579574</v>
      </c>
      <c r="I207" s="22" t="n">
        <f aca="false">PV($C$203,I$205,0,I194)*-1</f>
        <v>983762.091422905</v>
      </c>
      <c r="J207" s="22" t="n">
        <f aca="false">PV($C$203,J$205,0,J194)*-1</f>
        <v>984060.036376006</v>
      </c>
      <c r="K207" s="22" t="n">
        <f aca="false">PV($C$203,K$205,0,K194)*-1</f>
        <v>984196.615735783</v>
      </c>
      <c r="L207" s="22" t="n">
        <f aca="false">PV($C$203,L$205,0,L194)*-1</f>
        <v>984488.342848249</v>
      </c>
      <c r="M207" s="22" t="n">
        <f aca="false">PV($C$203,M$205,0,M194)*-1</f>
        <v>983754.949504486</v>
      </c>
    </row>
    <row r="208" customFormat="false" ht="15" hidden="false" customHeight="false" outlineLevel="0" collapsed="false">
      <c r="A208" s="101"/>
      <c r="B208" s="101" t="s">
        <v>26</v>
      </c>
      <c r="C208" s="22" t="n">
        <f aca="false">PV($C$203,C$205,0,C195)*-1</f>
        <v>0</v>
      </c>
      <c r="D208" s="22" t="n">
        <f aca="false">PV($C$203,D$205,0,D195)*-1</f>
        <v>842400.160216799</v>
      </c>
      <c r="E208" s="22" t="n">
        <f aca="false">PV($C$203,E$205,0,E195)*-1</f>
        <v>843580.287441494</v>
      </c>
      <c r="F208" s="22" t="n">
        <f aca="false">PV($C$203,F$205,0,F195)*-1</f>
        <v>844565.649573175</v>
      </c>
      <c r="G208" s="22" t="n">
        <f aca="false">PV($C$203,G$205,0,G195)*-1</f>
        <v>845376.131573932</v>
      </c>
      <c r="H208" s="22" t="n">
        <f aca="false">PV($C$203,H$205,0,H195)*-1</f>
        <v>845986.779008782</v>
      </c>
      <c r="I208" s="22" t="n">
        <f aca="false">PV($C$203,I$205,0,I195)*-1</f>
        <v>846489.060163163</v>
      </c>
      <c r="J208" s="22" t="n">
        <f aca="false">PV($C$203,J$205,0,J195)*-1</f>
        <v>846745.430220039</v>
      </c>
      <c r="K208" s="22" t="n">
        <f aca="false">PV($C$203,K$205,0,K195)*-1</f>
        <v>846862.951452971</v>
      </c>
      <c r="L208" s="22" t="n">
        <f aca="false">PV($C$203,L$205,0,L195)*-1</f>
        <v>847113.971299546</v>
      </c>
      <c r="M208" s="22" t="n">
        <f aca="false">PV($C$203,M$205,0,M195)*-1</f>
        <v>846482.91481983</v>
      </c>
    </row>
    <row r="209" customFormat="false" ht="15" hidden="false" customHeight="false" outlineLevel="0" collapsed="false">
      <c r="A209" s="101"/>
      <c r="B209" s="101" t="s">
        <v>27</v>
      </c>
      <c r="C209" s="22" t="n">
        <f aca="false">PV($C$203,C$205,0,C196)*-1</f>
        <v>0</v>
      </c>
      <c r="D209" s="22" t="n">
        <f aca="false">PV($C$203,D$205,0,D196)*-1</f>
        <v>1899684.33294966</v>
      </c>
      <c r="E209" s="22" t="n">
        <f aca="false">PV($C$203,E$205,0,E196)*-1</f>
        <v>1902345.6206672</v>
      </c>
      <c r="F209" s="22" t="n">
        <f aca="false">PV($C$203,F$205,0,F196)*-1</f>
        <v>1904567.69645996</v>
      </c>
      <c r="G209" s="22" t="n">
        <f aca="false">PV($C$203,G$205,0,G196)*-1</f>
        <v>1906395.40261635</v>
      </c>
      <c r="H209" s="22" t="n">
        <f aca="false">PV($C$203,H$205,0,H196)*-1</f>
        <v>1907772.46475348</v>
      </c>
      <c r="I209" s="22" t="n">
        <f aca="false">PV($C$203,I$205,0,I196)*-1</f>
        <v>1908905.15166971</v>
      </c>
      <c r="J209" s="22" t="n">
        <f aca="false">PV($C$203,J$205,0,J196)*-1</f>
        <v>1909483.28805131</v>
      </c>
      <c r="K209" s="22" t="n">
        <f aca="false">PV($C$203,K$205,0,K196)*-1</f>
        <v>1909748.30847217</v>
      </c>
      <c r="L209" s="22" t="n">
        <f aca="false">PV($C$203,L$205,0,L196)*-1</f>
        <v>1910314.37967243</v>
      </c>
      <c r="M209" s="22" t="n">
        <f aca="false">PV($C$203,M$205,0,M196)*-1</f>
        <v>1908891.29339546</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37350538.8299759</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9826827.55549841</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8455603.33576973</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19068107.9387077</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564</v>
      </c>
    </row>
    <row r="217" customFormat="false" ht="15" hidden="false" customHeight="false" outlineLevel="0" collapsed="false">
      <c r="B217" s="0" t="s">
        <v>25</v>
      </c>
      <c r="C217" s="75" t="n">
        <v>0</v>
      </c>
      <c r="D217" s="75" t="n">
        <f aca="false">'Regional Data WRA'!V16</f>
        <v>0.970117207039512</v>
      </c>
      <c r="E217" s="75" t="n">
        <f aca="false">D217</f>
        <v>0.970117207039512</v>
      </c>
      <c r="F217" s="75" t="n">
        <f aca="false">E217</f>
        <v>0.970117207039512</v>
      </c>
      <c r="G217" s="75" t="n">
        <f aca="false">F217</f>
        <v>0.970117207039512</v>
      </c>
      <c r="H217" s="75" t="n">
        <f aca="false">G217</f>
        <v>0.970117207039512</v>
      </c>
      <c r="I217" s="75" t="n">
        <f aca="false">H217</f>
        <v>0.970117207039512</v>
      </c>
      <c r="J217" s="75" t="n">
        <f aca="false">I217</f>
        <v>0.970117207039512</v>
      </c>
      <c r="K217" s="75" t="n">
        <f aca="false">J217</f>
        <v>0.970117207039512</v>
      </c>
      <c r="L217" s="75" t="n">
        <f aca="false">K217</f>
        <v>0.970117207039512</v>
      </c>
      <c r="M217" s="75" t="n">
        <f aca="false">L217</f>
        <v>0.970117207039512</v>
      </c>
    </row>
    <row r="218" customFormat="false" ht="15" hidden="false" customHeight="false" outlineLevel="0" collapsed="false">
      <c r="B218" s="0" t="s">
        <v>26</v>
      </c>
      <c r="C218" s="75" t="n">
        <v>0</v>
      </c>
      <c r="D218" s="75" t="n">
        <f aca="false">'Regional Data WRA'!V17</f>
        <v>0.596718177739777</v>
      </c>
      <c r="E218" s="75" t="n">
        <f aca="false">D218</f>
        <v>0.596718177739777</v>
      </c>
      <c r="F218" s="75" t="n">
        <f aca="false">E218</f>
        <v>0.596718177739777</v>
      </c>
      <c r="G218" s="75" t="n">
        <f aca="false">F218</f>
        <v>0.596718177739777</v>
      </c>
      <c r="H218" s="75" t="n">
        <f aca="false">G218</f>
        <v>0.596718177739777</v>
      </c>
      <c r="I218" s="75" t="n">
        <f aca="false">H218</f>
        <v>0.596718177739777</v>
      </c>
      <c r="J218" s="75" t="n">
        <f aca="false">I218</f>
        <v>0.596718177739777</v>
      </c>
      <c r="K218" s="75" t="n">
        <f aca="false">J218</f>
        <v>0.596718177739777</v>
      </c>
      <c r="L218" s="75" t="n">
        <f aca="false">K218</f>
        <v>0.596718177739777</v>
      </c>
      <c r="M218" s="75" t="n">
        <f aca="false">L218</f>
        <v>0.596718177739777</v>
      </c>
    </row>
    <row r="219" customFormat="false" ht="15" hidden="false" customHeight="false" outlineLevel="0" collapsed="false">
      <c r="B219" s="0" t="s">
        <v>27</v>
      </c>
      <c r="C219" s="75" t="n">
        <v>0</v>
      </c>
      <c r="D219" s="75" t="n">
        <f aca="false">'Regional Data WRA'!V18</f>
        <v>0.914186530934878</v>
      </c>
      <c r="E219" s="75" t="n">
        <f aca="false">D219</f>
        <v>0.914186530934878</v>
      </c>
      <c r="F219" s="75" t="n">
        <f aca="false">E219</f>
        <v>0.914186530934878</v>
      </c>
      <c r="G219" s="75" t="n">
        <f aca="false">F219</f>
        <v>0.914186530934878</v>
      </c>
      <c r="H219" s="75" t="n">
        <f aca="false">G219</f>
        <v>0.914186530934878</v>
      </c>
      <c r="I219" s="75" t="n">
        <f aca="false">H219</f>
        <v>0.914186530934878</v>
      </c>
      <c r="J219" s="75" t="n">
        <f aca="false">I219</f>
        <v>0.914186530934878</v>
      </c>
      <c r="K219" s="75" t="n">
        <f aca="false">J219</f>
        <v>0.914186530934878</v>
      </c>
      <c r="L219" s="75" t="n">
        <f aca="false">K219</f>
        <v>0.914186530934878</v>
      </c>
      <c r="M219" s="75" t="n">
        <f aca="false">L219</f>
        <v>0.914186530934878</v>
      </c>
    </row>
    <row r="220" customFormat="false" ht="15" hidden="false" customHeight="false" outlineLevel="0" collapsed="false">
      <c r="C220" s="75"/>
      <c r="D220" s="75"/>
      <c r="E220" s="75"/>
      <c r="F220" s="75"/>
      <c r="G220" s="75"/>
      <c r="H220" s="75"/>
      <c r="I220" s="75"/>
      <c r="J220" s="75"/>
      <c r="K220" s="75"/>
      <c r="L220" s="75"/>
      <c r="M220" s="75"/>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3832727.4358172</v>
      </c>
      <c r="E222" s="22" t="n">
        <f aca="false">SUM(E223:E225)</f>
        <v>3953239.64622023</v>
      </c>
      <c r="F222" s="22" t="n">
        <f aca="false">SUM(F223:F225)</f>
        <v>4076593.03236003</v>
      </c>
      <c r="G222" s="22" t="n">
        <f aca="false">SUM(G223:G225)</f>
        <v>4202920.26193892</v>
      </c>
      <c r="H222" s="22" t="n">
        <f aca="false">SUM(H223:H225)</f>
        <v>4332134.87735314</v>
      </c>
      <c r="I222" s="22" t="n">
        <f aca="false">SUM(I223:I225)</f>
        <v>4464748.17098345</v>
      </c>
      <c r="J222" s="22" t="n">
        <f aca="false">SUM(J223:J225)</f>
        <v>4600083.38848332</v>
      </c>
      <c r="K222" s="22" t="n">
        <f aca="false">SUM(K223:K225)</f>
        <v>4738743.49710642</v>
      </c>
      <c r="L222" s="22" t="n">
        <f aca="false">SUM(L223:L225)</f>
        <v>4882352.55821962</v>
      </c>
      <c r="M222" s="22" t="n">
        <f aca="false">SUM(M223:M225)</f>
        <v>5025076.9195428</v>
      </c>
    </row>
    <row r="223" customFormat="false" ht="15" hidden="false" customHeight="false" outlineLevel="0" collapsed="false">
      <c r="B223" s="0" t="s">
        <v>25</v>
      </c>
      <c r="C223" s="22" t="n">
        <f aca="false">C217*C161</f>
        <v>0</v>
      </c>
      <c r="D223" s="22" t="n">
        <f aca="false">D217*D161</f>
        <v>1008380.40785575</v>
      </c>
      <c r="E223" s="22" t="n">
        <f aca="false">E217*E161</f>
        <v>1040086.85030772</v>
      </c>
      <c r="F223" s="22" t="n">
        <f aca="false">F217*F161</f>
        <v>1072540.79854929</v>
      </c>
      <c r="G223" s="22" t="n">
        <f aca="false">G217*G161</f>
        <v>1105777.15710054</v>
      </c>
      <c r="H223" s="22" t="n">
        <f aca="false">H217*H161</f>
        <v>1139773.17919558</v>
      </c>
      <c r="I223" s="22" t="n">
        <f aca="false">I217*I161</f>
        <v>1174663.38450169</v>
      </c>
      <c r="J223" s="22" t="n">
        <f aca="false">J217*J161</f>
        <v>1210269.7207479</v>
      </c>
      <c r="K223" s="22" t="n">
        <f aca="false">K217*K161</f>
        <v>1246750.82701703</v>
      </c>
      <c r="L223" s="22" t="n">
        <f aca="false">L217*L161</f>
        <v>1284533.98954089</v>
      </c>
      <c r="M223" s="22" t="n">
        <f aca="false">M217*M161</f>
        <v>1322084.38989993</v>
      </c>
    </row>
    <row r="224" customFormat="false" ht="15" hidden="false" customHeight="false" outlineLevel="0" collapsed="false">
      <c r="B224" s="0" t="s">
        <v>26</v>
      </c>
      <c r="C224" s="22" t="n">
        <f aca="false">C218*C162</f>
        <v>0</v>
      </c>
      <c r="D224" s="22" t="n">
        <f aca="false">D218*D162</f>
        <v>867672.165023303</v>
      </c>
      <c r="E224" s="22" t="n">
        <f aca="false">E218*E162</f>
        <v>894954.326946681</v>
      </c>
      <c r="F224" s="22" t="n">
        <f aca="false">F218*F162</f>
        <v>922879.688561147</v>
      </c>
      <c r="G224" s="22" t="n">
        <f aca="false">G218*G162</f>
        <v>951478.283850179</v>
      </c>
      <c r="H224" s="22" t="n">
        <f aca="false">H218*H162</f>
        <v>980730.540105445</v>
      </c>
      <c r="I224" s="22" t="n">
        <f aca="false">I218*I162</f>
        <v>1010752.2062745</v>
      </c>
      <c r="J224" s="22" t="n">
        <f aca="false">J218*J162</f>
        <v>1041390.07529556</v>
      </c>
      <c r="K224" s="22" t="n">
        <f aca="false">K218*K162</f>
        <v>1072780.64993624</v>
      </c>
      <c r="L224" s="22" t="n">
        <f aca="false">L218*L162</f>
        <v>1105291.59339874</v>
      </c>
      <c r="M224" s="22" t="n">
        <f aca="false">M218*M162</f>
        <v>1137602.25406132</v>
      </c>
    </row>
    <row r="225" customFormat="false" ht="15" hidden="false" customHeight="false" outlineLevel="0" collapsed="false">
      <c r="B225" s="0" t="s">
        <v>27</v>
      </c>
      <c r="C225" s="22" t="n">
        <f aca="false">C219*C163</f>
        <v>0</v>
      </c>
      <c r="D225" s="22" t="n">
        <f aca="false">D219*D163</f>
        <v>1956674.86293815</v>
      </c>
      <c r="E225" s="22" t="n">
        <f aca="false">E219*E163</f>
        <v>2018198.46896583</v>
      </c>
      <c r="F225" s="22" t="n">
        <f aca="false">F219*F163</f>
        <v>2081172.5452496</v>
      </c>
      <c r="G225" s="22" t="n">
        <f aca="false">G219*G163</f>
        <v>2145664.8209882</v>
      </c>
      <c r="H225" s="22" t="n">
        <f aca="false">H219*H163</f>
        <v>2211631.15805212</v>
      </c>
      <c r="I225" s="22" t="n">
        <f aca="false">I219*I163</f>
        <v>2279332.58020726</v>
      </c>
      <c r="J225" s="22" t="n">
        <f aca="false">J219*J163</f>
        <v>2348423.59243986</v>
      </c>
      <c r="K225" s="22" t="n">
        <f aca="false">K219*K163</f>
        <v>2419212.02015315</v>
      </c>
      <c r="L225" s="22" t="n">
        <f aca="false">L219*L163</f>
        <v>2492526.97527999</v>
      </c>
      <c r="M225" s="22" t="n">
        <f aca="false">M219*M163</f>
        <v>2565390.27558154</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44108619.7880251</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11604860.7047163</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9985531.78345312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22518227.2998557</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3721094.59788078</v>
      </c>
      <c r="E235" s="22" t="n">
        <f aca="false">PV($C$232,E$234,0,E222)*-1</f>
        <v>3726307.51835256</v>
      </c>
      <c r="F235" s="22" t="n">
        <f aca="false">PV($C$232,F$234,0,F222)*-1</f>
        <v>3730660.11214149</v>
      </c>
      <c r="G235" s="22" t="n">
        <f aca="false">PV($C$232,G$234,0,G222)*-1</f>
        <v>3734240.21615514</v>
      </c>
      <c r="H235" s="22" t="n">
        <f aca="false">PV($C$232,H$234,0,H222)*-1</f>
        <v>3736937.60034183</v>
      </c>
      <c r="I235" s="22" t="n">
        <f aca="false">PV($C$232,I$234,0,I222)*-1</f>
        <v>3739156.30325578</v>
      </c>
      <c r="J235" s="22" t="n">
        <f aca="false">PV($C$232,J$234,0,J222)*-1</f>
        <v>3740288.75464735</v>
      </c>
      <c r="K235" s="22" t="n">
        <f aca="false">PV($C$232,K$234,0,K222)*-1</f>
        <v>3740807.87566092</v>
      </c>
      <c r="L235" s="22" t="n">
        <f aca="false">PV($C$232,L$234,0,L222)*-1</f>
        <v>3741916.69382023</v>
      </c>
      <c r="M235" s="22" t="n">
        <f aca="false">PV($C$232,M$234,0,M222)*-1</f>
        <v>3739129.15771978</v>
      </c>
    </row>
    <row r="236" customFormat="false" ht="15" hidden="false" customHeight="false" outlineLevel="0" collapsed="false">
      <c r="A236" s="101"/>
      <c r="B236" s="101" t="s">
        <v>25</v>
      </c>
      <c r="C236" s="22" t="n">
        <f aca="false">PV($C$232,C$234,0,C223)*-1</f>
        <v>0</v>
      </c>
      <c r="D236" s="22" t="n">
        <f aca="false">PV($C$232,D$234,0,D223)*-1</f>
        <v>979010.104714325</v>
      </c>
      <c r="E236" s="22" t="n">
        <f aca="false">PV($C$232,E$234,0,E223)*-1</f>
        <v>980381.610243867</v>
      </c>
      <c r="F236" s="22" t="n">
        <f aca="false">PV($C$232,F$234,0,F223)*-1</f>
        <v>981526.766108356</v>
      </c>
      <c r="G236" s="22" t="n">
        <f aca="false">PV($C$232,G$234,0,G223)*-1</f>
        <v>982468.68196486</v>
      </c>
      <c r="H236" s="22" t="n">
        <f aca="false">PV($C$232,H$234,0,H223)*-1</f>
        <v>983178.356579574</v>
      </c>
      <c r="I236" s="22" t="n">
        <f aca="false">PV($C$232,I$234,0,I223)*-1</f>
        <v>983762.091422905</v>
      </c>
      <c r="J236" s="22" t="n">
        <f aca="false">PV($C$232,J$234,0,J223)*-1</f>
        <v>984060.036376006</v>
      </c>
      <c r="K236" s="22" t="n">
        <f aca="false">PV($C$232,K$234,0,K223)*-1</f>
        <v>984196.615735783</v>
      </c>
      <c r="L236" s="22" t="n">
        <f aca="false">PV($C$232,L$234,0,L223)*-1</f>
        <v>984488.342848249</v>
      </c>
      <c r="M236" s="22" t="n">
        <f aca="false">PV($C$232,M$234,0,M223)*-1</f>
        <v>983754.949504486</v>
      </c>
    </row>
    <row r="237" customFormat="false" ht="15" hidden="false" customHeight="false" outlineLevel="0" collapsed="false">
      <c r="A237" s="101"/>
      <c r="B237" s="101" t="s">
        <v>26</v>
      </c>
      <c r="C237" s="22" t="n">
        <f aca="false">PV($C$232,C$234,0,C224)*-1</f>
        <v>0</v>
      </c>
      <c r="D237" s="22" t="n">
        <f aca="false">PV($C$232,D$234,0,D224)*-1</f>
        <v>842400.160216799</v>
      </c>
      <c r="E237" s="22" t="n">
        <f aca="false">PV($C$232,E$234,0,E224)*-1</f>
        <v>843580.287441494</v>
      </c>
      <c r="F237" s="22" t="n">
        <f aca="false">PV($C$232,F$234,0,F224)*-1</f>
        <v>844565.649573175</v>
      </c>
      <c r="G237" s="22" t="n">
        <f aca="false">PV($C$232,G$234,0,G224)*-1</f>
        <v>845376.131573932</v>
      </c>
      <c r="H237" s="22" t="n">
        <f aca="false">PV($C$232,H$234,0,H224)*-1</f>
        <v>845986.779008782</v>
      </c>
      <c r="I237" s="22" t="n">
        <f aca="false">PV($C$232,I$234,0,I224)*-1</f>
        <v>846489.060163163</v>
      </c>
      <c r="J237" s="22" t="n">
        <f aca="false">PV($C$232,J$234,0,J224)*-1</f>
        <v>846745.430220039</v>
      </c>
      <c r="K237" s="22" t="n">
        <f aca="false">PV($C$232,K$234,0,K224)*-1</f>
        <v>846862.951452971</v>
      </c>
      <c r="L237" s="22" t="n">
        <f aca="false">PV($C$232,L$234,0,L224)*-1</f>
        <v>847113.971299546</v>
      </c>
      <c r="M237" s="22" t="n">
        <f aca="false">PV($C$232,M$234,0,M224)*-1</f>
        <v>846482.91481983</v>
      </c>
    </row>
    <row r="238" customFormat="false" ht="15" hidden="false" customHeight="false" outlineLevel="0" collapsed="false">
      <c r="A238" s="101"/>
      <c r="B238" s="101" t="s">
        <v>27</v>
      </c>
      <c r="C238" s="22" t="n">
        <f aca="false">PV($C$232,C$234,0,C225)*-1</f>
        <v>0</v>
      </c>
      <c r="D238" s="22" t="n">
        <f aca="false">PV($C$232,D$234,0,D225)*-1</f>
        <v>1899684.33294966</v>
      </c>
      <c r="E238" s="22" t="n">
        <f aca="false">PV($C$232,E$234,0,E225)*-1</f>
        <v>1902345.6206672</v>
      </c>
      <c r="F238" s="22" t="n">
        <f aca="false">PV($C$232,F$234,0,F225)*-1</f>
        <v>1904567.69645996</v>
      </c>
      <c r="G238" s="22" t="n">
        <f aca="false">PV($C$232,G$234,0,G225)*-1</f>
        <v>1906395.40261635</v>
      </c>
      <c r="H238" s="22" t="n">
        <f aca="false">PV($C$232,H$234,0,H225)*-1</f>
        <v>1907772.46475348</v>
      </c>
      <c r="I238" s="22" t="n">
        <f aca="false">PV($C$232,I$234,0,I225)*-1</f>
        <v>1908905.15166971</v>
      </c>
      <c r="J238" s="22" t="n">
        <f aca="false">PV($C$232,J$234,0,J225)*-1</f>
        <v>1909483.28805131</v>
      </c>
      <c r="K238" s="22" t="n">
        <f aca="false">PV($C$232,K$234,0,K225)*-1</f>
        <v>1909748.30847217</v>
      </c>
      <c r="L238" s="22" t="n">
        <f aca="false">PV($C$232,L$234,0,L225)*-1</f>
        <v>1910314.37967243</v>
      </c>
      <c r="M238" s="22" t="n">
        <f aca="false">PV($C$232,M$234,0,M225)*-1</f>
        <v>1908891.29339546</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37350538.8299759</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9826827.55549841</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8455603.33576973</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19068107.9387077</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941964.321662901</v>
      </c>
      <c r="E246" s="49" t="n">
        <f aca="false">SUM(E247:E249)</f>
        <v>971582.447247188</v>
      </c>
      <c r="F246" s="49" t="n">
        <f aca="false">SUM(F247:F249)</f>
        <v>1001898.84481153</v>
      </c>
      <c r="G246" s="49" t="n">
        <f aca="false">SUM(G247:G249)</f>
        <v>1032946.11992059</v>
      </c>
      <c r="H246" s="49" t="n">
        <f aca="false">SUM(H247:H249)</f>
        <v>1064703.02400412</v>
      </c>
      <c r="I246" s="49" t="n">
        <f aca="false">SUM(I247:I249)</f>
        <v>1097295.21671018</v>
      </c>
      <c r="J246" s="49" t="n">
        <f aca="false">SUM(J247:J249)</f>
        <v>1130556.37302358</v>
      </c>
      <c r="K246" s="49" t="n">
        <f aca="false">SUM(K247:K249)</f>
        <v>1164634.68340388</v>
      </c>
      <c r="L246" s="49" t="n">
        <f aca="false">SUM(L247:L249)</f>
        <v>1199929.29125206</v>
      </c>
      <c r="M246" s="49" t="n">
        <f aca="false">SUM(M247:M249)</f>
        <v>1235006.46761013</v>
      </c>
    </row>
    <row r="247" customFormat="false" ht="15" hidden="false" customHeight="false" outlineLevel="0" collapsed="false">
      <c r="B247" s="0" t="s">
        <v>25</v>
      </c>
      <c r="C247" s="48" t="n">
        <f aca="false">C172*C217*Interventions!$C$47</f>
        <v>0</v>
      </c>
      <c r="D247" s="48" t="n">
        <f aca="false">D172*D217*Interventions!$C$47</f>
        <v>275130.236261359</v>
      </c>
      <c r="E247" s="48" t="n">
        <f aca="false">E172*E217*Interventions!$C$47</f>
        <v>283781.139169484</v>
      </c>
      <c r="F247" s="48" t="n">
        <f aca="false">F172*F217*Interventions!$C$47</f>
        <v>292635.994319142</v>
      </c>
      <c r="G247" s="48" t="n">
        <f aca="false">G172*G217*Interventions!$C$47</f>
        <v>301704.325188559</v>
      </c>
      <c r="H247" s="48" t="n">
        <f aca="false">H172*H217*Interventions!$C$47</f>
        <v>310979.925466082</v>
      </c>
      <c r="I247" s="48" t="n">
        <f aca="false">I172*I217*Interventions!$C$47</f>
        <v>320499.497994757</v>
      </c>
      <c r="J247" s="48" t="n">
        <f aca="false">J172*J217*Interventions!$C$47</f>
        <v>330214.4623351</v>
      </c>
      <c r="K247" s="48" t="n">
        <f aca="false">K172*K217*Interventions!$C$47</f>
        <v>340168.102160617</v>
      </c>
      <c r="L247" s="48" t="n">
        <f aca="false">L172*L217*Interventions!$C$47</f>
        <v>350476.999825531</v>
      </c>
      <c r="M247" s="48" t="n">
        <f aca="false">M172*M217*Interventions!$C$47</f>
        <v>360722.389801383</v>
      </c>
    </row>
    <row r="248" customFormat="false" ht="15" hidden="false" customHeight="false" outlineLevel="0" collapsed="false">
      <c r="B248" s="0" t="s">
        <v>26</v>
      </c>
      <c r="C248" s="48" t="n">
        <f aca="false">C173*C218*Interventions!$C$47</f>
        <v>0</v>
      </c>
      <c r="D248" s="48" t="n">
        <f aca="false">D173*D218*Interventions!$C$47</f>
        <v>200220.935020208</v>
      </c>
      <c r="E248" s="48" t="n">
        <f aca="false">E173*E218*Interventions!$C$47</f>
        <v>206516.469428097</v>
      </c>
      <c r="F248" s="48" t="n">
        <f aca="false">F173*F218*Interventions!$C$47</f>
        <v>212960.426303302</v>
      </c>
      <c r="G248" s="48" t="n">
        <f aca="false">G173*G218*Interventions!$C$47</f>
        <v>219559.736180761</v>
      </c>
      <c r="H248" s="48" t="n">
        <f aca="false">H173*H218*Interventions!$C$47</f>
        <v>226309.882532088</v>
      </c>
      <c r="I248" s="48" t="n">
        <f aca="false">I173*I218*Interventions!$C$47</f>
        <v>233237.575171705</v>
      </c>
      <c r="J248" s="48" t="n">
        <f aca="false">J173*J218*Interventions!$C$47</f>
        <v>240307.460584313</v>
      </c>
      <c r="K248" s="48" t="n">
        <f aca="false">K173*K218*Interventions!$C$47</f>
        <v>247551.037661847</v>
      </c>
      <c r="L248" s="48" t="n">
        <f aca="false">L173*L218*Interventions!$C$47</f>
        <v>255053.14705391</v>
      </c>
      <c r="M248" s="48" t="n">
        <f aca="false">M173*M218*Interventions!$C$47</f>
        <v>262509.039901191</v>
      </c>
    </row>
    <row r="249" customFormat="false" ht="15" hidden="false" customHeight="false" outlineLevel="0" collapsed="false">
      <c r="B249" s="0" t="s">
        <v>27</v>
      </c>
      <c r="C249" s="48" t="n">
        <f aca="false">C174*C219*Interventions!$C$47</f>
        <v>0</v>
      </c>
      <c r="D249" s="48" t="n">
        <f aca="false">D174*D219*Interventions!$C$47</f>
        <v>466613.150381333</v>
      </c>
      <c r="E249" s="48" t="n">
        <f aca="false">E174*E219*Interventions!$C$47</f>
        <v>481284.838649608</v>
      </c>
      <c r="F249" s="48" t="n">
        <f aca="false">F174*F219*Interventions!$C$47</f>
        <v>496302.424189089</v>
      </c>
      <c r="G249" s="48" t="n">
        <f aca="false">G174*G219*Interventions!$C$47</f>
        <v>511682.058551265</v>
      </c>
      <c r="H249" s="48" t="n">
        <f aca="false">H174*H219*Interventions!$C$47</f>
        <v>527413.216005953</v>
      </c>
      <c r="I249" s="48" t="n">
        <f aca="false">I174*I219*Interventions!$C$47</f>
        <v>543558.14354372</v>
      </c>
      <c r="J249" s="48" t="n">
        <f aca="false">J174*J219*Interventions!$C$47</f>
        <v>560034.450104166</v>
      </c>
      <c r="K249" s="48" t="n">
        <f aca="false">K174*K219*Interventions!$C$47</f>
        <v>576915.543581414</v>
      </c>
      <c r="L249" s="48" t="n">
        <f aca="false">L174*L219*Interventions!$C$47</f>
        <v>594399.144372622</v>
      </c>
      <c r="M249" s="48" t="n">
        <f aca="false">M174*M219*Interventions!$C$47</f>
        <v>611775.037907554</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10840516.7896462</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3166313.07252201</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2304225.70983742</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5369978.00728672</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914528.467633884</v>
      </c>
      <c r="E259" s="22" t="n">
        <f aca="false">PV($C$256,E$258,0,E246)*-1</f>
        <v>915809.640161362</v>
      </c>
      <c r="F259" s="22" t="n">
        <f aca="false">PV($C$256,F$258,0,F246)*-1</f>
        <v>916879.37134484</v>
      </c>
      <c r="G259" s="22" t="n">
        <f aca="false">PV($C$256,G$258,0,G246)*-1</f>
        <v>917759.248744206</v>
      </c>
      <c r="H259" s="22" t="n">
        <f aca="false">PV($C$256,H$258,0,H246)*-1</f>
        <v>918422.181266339</v>
      </c>
      <c r="I259" s="22" t="n">
        <f aca="false">PV($C$256,I$258,0,I246)*-1</f>
        <v>918967.468929057</v>
      </c>
      <c r="J259" s="22" t="n">
        <f aca="false">PV($C$256,J$258,0,J246)*-1</f>
        <v>919245.790000602</v>
      </c>
      <c r="K259" s="22" t="n">
        <f aca="false">PV($C$256,K$258,0,K246)*-1</f>
        <v>919373.373681308</v>
      </c>
      <c r="L259" s="22" t="n">
        <f aca="false">PV($C$256,L$258,0,L246)*-1</f>
        <v>919645.886444809</v>
      </c>
      <c r="M259" s="22" t="n">
        <f aca="false">PV($C$256,M$258,0,M246)*-1</f>
        <v>918960.797406795</v>
      </c>
    </row>
    <row r="260" customFormat="false" ht="15" hidden="false" customHeight="false" outlineLevel="0" collapsed="false">
      <c r="A260" s="101"/>
      <c r="B260" s="101" t="s">
        <v>25</v>
      </c>
      <c r="C260" s="22" t="n">
        <f aca="false">PV($C$256,C$258,0,C247)*-1</f>
        <v>0</v>
      </c>
      <c r="D260" s="22" t="n">
        <f aca="false">PV($C$256,D$258,0,D247)*-1</f>
        <v>267116.734234329</v>
      </c>
      <c r="E260" s="22" t="n">
        <f aca="false">PV($C$256,E$258,0,E247)*-1</f>
        <v>267490.940870472</v>
      </c>
      <c r="F260" s="22" t="n">
        <f aca="false">PV($C$256,F$258,0,F247)*-1</f>
        <v>267803.389427682</v>
      </c>
      <c r="G260" s="22" t="n">
        <f aca="false">PV($C$256,G$258,0,G247)*-1</f>
        <v>268060.385230178</v>
      </c>
      <c r="H260" s="22" t="n">
        <f aca="false">PV($C$256,H$258,0,H247)*-1</f>
        <v>268254.015474175</v>
      </c>
      <c r="I260" s="22" t="n">
        <f aca="false">PV($C$256,I$258,0,I247)*-1</f>
        <v>268413.283845623</v>
      </c>
      <c r="J260" s="22" t="n">
        <f aca="false">PV($C$256,J$258,0,J247)*-1</f>
        <v>268494.57624748</v>
      </c>
      <c r="K260" s="22" t="n">
        <f aca="false">PV($C$256,K$258,0,K247)*-1</f>
        <v>268531.841064637</v>
      </c>
      <c r="L260" s="22" t="n">
        <f aca="false">PV($C$256,L$258,0,L247)*-1</f>
        <v>268611.436967881</v>
      </c>
      <c r="M260" s="22" t="n">
        <f aca="false">PV($C$256,M$258,0,M247)*-1</f>
        <v>268411.335218214</v>
      </c>
    </row>
    <row r="261" customFormat="false" ht="15" hidden="false" customHeight="false" outlineLevel="0" collapsed="false">
      <c r="A261" s="101"/>
      <c r="B261" s="101" t="s">
        <v>26</v>
      </c>
      <c r="C261" s="22" t="n">
        <f aca="false">PV($C$256,C$258,0,C248)*-1</f>
        <v>0</v>
      </c>
      <c r="D261" s="22" t="n">
        <f aca="false">PV($C$256,D$258,0,D248)*-1</f>
        <v>194389.257301173</v>
      </c>
      <c r="E261" s="22" t="n">
        <f aca="false">PV($C$256,E$258,0,E248)*-1</f>
        <v>194661.57925167</v>
      </c>
      <c r="F261" s="22" t="n">
        <f aca="false">PV($C$256,F$258,0,F248)*-1</f>
        <v>194888.95790376</v>
      </c>
      <c r="G261" s="22" t="n">
        <f aca="false">PV($C$256,G$258,0,G248)*-1</f>
        <v>195075.981840392</v>
      </c>
      <c r="H261" s="22" t="n">
        <f aca="false">PV($C$256,H$258,0,H248)*-1</f>
        <v>195216.892665127</v>
      </c>
      <c r="I261" s="22" t="n">
        <f aca="false">PV($C$256,I$258,0,I248)*-1</f>
        <v>195332.797273373</v>
      </c>
      <c r="J261" s="22" t="n">
        <f aca="false">PV($C$256,J$258,0,J248)*-1</f>
        <v>195391.956313582</v>
      </c>
      <c r="K261" s="22" t="n">
        <f aca="false">PV($C$256,K$258,0,K248)*-1</f>
        <v>195419.075094259</v>
      </c>
      <c r="L261" s="22" t="n">
        <f aca="false">PV($C$256,L$258,0,L248)*-1</f>
        <v>195476.999539016</v>
      </c>
      <c r="M261" s="22" t="n">
        <f aca="false">PV($C$256,M$258,0,M248)*-1</f>
        <v>195331.379195858</v>
      </c>
    </row>
    <row r="262" customFormat="false" ht="15" hidden="false" customHeight="false" outlineLevel="0" collapsed="false">
      <c r="A262" s="101"/>
      <c r="B262" s="101" t="s">
        <v>27</v>
      </c>
      <c r="C262" s="22" t="n">
        <f aca="false">PV($C$256,C$258,0,C249)*-1</f>
        <v>0</v>
      </c>
      <c r="D262" s="22" t="n">
        <f aca="false">PV($C$256,D$258,0,D249)*-1</f>
        <v>453022.476098382</v>
      </c>
      <c r="E262" s="22" t="n">
        <f aca="false">PV($C$256,E$258,0,E249)*-1</f>
        <v>453657.120039219</v>
      </c>
      <c r="F262" s="22" t="n">
        <f aca="false">PV($C$256,F$258,0,F249)*-1</f>
        <v>454187.024013398</v>
      </c>
      <c r="G262" s="22" t="n">
        <f aca="false">PV($C$256,G$258,0,G249)*-1</f>
        <v>454622.881673636</v>
      </c>
      <c r="H262" s="22" t="n">
        <f aca="false">PV($C$256,H$258,0,H249)*-1</f>
        <v>454951.273127037</v>
      </c>
      <c r="I262" s="22" t="n">
        <f aca="false">PV($C$256,I$258,0,I249)*-1</f>
        <v>455221.38781006</v>
      </c>
      <c r="J262" s="22" t="n">
        <f aca="false">PV($C$256,J$258,0,J249)*-1</f>
        <v>455359.25743954</v>
      </c>
      <c r="K262" s="22" t="n">
        <f aca="false">PV($C$256,K$258,0,K249)*-1</f>
        <v>455422.457522412</v>
      </c>
      <c r="L262" s="22" t="n">
        <f aca="false">PV($C$256,L$258,0,L249)*-1</f>
        <v>455557.449937912</v>
      </c>
      <c r="M262" s="22" t="n">
        <f aca="false">PV($C$256,M$258,0,M249)*-1</f>
        <v>455218.082992724</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9179592.2256132</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2681187.93858067</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1951184.87637821</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4547219.41065432</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446068.746782431</v>
      </c>
      <c r="E270" s="48" t="n">
        <f aca="false">SUM(E271:E273)</f>
        <v>460094.458646024</v>
      </c>
      <c r="F270" s="48" t="n">
        <f aca="false">SUM(F271:F273)</f>
        <v>474450.838349038</v>
      </c>
      <c r="G270" s="48" t="n">
        <f aca="false">SUM(G271:G273)</f>
        <v>489153.32631</v>
      </c>
      <c r="H270" s="48" t="n">
        <f aca="false">SUM(H271:H273)</f>
        <v>504191.86023369</v>
      </c>
      <c r="I270" s="48" t="n">
        <f aca="false">SUM(I271:I273)</f>
        <v>519625.946452177</v>
      </c>
      <c r="J270" s="48" t="n">
        <f aca="false">SUM(J271:J273)</f>
        <v>535376.821482199</v>
      </c>
      <c r="K270" s="48" t="n">
        <f aca="false">SUM(K271:K273)</f>
        <v>551514.661158512</v>
      </c>
      <c r="L270" s="48" t="n">
        <f aca="false">SUM(L271:L273)</f>
        <v>568228.48049216</v>
      </c>
      <c r="M270" s="48" t="n">
        <f aca="false">SUM(M271:M273)</f>
        <v>584839.334787668</v>
      </c>
    </row>
    <row r="271" customFormat="false" ht="15" hidden="false" customHeight="false" outlineLevel="0" collapsed="false">
      <c r="B271" s="0" t="s">
        <v>25</v>
      </c>
      <c r="C271" s="48" t="n">
        <f aca="false">C183*C217*Interventions!$C$48</f>
        <v>0</v>
      </c>
      <c r="D271" s="48" t="n">
        <f aca="false">D183*D217*Interventions!$C$48</f>
        <v>130288.373846689</v>
      </c>
      <c r="E271" s="48" t="n">
        <f aca="false">E183*E217*Interventions!$C$48</f>
        <v>134385.023082778</v>
      </c>
      <c r="F271" s="48" t="n">
        <f aca="false">F183*F217*Interventions!$C$48</f>
        <v>138578.254236773</v>
      </c>
      <c r="G271" s="48" t="n">
        <f aca="false">G183*G217*Interventions!$C$48</f>
        <v>142872.577167378</v>
      </c>
      <c r="H271" s="48" t="n">
        <f aca="false">H183*H217*Interventions!$C$48</f>
        <v>147265.05286555</v>
      </c>
      <c r="I271" s="48" t="n">
        <f aca="false">I183*I217*Interventions!$C$48</f>
        <v>151773.062022706</v>
      </c>
      <c r="J271" s="48" t="n">
        <f aca="false">J183*J217*Interventions!$C$48</f>
        <v>156373.599292189</v>
      </c>
      <c r="K271" s="48" t="n">
        <f aca="false">K183*K217*Interventions!$C$48</f>
        <v>161087.161728453</v>
      </c>
      <c r="L271" s="48" t="n">
        <f aca="false">L183*L217*Interventions!$C$48</f>
        <v>165968.957096221</v>
      </c>
      <c r="M271" s="48" t="n">
        <f aca="false">M183*M217*Interventions!$C$48</f>
        <v>170820.678293854</v>
      </c>
    </row>
    <row r="272" customFormat="false" ht="15" hidden="false" customHeight="false" outlineLevel="0" collapsed="false">
      <c r="B272" s="0" t="s">
        <v>26</v>
      </c>
      <c r="C272" s="48" t="n">
        <f aca="false">C184*C218*Interventions!$C$48</f>
        <v>0</v>
      </c>
      <c r="D272" s="48" t="n">
        <f aca="false">D184*D218*Interventions!$C$48</f>
        <v>94814.9515964715</v>
      </c>
      <c r="E272" s="48" t="n">
        <f aca="false">E184*E218*Interventions!$C$48</f>
        <v>97796.2122228771</v>
      </c>
      <c r="F272" s="48" t="n">
        <f aca="false">F184*F218*Interventions!$C$48</f>
        <v>100847.75855169</v>
      </c>
      <c r="G272" s="48" t="n">
        <f aca="false">G184*G218*Interventions!$C$48</f>
        <v>103972.872549076</v>
      </c>
      <c r="H272" s="48" t="n">
        <f aca="false">H184*H218*Interventions!$C$48</f>
        <v>107169.415405623</v>
      </c>
      <c r="I272" s="48" t="n">
        <f aca="false">I184*I218*Interventions!$C$48</f>
        <v>110450.035597684</v>
      </c>
      <c r="J272" s="48" t="n">
        <f aca="false">J184*J218*Interventions!$C$48</f>
        <v>113797.991410204</v>
      </c>
      <c r="K272" s="48" t="n">
        <f aca="false">K184*K218*Interventions!$C$48</f>
        <v>117228.199195031</v>
      </c>
      <c r="L272" s="48" t="n">
        <f aca="false">L184*L218*Interventions!$C$48</f>
        <v>120780.835380693</v>
      </c>
      <c r="M272" s="48" t="n">
        <f aca="false">M184*M218*Interventions!$C$48</f>
        <v>124311.585645904</v>
      </c>
    </row>
    <row r="273" customFormat="false" ht="15" hidden="false" customHeight="false" outlineLevel="0" collapsed="false">
      <c r="B273" s="0" t="s">
        <v>27</v>
      </c>
      <c r="C273" s="48" t="n">
        <f aca="false">C185*C219*Interventions!$C$48</f>
        <v>0</v>
      </c>
      <c r="D273" s="48" t="n">
        <f aca="false">D185*D219*Interventions!$C$48</f>
        <v>220965.421339271</v>
      </c>
      <c r="E273" s="48" t="n">
        <f aca="false">E185*E219*Interventions!$C$48</f>
        <v>227913.223340368</v>
      </c>
      <c r="F273" s="48" t="n">
        <f aca="false">F185*F219*Interventions!$C$48</f>
        <v>235024.825560576</v>
      </c>
      <c r="G273" s="48" t="n">
        <f aca="false">G185*G219*Interventions!$C$48</f>
        <v>242307.876593546</v>
      </c>
      <c r="H273" s="48" t="n">
        <f aca="false">H185*H219*Interventions!$C$48</f>
        <v>249757.391962517</v>
      </c>
      <c r="I273" s="48" t="n">
        <f aca="false">I185*I219*Interventions!$C$48</f>
        <v>257402.848831787</v>
      </c>
      <c r="J273" s="48" t="n">
        <f aca="false">J185*J219*Interventions!$C$48</f>
        <v>265205.230779807</v>
      </c>
      <c r="K273" s="48" t="n">
        <f aca="false">K185*K219*Interventions!$C$48</f>
        <v>273199.300235027</v>
      </c>
      <c r="L273" s="48" t="n">
        <f aca="false">L185*L219*Interventions!$C$48</f>
        <v>281478.688015247</v>
      </c>
      <c r="M273" s="48" t="n">
        <f aca="false">M185*M219*Interventions!$C$48</f>
        <v>289707.070847909</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5133544.4746939</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1499412.73963259</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1091169.85755525</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2542961.87750606</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433076.453186827</v>
      </c>
      <c r="E283" s="22" t="n">
        <f aca="false">PV($C$280,E$282,0,E270)*-1</f>
        <v>433683.154534851</v>
      </c>
      <c r="F283" s="22" t="n">
        <f aca="false">PV($C$280,F$282,0,F270)*-1</f>
        <v>434189.727488237</v>
      </c>
      <c r="G283" s="22" t="n">
        <f aca="false">PV($C$280,G$282,0,G270)*-1</f>
        <v>434606.394871311</v>
      </c>
      <c r="H283" s="22" t="n">
        <f aca="false">PV($C$280,H$282,0,H270)*-1</f>
        <v>434920.327652574</v>
      </c>
      <c r="I283" s="22" t="n">
        <f aca="false">PV($C$280,I$282,0,I270)*-1</f>
        <v>435178.549518042</v>
      </c>
      <c r="J283" s="22" t="n">
        <f aca="false">PV($C$280,J$282,0,J270)*-1</f>
        <v>435310.348917162</v>
      </c>
      <c r="K283" s="22" t="n">
        <f aca="false">PV($C$280,K$282,0,K270)*-1</f>
        <v>435370.76637805</v>
      </c>
      <c r="L283" s="22" t="n">
        <f aca="false">PV($C$280,L$282,0,L270)*-1</f>
        <v>435499.815243386</v>
      </c>
      <c r="M283" s="22" t="n">
        <f aca="false">PV($C$280,M$282,0,M270)*-1</f>
        <v>435175.390207752</v>
      </c>
    </row>
    <row r="284" customFormat="false" ht="15" hidden="false" customHeight="false" outlineLevel="0" collapsed="false">
      <c r="A284" s="101"/>
      <c r="B284" s="101" t="s">
        <v>25</v>
      </c>
      <c r="C284" s="22" t="n">
        <f aca="false">PV($C$280,C$282,0,C271)*-1</f>
        <v>0</v>
      </c>
      <c r="D284" s="22" t="n">
        <f aca="false">PV($C$280,D$282,0,D271)*-1</f>
        <v>126493.566841445</v>
      </c>
      <c r="E284" s="22" t="n">
        <f aca="false">PV($C$280,E$282,0,E271)*-1</f>
        <v>126670.773006672</v>
      </c>
      <c r="F284" s="22" t="n">
        <f aca="false">PV($C$280,F$282,0,F271)*-1</f>
        <v>126818.733532504</v>
      </c>
      <c r="G284" s="22" t="n">
        <f aca="false">PV($C$280,G$282,0,G271)*-1</f>
        <v>126940.43431555</v>
      </c>
      <c r="H284" s="22" t="n">
        <f aca="false">PV($C$280,H$282,0,H271)*-1</f>
        <v>127032.128234622</v>
      </c>
      <c r="I284" s="22" t="n">
        <f aca="false">PV($C$280,I$282,0,I271)*-1</f>
        <v>127107.550032688</v>
      </c>
      <c r="J284" s="22" t="n">
        <f aca="false">PV($C$280,J$282,0,J271)*-1</f>
        <v>127146.046182686</v>
      </c>
      <c r="K284" s="22" t="n">
        <f aca="false">PV($C$280,K$282,0,K271)*-1</f>
        <v>127163.692997864</v>
      </c>
      <c r="L284" s="22" t="n">
        <f aca="false">PV($C$280,L$282,0,L271)*-1</f>
        <v>127201.385768165</v>
      </c>
      <c r="M284" s="22" t="n">
        <f aca="false">PV($C$280,M$282,0,M271)*-1</f>
        <v>127106.627256988</v>
      </c>
    </row>
    <row r="285" customFormat="false" ht="15" hidden="false" customHeight="false" outlineLevel="0" collapsed="false">
      <c r="A285" s="101"/>
      <c r="B285" s="101" t="s">
        <v>26</v>
      </c>
      <c r="C285" s="22" t="n">
        <f aca="false">PV($C$280,C$282,0,C272)*-1</f>
        <v>0</v>
      </c>
      <c r="D285" s="22" t="n">
        <f aca="false">PV($C$280,D$282,0,D272)*-1</f>
        <v>92053.3510645354</v>
      </c>
      <c r="E285" s="22" t="n">
        <f aca="false">PV($C$280,E$282,0,E272)*-1</f>
        <v>92182.3095700604</v>
      </c>
      <c r="F285" s="22" t="n">
        <f aca="false">PV($C$280,F$282,0,F272)*-1</f>
        <v>92289.9851030399</v>
      </c>
      <c r="G285" s="22" t="n">
        <f aca="false">PV($C$280,G$282,0,G272)*-1</f>
        <v>92378.5505944424</v>
      </c>
      <c r="H285" s="22" t="n">
        <f aca="false">PV($C$280,H$282,0,H272)*-1</f>
        <v>92445.2791462063</v>
      </c>
      <c r="I285" s="22" t="n">
        <f aca="false">PV($C$280,I$282,0,I272)*-1</f>
        <v>92500.1659632096</v>
      </c>
      <c r="J285" s="22" t="n">
        <f aca="false">PV($C$280,J$282,0,J272)*-1</f>
        <v>92528.1808235605</v>
      </c>
      <c r="K285" s="22" t="n">
        <f aca="false">PV($C$280,K$282,0,K272)*-1</f>
        <v>92541.0229665508</v>
      </c>
      <c r="L285" s="22" t="n">
        <f aca="false">PV($C$280,L$282,0,L272)*-1</f>
        <v>92568.453182204</v>
      </c>
      <c r="M285" s="22" t="n">
        <f aca="false">PV($C$280,M$282,0,M272)*-1</f>
        <v>92499.4944302802</v>
      </c>
    </row>
    <row r="286" customFormat="false" ht="15" hidden="false" customHeight="false" outlineLevel="0" collapsed="false">
      <c r="A286" s="101"/>
      <c r="B286" s="101" t="s">
        <v>27</v>
      </c>
      <c r="C286" s="22" t="n">
        <f aca="false">PV($C$280,C$282,0,C273)*-1</f>
        <v>0</v>
      </c>
      <c r="D286" s="22" t="n">
        <f aca="false">PV($C$280,D$282,0,D273)*-1</f>
        <v>214529.535280846</v>
      </c>
      <c r="E286" s="22" t="n">
        <f aca="false">PV($C$280,E$282,0,E273)*-1</f>
        <v>214830.071958119</v>
      </c>
      <c r="F286" s="22" t="n">
        <f aca="false">PV($C$280,F$282,0,F273)*-1</f>
        <v>215081.008852692</v>
      </c>
      <c r="G286" s="22" t="n">
        <f aca="false">PV($C$280,G$282,0,G273)*-1</f>
        <v>215287.409961319</v>
      </c>
      <c r="H286" s="22" t="n">
        <f aca="false">PV($C$280,H$282,0,H273)*-1</f>
        <v>215442.920271746</v>
      </c>
      <c r="I286" s="22" t="n">
        <f aca="false">PV($C$280,I$282,0,I273)*-1</f>
        <v>215570.833522144</v>
      </c>
      <c r="J286" s="22" t="n">
        <f aca="false">PV($C$280,J$282,0,J273)*-1</f>
        <v>215636.121910916</v>
      </c>
      <c r="K286" s="22" t="n">
        <f aca="false">PV($C$280,K$282,0,K273)*-1</f>
        <v>215666.050413636</v>
      </c>
      <c r="L286" s="22" t="n">
        <f aca="false">PV($C$280,L$282,0,L273)*-1</f>
        <v>215729.976293016</v>
      </c>
      <c r="M286" s="22" t="n">
        <f aca="false">PV($C$280,M$282,0,M273)*-1</f>
        <v>215569.268520484</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4347010.92799819</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1269680.93816918</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923986.79284409</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2153343.19698492</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0.196137410405482</v>
      </c>
      <c r="E294" s="71" t="n">
        <f aca="false">(E171-E246)/E160</f>
        <v>0.196137410405482</v>
      </c>
      <c r="F294" s="71" t="n">
        <f aca="false">(F171-F246)/F160</f>
        <v>0.196137410405482</v>
      </c>
      <c r="G294" s="71" t="n">
        <f aca="false">(G171-G246)/G160</f>
        <v>0.196137410405482</v>
      </c>
      <c r="H294" s="71" t="n">
        <f aca="false">(H171-H246)/H160</f>
        <v>0.196137410405482</v>
      </c>
      <c r="I294" s="71" t="n">
        <f aca="false">(I171-I246)/I160</f>
        <v>0.196137410405483</v>
      </c>
      <c r="J294" s="71" t="n">
        <f aca="false">(J171-J246)/J160</f>
        <v>0.196137410405482</v>
      </c>
      <c r="K294" s="71" t="n">
        <f aca="false">(K171-K246)/K160</f>
        <v>0.196137410405482</v>
      </c>
      <c r="L294" s="71" t="n">
        <f aca="false">(L171-L246)/L160</f>
        <v>0.196137410405482</v>
      </c>
      <c r="M294" s="71" t="n">
        <f aca="false">(M171-M246)/M160</f>
        <v>0.196137410405482</v>
      </c>
    </row>
    <row r="295" customFormat="false" ht="15" hidden="false" customHeight="false" outlineLevel="0" collapsed="false">
      <c r="B295" s="0" t="s">
        <v>25</v>
      </c>
      <c r="C295" s="71" t="n">
        <f aca="false">(C172-C247)/C161</f>
        <v>0.447284745603137</v>
      </c>
      <c r="D295" s="71" t="n">
        <f aca="false">(D172-D247)/D161</f>
        <v>0.182594382428042</v>
      </c>
      <c r="E295" s="71" t="n">
        <f aca="false">(E172-E247)/E161</f>
        <v>0.182594382428042</v>
      </c>
      <c r="F295" s="71" t="n">
        <f aca="false">(F172-F247)/F161</f>
        <v>0.182594382428042</v>
      </c>
      <c r="G295" s="71" t="n">
        <f aca="false">(G172-G247)/G161</f>
        <v>0.182594382428042</v>
      </c>
      <c r="H295" s="71" t="n">
        <f aca="false">(H172-H247)/H161</f>
        <v>0.182594382428042</v>
      </c>
      <c r="I295" s="71" t="n">
        <f aca="false">(I172-I247)/I161</f>
        <v>0.182594382428042</v>
      </c>
      <c r="J295" s="71" t="n">
        <f aca="false">(J172-J247)/J161</f>
        <v>0.182594382428042</v>
      </c>
      <c r="K295" s="71" t="n">
        <f aca="false">(K172-K247)/K161</f>
        <v>0.182594382428042</v>
      </c>
      <c r="L295" s="71" t="n">
        <f aca="false">(L172-L247)/L161</f>
        <v>0.182594382428042</v>
      </c>
      <c r="M295" s="71" t="n">
        <f aca="false">(M172-M247)/M161</f>
        <v>0.182594382428042</v>
      </c>
    </row>
    <row r="296" customFormat="false" ht="15" hidden="false" customHeight="false" outlineLevel="0" collapsed="false">
      <c r="B296" s="0" t="s">
        <v>26</v>
      </c>
      <c r="C296" s="71" t="n">
        <f aca="false">(C173-C248)/C162</f>
        <v>0.378289236704879</v>
      </c>
      <c r="D296" s="71" t="n">
        <f aca="false">(D173-D248)/D162</f>
        <v>0.240592677673964</v>
      </c>
      <c r="E296" s="71" t="n">
        <f aca="false">(E173-E248)/E162</f>
        <v>0.240592677673964</v>
      </c>
      <c r="F296" s="71" t="n">
        <f aca="false">(F173-F248)/F162</f>
        <v>0.240592677673964</v>
      </c>
      <c r="G296" s="71" t="n">
        <f aca="false">(G173-G248)/G162</f>
        <v>0.240592677673964</v>
      </c>
      <c r="H296" s="71" t="n">
        <f aca="false">(H173-H248)/H162</f>
        <v>0.240592677673964</v>
      </c>
      <c r="I296" s="71" t="n">
        <f aca="false">(I173-I248)/I162</f>
        <v>0.240592677673964</v>
      </c>
      <c r="J296" s="71" t="n">
        <f aca="false">(J173-J248)/J162</f>
        <v>0.240592677673964</v>
      </c>
      <c r="K296" s="71" t="n">
        <f aca="false">(K173-K248)/K162</f>
        <v>0.240592677673964</v>
      </c>
      <c r="L296" s="71" t="n">
        <f aca="false">(L173-L248)/L162</f>
        <v>0.240592677673964</v>
      </c>
      <c r="M296" s="71" t="n">
        <f aca="false">(M173-M248)/M162</f>
        <v>0.240592677673964</v>
      </c>
    </row>
    <row r="297" customFormat="false" ht="15" hidden="false" customHeight="false" outlineLevel="0" collapsed="false">
      <c r="B297" s="0" t="s">
        <v>27</v>
      </c>
      <c r="C297" s="71" t="n">
        <f aca="false">(C174-C249)/C163</f>
        <v>0.390938528049794</v>
      </c>
      <c r="D297" s="71" t="n">
        <f aca="false">(D174-D249)/D163</f>
        <v>0.17293017862215</v>
      </c>
      <c r="E297" s="71" t="n">
        <f aca="false">(E174-E249)/E163</f>
        <v>0.17293017862215</v>
      </c>
      <c r="F297" s="71" t="n">
        <f aca="false">(F174-F249)/F163</f>
        <v>0.17293017862215</v>
      </c>
      <c r="G297" s="71" t="n">
        <f aca="false">(G174-G249)/G163</f>
        <v>0.17293017862215</v>
      </c>
      <c r="H297" s="71" t="n">
        <f aca="false">(H174-H249)/H163</f>
        <v>0.17293017862215</v>
      </c>
      <c r="I297" s="71" t="n">
        <f aca="false">(I174-I249)/I163</f>
        <v>0.172930178622151</v>
      </c>
      <c r="J297" s="71" t="n">
        <f aca="false">(J174-J249)/J163</f>
        <v>0.17293017862215</v>
      </c>
      <c r="K297" s="71" t="n">
        <f aca="false">(K174-K249)/K163</f>
        <v>0.17293017862215</v>
      </c>
      <c r="L297" s="71" t="n">
        <f aca="false">(L174-L249)/L163</f>
        <v>0.17293017862215</v>
      </c>
      <c r="M297" s="71" t="n">
        <f aca="false">(M174-M249)/M163</f>
        <v>0.17293017862215</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0.303048059189416</v>
      </c>
      <c r="E300" s="71" t="n">
        <f aca="false">(E171-E270)/E160</f>
        <v>0.303048059189416</v>
      </c>
      <c r="F300" s="71" t="n">
        <f aca="false">(F171-F270)/F160</f>
        <v>0.303048059189416</v>
      </c>
      <c r="G300" s="71" t="n">
        <f aca="false">(G171-G270)/G160</f>
        <v>0.303048059189416</v>
      </c>
      <c r="H300" s="71" t="n">
        <f aca="false">(H171-H270)/H160</f>
        <v>0.303048059189416</v>
      </c>
      <c r="I300" s="71" t="n">
        <f aca="false">(I171-I270)/I160</f>
        <v>0.303048059189416</v>
      </c>
      <c r="J300" s="71" t="n">
        <f aca="false">(J171-J270)/J160</f>
        <v>0.303048059189416</v>
      </c>
      <c r="K300" s="71" t="n">
        <f aca="false">(K171-K270)/K160</f>
        <v>0.303048059189416</v>
      </c>
      <c r="L300" s="71" t="n">
        <f aca="false">(L171-L270)/L160</f>
        <v>0.303048059189416</v>
      </c>
      <c r="M300" s="71" t="n">
        <f aca="false">(M171-M270)/M160</f>
        <v>0.303048059189416</v>
      </c>
    </row>
    <row r="301" customFormat="false" ht="15" hidden="false" customHeight="false" outlineLevel="0" collapsed="false">
      <c r="B301" s="0" t="s">
        <v>25</v>
      </c>
      <c r="C301" s="71" t="n">
        <f aca="false">(C172-C271)/C161</f>
        <v>0.447284745603137</v>
      </c>
      <c r="D301" s="71" t="n">
        <f aca="false">(D172-D271)/D161</f>
        <v>0.321940190749439</v>
      </c>
      <c r="E301" s="71" t="n">
        <f aca="false">(E172-E271)/E161</f>
        <v>0.321940190749439</v>
      </c>
      <c r="F301" s="71" t="n">
        <f aca="false">(F172-F271)/F161</f>
        <v>0.321940190749439</v>
      </c>
      <c r="G301" s="71" t="n">
        <f aca="false">(G172-G271)/G161</f>
        <v>0.321940190749439</v>
      </c>
      <c r="H301" s="71" t="n">
        <f aca="false">(H172-H271)/H161</f>
        <v>0.321940190749439</v>
      </c>
      <c r="I301" s="71" t="n">
        <f aca="false">(I172-I271)/I161</f>
        <v>0.321940190749439</v>
      </c>
      <c r="J301" s="71" t="n">
        <f aca="false">(J172-J271)/J161</f>
        <v>0.321940190749439</v>
      </c>
      <c r="K301" s="71" t="n">
        <f aca="false">(K172-K271)/K161</f>
        <v>0.321940190749439</v>
      </c>
      <c r="L301" s="71" t="n">
        <f aca="false">(L172-L271)/L161</f>
        <v>0.321940190749439</v>
      </c>
      <c r="M301" s="71" t="n">
        <f aca="false">(M172-M271)/M161</f>
        <v>0.321940190749439</v>
      </c>
    </row>
    <row r="302" customFormat="false" ht="15" hidden="false" customHeight="false" outlineLevel="0" collapsed="false">
      <c r="B302" s="0" t="s">
        <v>26</v>
      </c>
      <c r="C302" s="71" t="n">
        <f aca="false">(C173-C272)/C162</f>
        <v>0.378289236704879</v>
      </c>
      <c r="D302" s="71" t="n">
        <f aca="false">(D173-D272)/D162</f>
        <v>0.313082805728022</v>
      </c>
      <c r="E302" s="71" t="n">
        <f aca="false">(E173-E272)/E162</f>
        <v>0.313082805728022</v>
      </c>
      <c r="F302" s="71" t="n">
        <f aca="false">(F173-F272)/F162</f>
        <v>0.313082805728022</v>
      </c>
      <c r="G302" s="71" t="n">
        <f aca="false">(G173-G272)/G162</f>
        <v>0.313082805728022</v>
      </c>
      <c r="H302" s="71" t="n">
        <f aca="false">(H173-H272)/H162</f>
        <v>0.313082805728022</v>
      </c>
      <c r="I302" s="71" t="n">
        <f aca="false">(I173-I272)/I162</f>
        <v>0.313082805728022</v>
      </c>
      <c r="J302" s="71" t="n">
        <f aca="false">(J173-J272)/J162</f>
        <v>0.313082805728022</v>
      </c>
      <c r="K302" s="71" t="n">
        <f aca="false">(K173-K272)/K162</f>
        <v>0.313082805728022</v>
      </c>
      <c r="L302" s="71" t="n">
        <f aca="false">(L173-L272)/L162</f>
        <v>0.313082805728022</v>
      </c>
      <c r="M302" s="71" t="n">
        <f aca="false">(M173-M272)/M162</f>
        <v>0.313082805728022</v>
      </c>
    </row>
    <row r="303" customFormat="false" ht="15" hidden="false" customHeight="false" outlineLevel="0" collapsed="false">
      <c r="B303" s="0" t="s">
        <v>27</v>
      </c>
      <c r="C303" s="71" t="n">
        <f aca="false">(C174-C273)/C163</f>
        <v>0.390938528049794</v>
      </c>
      <c r="D303" s="71" t="n">
        <f aca="false">(D174-D273)/D163</f>
        <v>0.287700317237711</v>
      </c>
      <c r="E303" s="71" t="n">
        <f aca="false">(E174-E273)/E163</f>
        <v>0.287700317237711</v>
      </c>
      <c r="F303" s="71" t="n">
        <f aca="false">(F174-F273)/F163</f>
        <v>0.287700317237711</v>
      </c>
      <c r="G303" s="71" t="n">
        <f aca="false">(G174-G273)/G163</f>
        <v>0.287700317237711</v>
      </c>
      <c r="H303" s="71" t="n">
        <f aca="false">(H174-H273)/H163</f>
        <v>0.287700317237711</v>
      </c>
      <c r="I303" s="71" t="n">
        <f aca="false">(I174-I273)/I163</f>
        <v>0.287700317237711</v>
      </c>
      <c r="J303" s="71" t="n">
        <f aca="false">(J174-J273)/J163</f>
        <v>0.287700317237711</v>
      </c>
      <c r="K303" s="71" t="n">
        <f aca="false">(K174-K273)/K163</f>
        <v>0.287700317237711</v>
      </c>
      <c r="L303" s="71" t="n">
        <f aca="false">(L174-L273)/L163</f>
        <v>0.287700317237711</v>
      </c>
      <c r="M303" s="71" t="n">
        <f aca="false">(M174-M273)/M163</f>
        <v>0.287700317237711</v>
      </c>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v>0</v>
      </c>
      <c r="E318" s="75" t="n">
        <f aca="false">D318</f>
        <v>0</v>
      </c>
      <c r="F318" s="75" t="n">
        <f aca="false">E318</f>
        <v>0</v>
      </c>
      <c r="G318" s="75" t="n">
        <f aca="false">F318</f>
        <v>0</v>
      </c>
      <c r="H318" s="75" t="n">
        <f aca="false">G318</f>
        <v>0</v>
      </c>
      <c r="I318" s="75" t="n">
        <f aca="false">H318</f>
        <v>0</v>
      </c>
      <c r="J318" s="75" t="n">
        <f aca="false">I318</f>
        <v>0</v>
      </c>
      <c r="K318" s="75" t="n">
        <f aca="false">J318</f>
        <v>0</v>
      </c>
      <c r="L318" s="75" t="n">
        <f aca="false">K318</f>
        <v>0</v>
      </c>
      <c r="M318" s="75" t="n">
        <f aca="false">L318</f>
        <v>0</v>
      </c>
    </row>
    <row r="319" customFormat="false" ht="15" hidden="false" customHeight="false" outlineLevel="0" collapsed="false">
      <c r="B319" s="0" t="s">
        <v>26</v>
      </c>
      <c r="C319" s="75" t="n">
        <v>0</v>
      </c>
      <c r="D319" s="75" t="n">
        <v>0</v>
      </c>
      <c r="E319" s="75" t="n">
        <f aca="false">D319</f>
        <v>0</v>
      </c>
      <c r="F319" s="75" t="n">
        <f aca="false">E319</f>
        <v>0</v>
      </c>
      <c r="G319" s="75" t="n">
        <f aca="false">F319</f>
        <v>0</v>
      </c>
      <c r="H319" s="75" t="n">
        <f aca="false">G319</f>
        <v>0</v>
      </c>
      <c r="I319" s="75" t="n">
        <f aca="false">H319</f>
        <v>0</v>
      </c>
      <c r="J319" s="75" t="n">
        <f aca="false">I319</f>
        <v>0</v>
      </c>
      <c r="K319" s="75" t="n">
        <f aca="false">J319</f>
        <v>0</v>
      </c>
      <c r="L319" s="75" t="n">
        <f aca="false">K319</f>
        <v>0</v>
      </c>
      <c r="M319" s="75" t="n">
        <f aca="false">L319</f>
        <v>0</v>
      </c>
    </row>
    <row r="320" customFormat="false" ht="15" hidden="false" customHeight="false" outlineLevel="0" collapsed="false">
      <c r="B320" s="0" t="s">
        <v>27</v>
      </c>
      <c r="C320" s="75" t="n">
        <v>0</v>
      </c>
      <c r="D320" s="75" t="n">
        <v>0</v>
      </c>
      <c r="E320" s="75" t="n">
        <f aca="false">D320</f>
        <v>0</v>
      </c>
      <c r="F320" s="75" t="n">
        <f aca="false">E320</f>
        <v>0</v>
      </c>
      <c r="G320" s="75" t="n">
        <f aca="false">F320</f>
        <v>0</v>
      </c>
      <c r="H320" s="75" t="n">
        <f aca="false">G320</f>
        <v>0</v>
      </c>
      <c r="I320" s="75" t="n">
        <f aca="false">H320</f>
        <v>0</v>
      </c>
      <c r="J320" s="75" t="n">
        <f aca="false">I320</f>
        <v>0</v>
      </c>
      <c r="K320" s="75" t="n">
        <f aca="false">J320</f>
        <v>0</v>
      </c>
      <c r="L320" s="75" t="n">
        <f aca="false">K320</f>
        <v>0</v>
      </c>
      <c r="M320" s="75" t="n">
        <f aca="false">L320</f>
        <v>0</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0</v>
      </c>
      <c r="E323" s="22" t="n">
        <f aca="false">SUM(E324:E326)</f>
        <v>0</v>
      </c>
      <c r="F323" s="22" t="n">
        <f aca="false">SUM(F324:F326)</f>
        <v>0</v>
      </c>
      <c r="G323" s="22" t="n">
        <f aca="false">SUM(G324:G326)</f>
        <v>0</v>
      </c>
      <c r="H323" s="22" t="n">
        <f aca="false">SUM(H324:H326)</f>
        <v>0</v>
      </c>
      <c r="I323" s="22" t="n">
        <f aca="false">SUM(I324:I326)</f>
        <v>0</v>
      </c>
      <c r="J323" s="22" t="n">
        <f aca="false">SUM(J324:J326)</f>
        <v>0</v>
      </c>
      <c r="K323" s="22" t="n">
        <f aca="false">SUM(K324:K326)</f>
        <v>0</v>
      </c>
      <c r="L323" s="22" t="n">
        <f aca="false">SUM(L324:L326)</f>
        <v>0</v>
      </c>
      <c r="M323" s="22" t="n">
        <f aca="false">SUM(M324:M326)</f>
        <v>0</v>
      </c>
    </row>
    <row r="324" customFormat="false" ht="15" hidden="false" customHeight="false" outlineLevel="0" collapsed="false">
      <c r="B324" s="0" t="s">
        <v>25</v>
      </c>
      <c r="C324" s="0" t="n">
        <f aca="false">C318*C161</f>
        <v>0</v>
      </c>
      <c r="D324" s="22" t="n">
        <f aca="false">D318*D161</f>
        <v>0</v>
      </c>
      <c r="E324" s="22" t="n">
        <f aca="false">E318*E161</f>
        <v>0</v>
      </c>
      <c r="F324" s="22" t="n">
        <f aca="false">F318*F161</f>
        <v>0</v>
      </c>
      <c r="G324" s="22" t="n">
        <f aca="false">G318*G161</f>
        <v>0</v>
      </c>
      <c r="H324" s="22" t="n">
        <f aca="false">H318*H161</f>
        <v>0</v>
      </c>
      <c r="I324" s="22" t="n">
        <f aca="false">I318*I161</f>
        <v>0</v>
      </c>
      <c r="J324" s="22" t="n">
        <f aca="false">J318*J161</f>
        <v>0</v>
      </c>
      <c r="K324" s="22" t="n">
        <f aca="false">K318*K161</f>
        <v>0</v>
      </c>
      <c r="L324" s="22" t="n">
        <f aca="false">L318*L161</f>
        <v>0</v>
      </c>
      <c r="M324" s="22" t="n">
        <f aca="false">M318*M161</f>
        <v>0</v>
      </c>
    </row>
    <row r="325" customFormat="false" ht="15" hidden="false" customHeight="false" outlineLevel="0" collapsed="false">
      <c r="B325" s="0" t="s">
        <v>26</v>
      </c>
      <c r="C325" s="0" t="n">
        <f aca="false">C319*C162</f>
        <v>0</v>
      </c>
      <c r="D325" s="22" t="n">
        <f aca="false">D319*D162</f>
        <v>0</v>
      </c>
      <c r="E325" s="22" t="n">
        <f aca="false">E319*E162</f>
        <v>0</v>
      </c>
      <c r="F325" s="22" t="n">
        <f aca="false">F319*F162</f>
        <v>0</v>
      </c>
      <c r="G325" s="22" t="n">
        <f aca="false">G319*G162</f>
        <v>0</v>
      </c>
      <c r="H325" s="22" t="n">
        <f aca="false">H319*H162</f>
        <v>0</v>
      </c>
      <c r="I325" s="22" t="n">
        <f aca="false">I319*I162</f>
        <v>0</v>
      </c>
      <c r="J325" s="22" t="n">
        <f aca="false">J319*J162</f>
        <v>0</v>
      </c>
      <c r="K325" s="22" t="n">
        <f aca="false">K319*K162</f>
        <v>0</v>
      </c>
      <c r="L325" s="22" t="n">
        <f aca="false">L319*L162</f>
        <v>0</v>
      </c>
      <c r="M325" s="22" t="n">
        <f aca="false">M319*M162</f>
        <v>0</v>
      </c>
    </row>
    <row r="326" customFormat="false" ht="15" hidden="false" customHeight="false" outlineLevel="0" collapsed="false">
      <c r="B326" s="0" t="s">
        <v>27</v>
      </c>
      <c r="C326" s="0" t="n">
        <f aca="false">C320*C163</f>
        <v>0</v>
      </c>
      <c r="D326" s="22" t="n">
        <f aca="false">D320*D163</f>
        <v>0</v>
      </c>
      <c r="E326" s="22" t="n">
        <f aca="false">E320*E163</f>
        <v>0</v>
      </c>
      <c r="F326" s="22" t="n">
        <f aca="false">F320*F163</f>
        <v>0</v>
      </c>
      <c r="G326" s="22" t="n">
        <f aca="false">G320*G163</f>
        <v>0</v>
      </c>
      <c r="H326" s="22" t="n">
        <f aca="false">H320*H163</f>
        <v>0</v>
      </c>
      <c r="I326" s="22" t="n">
        <f aca="false">I320*I163</f>
        <v>0</v>
      </c>
      <c r="J326" s="22" t="n">
        <f aca="false">J320*J163</f>
        <v>0</v>
      </c>
      <c r="K326" s="22" t="n">
        <f aca="false">K320*K163</f>
        <v>0</v>
      </c>
      <c r="L326" s="22" t="n">
        <f aca="false">L320*L163</f>
        <v>0</v>
      </c>
      <c r="M326" s="22" t="n">
        <f aca="false">M320*M163</f>
        <v>0</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4232450.24793653</v>
      </c>
      <c r="E347" s="22" t="n">
        <f aca="false">E36+E193</f>
        <v>4365530.91786184</v>
      </c>
      <c r="F347" s="22" t="n">
        <f aca="false">F36+F193</f>
        <v>4501749.07542563</v>
      </c>
      <c r="G347" s="22" t="n">
        <f aca="false">G36+G193</f>
        <v>4641251.22451031</v>
      </c>
      <c r="H347" s="22" t="n">
        <f aca="false">H36+H193</f>
        <v>4783941.89067565</v>
      </c>
      <c r="I347" s="22" t="n">
        <f aca="false">I36+I193</f>
        <v>4930385.69000771</v>
      </c>
      <c r="J347" s="22" t="n">
        <f aca="false">J36+J193</f>
        <v>5079835.28809521</v>
      </c>
      <c r="K347" s="22" t="n">
        <f aca="false">K36+K193</f>
        <v>5232956.53685305</v>
      </c>
      <c r="L347" s="22" t="n">
        <f aca="false">L36+L193</f>
        <v>5391542.87425716</v>
      </c>
      <c r="M347" s="22" t="n">
        <f aca="false">M36+M193</f>
        <v>5549152.2447602</v>
      </c>
    </row>
    <row r="348" customFormat="false" ht="15" hidden="false" customHeight="false" outlineLevel="0" collapsed="false">
      <c r="B348" s="0" t="s">
        <v>25</v>
      </c>
      <c r="C348" s="22" t="n">
        <f aca="false">C37+C194</f>
        <v>0</v>
      </c>
      <c r="D348" s="22" t="n">
        <f aca="false">D37+D194</f>
        <v>1087899.0457356</v>
      </c>
      <c r="E348" s="22" t="n">
        <f aca="false">E37+E194</f>
        <v>1122105.78777308</v>
      </c>
      <c r="F348" s="22" t="n">
        <f aca="false">F37+F194</f>
        <v>1157118.98224542</v>
      </c>
      <c r="G348" s="22" t="n">
        <f aca="false">G37+G194</f>
        <v>1192976.28616559</v>
      </c>
      <c r="H348" s="22" t="n">
        <f aca="false">H37+H194</f>
        <v>1229653.1590083</v>
      </c>
      <c r="I348" s="22" t="n">
        <f aca="false">I37+I194</f>
        <v>1267294.72836282</v>
      </c>
      <c r="J348" s="22" t="n">
        <f aca="false">J37+J194</f>
        <v>1305708.90115179</v>
      </c>
      <c r="K348" s="22" t="n">
        <f aca="false">K37+K194</f>
        <v>1345066.82638357</v>
      </c>
      <c r="L348" s="22" t="n">
        <f aca="false">L37+L194</f>
        <v>1385829.48513254</v>
      </c>
      <c r="M348" s="22" t="n">
        <f aca="false">M37+M194</f>
        <v>1426341.02660969</v>
      </c>
    </row>
    <row r="349" customFormat="false" ht="15" hidden="false" customHeight="false" outlineLevel="0" collapsed="false">
      <c r="B349" s="0" t="s">
        <v>26</v>
      </c>
      <c r="C349" s="22" t="n">
        <f aca="false">C38+C195</f>
        <v>0</v>
      </c>
      <c r="D349" s="22" t="n">
        <f aca="false">D38+D195</f>
        <v>998733.182459383</v>
      </c>
      <c r="E349" s="22" t="n">
        <f aca="false">E38+E195</f>
        <v>1030136.28780318</v>
      </c>
      <c r="F349" s="22" t="n">
        <f aca="false">F38+F195</f>
        <v>1062279.7475116</v>
      </c>
      <c r="G349" s="22" t="n">
        <f aca="false">G38+G195</f>
        <v>1095198.13217145</v>
      </c>
      <c r="H349" s="22" t="n">
        <f aca="false">H38+H195</f>
        <v>1128868.91263628</v>
      </c>
      <c r="I349" s="22" t="n">
        <f aca="false">I38+I195</f>
        <v>1163425.32161702</v>
      </c>
      <c r="J349" s="22" t="n">
        <f aca="false">J38+J195</f>
        <v>1198691.01027762</v>
      </c>
      <c r="K349" s="22" t="n">
        <f aca="false">K38+K195</f>
        <v>1234823.09999294</v>
      </c>
      <c r="L349" s="22" t="n">
        <f aca="false">L38+L195</f>
        <v>1272244.78912618</v>
      </c>
      <c r="M349" s="22" t="n">
        <f aca="false">M38+M195</f>
        <v>1309435.94294179</v>
      </c>
    </row>
    <row r="350" customFormat="false" ht="15" hidden="false" customHeight="false" outlineLevel="0" collapsed="false">
      <c r="B350" s="0" t="s">
        <v>27</v>
      </c>
      <c r="C350" s="22" t="n">
        <f aca="false">C39+C196</f>
        <v>0</v>
      </c>
      <c r="D350" s="22" t="n">
        <f aca="false">D39+D196</f>
        <v>2145818.01974154</v>
      </c>
      <c r="E350" s="22" t="n">
        <f aca="false">E39+E196</f>
        <v>2213288.84228558</v>
      </c>
      <c r="F350" s="22" t="n">
        <f aca="false">F39+F196</f>
        <v>2282350.34566861</v>
      </c>
      <c r="G350" s="22" t="n">
        <f aca="false">G39+G196</f>
        <v>2353076.80617326</v>
      </c>
      <c r="H350" s="22" t="n">
        <f aca="false">H39+H196</f>
        <v>2425419.81903107</v>
      </c>
      <c r="I350" s="22" t="n">
        <f aca="false">I39+I196</f>
        <v>2499665.64002787</v>
      </c>
      <c r="J350" s="22" t="n">
        <f aca="false">J39+J196</f>
        <v>2575435.3766658</v>
      </c>
      <c r="K350" s="22" t="n">
        <f aca="false">K39+K196</f>
        <v>2653066.61047654</v>
      </c>
      <c r="L350" s="22" t="n">
        <f aca="false">L39+L196</f>
        <v>2733468.59999844</v>
      </c>
      <c r="M350" s="22" t="n">
        <f aca="false">M39+M196</f>
        <v>2813375.27520872</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48708795.9903833</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12519994.2285684</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11493836.4265374</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24694965.3352775</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4109174.99799663</v>
      </c>
      <c r="E360" s="22" t="n">
        <f aca="false">PV($C$357,E$359,0,E347)*-1</f>
        <v>4114931.58437349</v>
      </c>
      <c r="F360" s="22" t="n">
        <f aca="false">PV($C$357,F$359,0,F347)*-1</f>
        <v>4119738.11887656</v>
      </c>
      <c r="G360" s="22" t="n">
        <f aca="false">PV($C$357,G$359,0,G347)*-1</f>
        <v>4123691.59910024</v>
      </c>
      <c r="H360" s="22" t="n">
        <f aca="false">PV($C$357,H$359,0,H347)*-1</f>
        <v>4126670.2988802</v>
      </c>
      <c r="I360" s="22" t="n">
        <f aca="false">PV($C$357,I$359,0,I347)*-1</f>
        <v>4129120.39475983</v>
      </c>
      <c r="J360" s="22" t="n">
        <f aca="false">PV($C$357,J$359,0,J347)*-1</f>
        <v>4130370.95177264</v>
      </c>
      <c r="K360" s="22" t="n">
        <f aca="false">PV($C$357,K$359,0,K347)*-1</f>
        <v>4130944.21295527</v>
      </c>
      <c r="L360" s="22" t="n">
        <f aca="false">PV($C$357,L$359,0,L347)*-1</f>
        <v>4132168.67197874</v>
      </c>
      <c r="M360" s="22" t="n">
        <f aca="false">PV($C$357,M$359,0,M347)*-1</f>
        <v>4129090.41816157</v>
      </c>
    </row>
    <row r="361" customFormat="false" ht="15" hidden="false" customHeight="false" outlineLevel="0" collapsed="false">
      <c r="A361" s="101"/>
      <c r="B361" s="101" t="s">
        <v>25</v>
      </c>
      <c r="C361" s="22" t="n">
        <f aca="false">PV($C$357,C$359,0,C348)*-1</f>
        <v>0</v>
      </c>
      <c r="D361" s="22" t="n">
        <f aca="false">PV($C$357,D$359,0,D348)*-1</f>
        <v>1056212.66576272</v>
      </c>
      <c r="E361" s="22" t="n">
        <f aca="false">PV($C$357,E$359,0,E348)*-1</f>
        <v>1057692.32517021</v>
      </c>
      <c r="F361" s="22" t="n">
        <f aca="false">PV($C$357,F$359,0,F348)*-1</f>
        <v>1058927.78548111</v>
      </c>
      <c r="G361" s="22" t="n">
        <f aca="false">PV($C$357,G$359,0,G348)*-1</f>
        <v>1059943.97872869</v>
      </c>
      <c r="H361" s="22" t="n">
        <f aca="false">PV($C$357,H$359,0,H348)*-1</f>
        <v>1060709.6167063</v>
      </c>
      <c r="I361" s="22" t="n">
        <f aca="false">PV($C$357,I$359,0,I348)*-1</f>
        <v>1061339.38358205</v>
      </c>
      <c r="J361" s="22" t="n">
        <f aca="false">PV($C$357,J$359,0,J348)*-1</f>
        <v>1061660.82381198</v>
      </c>
      <c r="K361" s="22" t="n">
        <f aca="false">PV($C$357,K$359,0,K348)*-1</f>
        <v>1061808.17351653</v>
      </c>
      <c r="L361" s="22" t="n">
        <f aca="false">PV($C$357,L$359,0,L348)*-1</f>
        <v>1062122.90558073</v>
      </c>
      <c r="M361" s="22" t="n">
        <f aca="false">PV($C$357,M$359,0,M348)*-1</f>
        <v>1061331.67846782</v>
      </c>
    </row>
    <row r="362" customFormat="false" ht="15" hidden="false" customHeight="false" outlineLevel="0" collapsed="false">
      <c r="A362" s="101"/>
      <c r="B362" s="101" t="s">
        <v>26</v>
      </c>
      <c r="C362" s="22" t="n">
        <f aca="false">PV($C$357,C$359,0,C349)*-1</f>
        <v>0</v>
      </c>
      <c r="D362" s="22" t="n">
        <f aca="false">PV($C$357,D$359,0,D349)*-1</f>
        <v>969643.86646542</v>
      </c>
      <c r="E362" s="22" t="n">
        <f aca="false">PV($C$357,E$359,0,E349)*-1</f>
        <v>971002.250733508</v>
      </c>
      <c r="F362" s="22" t="n">
        <f aca="false">PV($C$357,F$359,0,F349)*-1</f>
        <v>972136.450835021</v>
      </c>
      <c r="G362" s="22" t="n">
        <f aca="false">PV($C$357,G$359,0,G349)*-1</f>
        <v>973069.355335789</v>
      </c>
      <c r="H362" s="22" t="n">
        <f aca="false">PV($C$357,H$359,0,H349)*-1</f>
        <v>973772.240458251</v>
      </c>
      <c r="I362" s="22" t="n">
        <f aca="false">PV($C$357,I$359,0,I349)*-1</f>
        <v>974350.390681372</v>
      </c>
      <c r="J362" s="22" t="n">
        <f aca="false">PV($C$357,J$359,0,J349)*-1</f>
        <v>974645.485180323</v>
      </c>
      <c r="K362" s="22" t="n">
        <f aca="false">PV($C$357,K$359,0,K349)*-1</f>
        <v>974780.757878588</v>
      </c>
      <c r="L362" s="22" t="n">
        <f aca="false">PV($C$357,L$359,0,L349)*-1</f>
        <v>975069.694023295</v>
      </c>
      <c r="M362" s="22" t="n">
        <f aca="false">PV($C$357,M$359,0,M349)*-1</f>
        <v>974343.317090041</v>
      </c>
    </row>
    <row r="363" customFormat="false" ht="15" hidden="false" customHeight="false" outlineLevel="0" collapsed="false">
      <c r="A363" s="101"/>
      <c r="B363" s="101" t="s">
        <v>27</v>
      </c>
      <c r="C363" s="22" t="n">
        <f aca="false">PV($C$357,C$359,0,C350)*-1</f>
        <v>0</v>
      </c>
      <c r="D363" s="22" t="n">
        <f aca="false">PV($C$357,D$359,0,D350)*-1</f>
        <v>2083318.46576849</v>
      </c>
      <c r="E363" s="22" t="n">
        <f aca="false">PV($C$357,E$359,0,E350)*-1</f>
        <v>2086237.00846977</v>
      </c>
      <c r="F363" s="22" t="n">
        <f aca="false">PV($C$357,F$359,0,F350)*-1</f>
        <v>2088673.88256043</v>
      </c>
      <c r="G363" s="22" t="n">
        <f aca="false">PV($C$357,G$359,0,G350)*-1</f>
        <v>2090678.26503576</v>
      </c>
      <c r="H363" s="22" t="n">
        <f aca="false">PV($C$357,H$359,0,H350)*-1</f>
        <v>2092188.44171565</v>
      </c>
      <c r="I363" s="22" t="n">
        <f aca="false">PV($C$357,I$359,0,I350)*-1</f>
        <v>2093430.62049641</v>
      </c>
      <c r="J363" s="22" t="n">
        <f aca="false">PV($C$357,J$359,0,J350)*-1</f>
        <v>2094064.64278034</v>
      </c>
      <c r="K363" s="22" t="n">
        <f aca="false">PV($C$357,K$359,0,K350)*-1</f>
        <v>2094355.28156016</v>
      </c>
      <c r="L363" s="22" t="n">
        <f aca="false">PV($C$357,L$359,0,L350)*-1</f>
        <v>2094976.07237471</v>
      </c>
      <c r="M363" s="22" t="n">
        <f aca="false">PV($C$357,M$359,0,M350)*-1</f>
        <v>2093415.42260371</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41245901.2488552</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10601749.3368081</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9732813.80868161</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20911338.1033654</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4232450.24793653</v>
      </c>
      <c r="E371" s="22" t="n">
        <f aca="false">E65+E222</f>
        <v>4365530.91786184</v>
      </c>
      <c r="F371" s="22" t="n">
        <f aca="false">F65+F222</f>
        <v>4501749.07542563</v>
      </c>
      <c r="G371" s="22" t="n">
        <f aca="false">G65+G222</f>
        <v>4641251.22451031</v>
      </c>
      <c r="H371" s="22" t="n">
        <f aca="false">H65+H222</f>
        <v>4783941.89067565</v>
      </c>
      <c r="I371" s="22" t="n">
        <f aca="false">I65+I222</f>
        <v>4930385.69000771</v>
      </c>
      <c r="J371" s="22" t="n">
        <f aca="false">J65+J222</f>
        <v>5079835.28809521</v>
      </c>
      <c r="K371" s="22" t="n">
        <f aca="false">K65+K222</f>
        <v>5232956.53685305</v>
      </c>
      <c r="L371" s="22" t="n">
        <f aca="false">L65+L222</f>
        <v>5391542.87425716</v>
      </c>
      <c r="M371" s="22" t="n">
        <f aca="false">M65+M222</f>
        <v>5549152.2447602</v>
      </c>
    </row>
    <row r="372" customFormat="false" ht="15" hidden="false" customHeight="false" outlineLevel="0" collapsed="false">
      <c r="B372" s="0" t="s">
        <v>25</v>
      </c>
      <c r="C372" s="22" t="n">
        <f aca="false">C66+C223</f>
        <v>0</v>
      </c>
      <c r="D372" s="22" t="n">
        <f aca="false">D66+D223</f>
        <v>1087899.0457356</v>
      </c>
      <c r="E372" s="22" t="n">
        <f aca="false">E66+E223</f>
        <v>1122105.78777308</v>
      </c>
      <c r="F372" s="22" t="n">
        <f aca="false">F66+F223</f>
        <v>1157118.98224542</v>
      </c>
      <c r="G372" s="22" t="n">
        <f aca="false">G66+G223</f>
        <v>1192976.28616559</v>
      </c>
      <c r="H372" s="22" t="n">
        <f aca="false">H66+H223</f>
        <v>1229653.1590083</v>
      </c>
      <c r="I372" s="22" t="n">
        <f aca="false">I66+I223</f>
        <v>1267294.72836282</v>
      </c>
      <c r="J372" s="22" t="n">
        <f aca="false">J66+J223</f>
        <v>1305708.90115179</v>
      </c>
      <c r="K372" s="22" t="n">
        <f aca="false">K66+K223</f>
        <v>1345066.82638357</v>
      </c>
      <c r="L372" s="22" t="n">
        <f aca="false">L66+L223</f>
        <v>1385829.48513254</v>
      </c>
      <c r="M372" s="22" t="n">
        <f aca="false">M66+M223</f>
        <v>1426341.02660969</v>
      </c>
    </row>
    <row r="373" customFormat="false" ht="15" hidden="false" customHeight="false" outlineLevel="0" collapsed="false">
      <c r="B373" s="0" t="s">
        <v>26</v>
      </c>
      <c r="C373" s="22" t="n">
        <f aca="false">C67+C224</f>
        <v>0</v>
      </c>
      <c r="D373" s="22" t="n">
        <f aca="false">D67+D224</f>
        <v>998733.182459383</v>
      </c>
      <c r="E373" s="22" t="n">
        <f aca="false">E67+E224</f>
        <v>1030136.28780318</v>
      </c>
      <c r="F373" s="22" t="n">
        <f aca="false">F67+F224</f>
        <v>1062279.7475116</v>
      </c>
      <c r="G373" s="22" t="n">
        <f aca="false">G67+G224</f>
        <v>1095198.13217145</v>
      </c>
      <c r="H373" s="22" t="n">
        <f aca="false">H67+H224</f>
        <v>1128868.91263628</v>
      </c>
      <c r="I373" s="22" t="n">
        <f aca="false">I67+I224</f>
        <v>1163425.32161702</v>
      </c>
      <c r="J373" s="22" t="n">
        <f aca="false">J67+J224</f>
        <v>1198691.01027762</v>
      </c>
      <c r="K373" s="22" t="n">
        <f aca="false">K67+K224</f>
        <v>1234823.09999294</v>
      </c>
      <c r="L373" s="22" t="n">
        <f aca="false">L67+L224</f>
        <v>1272244.78912618</v>
      </c>
      <c r="M373" s="22" t="n">
        <f aca="false">M67+M224</f>
        <v>1309435.94294179</v>
      </c>
    </row>
    <row r="374" customFormat="false" ht="15" hidden="false" customHeight="false" outlineLevel="0" collapsed="false">
      <c r="B374" s="0" t="s">
        <v>27</v>
      </c>
      <c r="C374" s="22" t="n">
        <f aca="false">C68+C225</f>
        <v>0</v>
      </c>
      <c r="D374" s="22" t="n">
        <f aca="false">D68+D225</f>
        <v>2145818.01974154</v>
      </c>
      <c r="E374" s="22" t="n">
        <f aca="false">E68+E225</f>
        <v>2213288.84228558</v>
      </c>
      <c r="F374" s="22" t="n">
        <f aca="false">F68+F225</f>
        <v>2282350.34566861</v>
      </c>
      <c r="G374" s="22" t="n">
        <f aca="false">G68+G225</f>
        <v>2353076.80617326</v>
      </c>
      <c r="H374" s="22" t="n">
        <f aca="false">H68+H225</f>
        <v>2425419.81903107</v>
      </c>
      <c r="I374" s="22" t="n">
        <f aca="false">I68+I225</f>
        <v>2499665.64002787</v>
      </c>
      <c r="J374" s="22" t="n">
        <f aca="false">J68+J225</f>
        <v>2575435.3766658</v>
      </c>
      <c r="K374" s="22" t="n">
        <f aca="false">K68+K225</f>
        <v>2653066.61047654</v>
      </c>
      <c r="L374" s="22" t="n">
        <f aca="false">L68+L225</f>
        <v>2733468.59999844</v>
      </c>
      <c r="M374" s="22" t="n">
        <f aca="false">M68+M225</f>
        <v>2813375.27520872</v>
      </c>
    </row>
    <row r="375" customFormat="false" ht="15" hidden="false" customHeight="false" outlineLevel="0" collapsed="false">
      <c r="C375" s="22"/>
      <c r="D375" s="22"/>
      <c r="E375" s="22"/>
      <c r="F375" s="22"/>
      <c r="G375" s="22"/>
      <c r="H375" s="22"/>
      <c r="I375" s="22"/>
      <c r="J375" s="22"/>
      <c r="K375" s="22"/>
      <c r="L375" s="22"/>
      <c r="M375" s="22"/>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48708795.9903833</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12519994.2285684</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11493836.4265374</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24694965.3352775</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4109174.99799663</v>
      </c>
      <c r="E384" s="22" t="n">
        <f aca="false">PV($C$381,E$383,0,E371)*-1</f>
        <v>4114931.58437349</v>
      </c>
      <c r="F384" s="22" t="n">
        <f aca="false">PV($C$381,F$383,0,F371)*-1</f>
        <v>4119738.11887656</v>
      </c>
      <c r="G384" s="22" t="n">
        <f aca="false">PV($C$381,G$383,0,G371)*-1</f>
        <v>4123691.59910024</v>
      </c>
      <c r="H384" s="22" t="n">
        <f aca="false">PV($C$381,H$383,0,H371)*-1</f>
        <v>4126670.2988802</v>
      </c>
      <c r="I384" s="22" t="n">
        <f aca="false">PV($C$381,I$383,0,I371)*-1</f>
        <v>4129120.39475983</v>
      </c>
      <c r="J384" s="22" t="n">
        <f aca="false">PV($C$381,J$383,0,J371)*-1</f>
        <v>4130370.95177264</v>
      </c>
      <c r="K384" s="22" t="n">
        <f aca="false">PV($C$381,K$383,0,K371)*-1</f>
        <v>4130944.21295527</v>
      </c>
      <c r="L384" s="22" t="n">
        <f aca="false">PV($C$381,L$383,0,L371)*-1</f>
        <v>4132168.67197874</v>
      </c>
      <c r="M384" s="22" t="n">
        <f aca="false">PV($C$381,M$383,0,M371)*-1</f>
        <v>4129090.41816157</v>
      </c>
    </row>
    <row r="385" customFormat="false" ht="15" hidden="false" customHeight="false" outlineLevel="0" collapsed="false">
      <c r="A385" s="101"/>
      <c r="B385" s="101" t="s">
        <v>25</v>
      </c>
      <c r="C385" s="22" t="n">
        <f aca="false">PV($C$381,C$383,0,C372)*-1</f>
        <v>0</v>
      </c>
      <c r="D385" s="22" t="n">
        <f aca="false">PV($C$381,D$383,0,D372)*-1</f>
        <v>1056212.66576272</v>
      </c>
      <c r="E385" s="22" t="n">
        <f aca="false">PV($C$381,E$383,0,E372)*-1</f>
        <v>1057692.32517021</v>
      </c>
      <c r="F385" s="22" t="n">
        <f aca="false">PV($C$381,F$383,0,F372)*-1</f>
        <v>1058927.78548111</v>
      </c>
      <c r="G385" s="22" t="n">
        <f aca="false">PV($C$381,G$383,0,G372)*-1</f>
        <v>1059943.97872869</v>
      </c>
      <c r="H385" s="22" t="n">
        <f aca="false">PV($C$381,H$383,0,H372)*-1</f>
        <v>1060709.6167063</v>
      </c>
      <c r="I385" s="22" t="n">
        <f aca="false">PV($C$381,I$383,0,I372)*-1</f>
        <v>1061339.38358205</v>
      </c>
      <c r="J385" s="22" t="n">
        <f aca="false">PV($C$381,J$383,0,J372)*-1</f>
        <v>1061660.82381198</v>
      </c>
      <c r="K385" s="22" t="n">
        <f aca="false">PV($C$381,K$383,0,K372)*-1</f>
        <v>1061808.17351653</v>
      </c>
      <c r="L385" s="22" t="n">
        <f aca="false">PV($C$381,L$383,0,L372)*-1</f>
        <v>1062122.90558073</v>
      </c>
      <c r="M385" s="22" t="n">
        <f aca="false">PV($C$381,M$383,0,M372)*-1</f>
        <v>1061331.67846782</v>
      </c>
    </row>
    <row r="386" customFormat="false" ht="15" hidden="false" customHeight="false" outlineLevel="0" collapsed="false">
      <c r="A386" s="101"/>
      <c r="B386" s="101" t="s">
        <v>26</v>
      </c>
      <c r="C386" s="22" t="n">
        <f aca="false">PV($C$381,C$383,0,C373)*-1</f>
        <v>0</v>
      </c>
      <c r="D386" s="22" t="n">
        <f aca="false">PV($C$381,D$383,0,D373)*-1</f>
        <v>969643.86646542</v>
      </c>
      <c r="E386" s="22" t="n">
        <f aca="false">PV($C$381,E$383,0,E373)*-1</f>
        <v>971002.250733508</v>
      </c>
      <c r="F386" s="22" t="n">
        <f aca="false">PV($C$381,F$383,0,F373)*-1</f>
        <v>972136.450835021</v>
      </c>
      <c r="G386" s="22" t="n">
        <f aca="false">PV($C$381,G$383,0,G373)*-1</f>
        <v>973069.355335789</v>
      </c>
      <c r="H386" s="22" t="n">
        <f aca="false">PV($C$381,H$383,0,H373)*-1</f>
        <v>973772.240458251</v>
      </c>
      <c r="I386" s="22" t="n">
        <f aca="false">PV($C$381,I$383,0,I373)*-1</f>
        <v>974350.390681372</v>
      </c>
      <c r="J386" s="22" t="n">
        <f aca="false">PV($C$381,J$383,0,J373)*-1</f>
        <v>974645.485180323</v>
      </c>
      <c r="K386" s="22" t="n">
        <f aca="false">PV($C$381,K$383,0,K373)*-1</f>
        <v>974780.757878588</v>
      </c>
      <c r="L386" s="22" t="n">
        <f aca="false">PV($C$381,L$383,0,L373)*-1</f>
        <v>975069.694023295</v>
      </c>
      <c r="M386" s="22" t="n">
        <f aca="false">PV($C$381,M$383,0,M373)*-1</f>
        <v>974343.317090041</v>
      </c>
    </row>
    <row r="387" customFormat="false" ht="15" hidden="false" customHeight="false" outlineLevel="0" collapsed="false">
      <c r="A387" s="101"/>
      <c r="B387" s="101" t="s">
        <v>27</v>
      </c>
      <c r="C387" s="22" t="n">
        <f aca="false">PV($C$381,C$383,0,C374)*-1</f>
        <v>0</v>
      </c>
      <c r="D387" s="22" t="n">
        <f aca="false">PV($C$381,D$383,0,D374)*-1</f>
        <v>2083318.46576849</v>
      </c>
      <c r="E387" s="22" t="n">
        <f aca="false">PV($C$381,E$383,0,E374)*-1</f>
        <v>2086237.00846977</v>
      </c>
      <c r="F387" s="22" t="n">
        <f aca="false">PV($C$381,F$383,0,F374)*-1</f>
        <v>2088673.88256043</v>
      </c>
      <c r="G387" s="22" t="n">
        <f aca="false">PV($C$381,G$383,0,G374)*-1</f>
        <v>2090678.26503576</v>
      </c>
      <c r="H387" s="22" t="n">
        <f aca="false">PV($C$381,H$383,0,H374)*-1</f>
        <v>2092188.44171565</v>
      </c>
      <c r="I387" s="22" t="n">
        <f aca="false">PV($C$381,I$383,0,I374)*-1</f>
        <v>2093430.62049641</v>
      </c>
      <c r="J387" s="22" t="n">
        <f aca="false">PV($C$381,J$383,0,J374)*-1</f>
        <v>2094064.64278034</v>
      </c>
      <c r="K387" s="22" t="n">
        <f aca="false">PV($C$381,K$383,0,K374)*-1</f>
        <v>2094355.28156016</v>
      </c>
      <c r="L387" s="22" t="n">
        <f aca="false">PV($C$381,L$383,0,L374)*-1</f>
        <v>2094976.07237471</v>
      </c>
      <c r="M387" s="22" t="n">
        <f aca="false">PV($C$381,M$383,0,M374)*-1</f>
        <v>2093415.42260371</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41245901.2488552</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10601749.3368081</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9732813.80868161</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20911338.1033654</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142"/>
      <c r="B395" s="0" t="s">
        <v>238</v>
      </c>
      <c r="C395" s="49" t="n">
        <f aca="false">C89+C246</f>
        <v>0</v>
      </c>
      <c r="D395" s="49" t="n">
        <f aca="false">D89+D246</f>
        <v>1075940.36847714</v>
      </c>
      <c r="E395" s="49" t="n">
        <f aca="false">E89+E246</f>
        <v>1109771.09456929</v>
      </c>
      <c r="F395" s="49" t="n">
        <f aca="false">F89+F246</f>
        <v>1144399.40820722</v>
      </c>
      <c r="G395" s="49" t="n">
        <f aca="false">G89+G246</f>
        <v>1179862.552461</v>
      </c>
      <c r="H395" s="49" t="n">
        <f aca="false">H89+H246</f>
        <v>1216136.25656586</v>
      </c>
      <c r="I395" s="49" t="n">
        <f aca="false">I89+I246</f>
        <v>1253364.05280312</v>
      </c>
      <c r="J395" s="49" t="n">
        <f aca="false">J89+J246</f>
        <v>1291355.95966923</v>
      </c>
      <c r="K395" s="49" t="n">
        <f aca="false">K89+K246</f>
        <v>1330281.24482539</v>
      </c>
      <c r="L395" s="49" t="n">
        <f aca="false">L89+L246</f>
        <v>1370595.82203399</v>
      </c>
      <c r="M395" s="49" t="n">
        <f aca="false">M89+M246</f>
        <v>1410662.04236515</v>
      </c>
    </row>
    <row r="396" customFormat="false" ht="15" hidden="false" customHeight="false" outlineLevel="0" collapsed="false">
      <c r="A396" s="142"/>
      <c r="B396" s="0" t="s">
        <v>25</v>
      </c>
      <c r="C396" s="49" t="n">
        <f aca="false">C90+C247</f>
        <v>0</v>
      </c>
      <c r="D396" s="49" t="n">
        <f aca="false">D90+D247</f>
        <v>305083.066203595</v>
      </c>
      <c r="E396" s="49" t="n">
        <f aca="false">E90+E247</f>
        <v>314675.774080796</v>
      </c>
      <c r="F396" s="49" t="n">
        <f aca="false">F90+F247</f>
        <v>324494.63803612</v>
      </c>
      <c r="G396" s="49" t="n">
        <f aca="false">G90+G247</f>
        <v>334550.218348138</v>
      </c>
      <c r="H396" s="49" t="n">
        <f aca="false">H90+H247</f>
        <v>344835.633037555</v>
      </c>
      <c r="I396" s="49" t="n">
        <f aca="false">I90+I247</f>
        <v>355391.580706051</v>
      </c>
      <c r="J396" s="49" t="n">
        <f aca="false">J90+J247</f>
        <v>366164.192067439</v>
      </c>
      <c r="K396" s="49" t="n">
        <f aca="false">K90+K247</f>
        <v>377201.462994543</v>
      </c>
      <c r="L396" s="49" t="n">
        <f aca="false">L90+L247</f>
        <v>388632.667908726</v>
      </c>
      <c r="M396" s="49" t="n">
        <f aca="false">M90+M247</f>
        <v>399993.451189977</v>
      </c>
    </row>
    <row r="397" customFormat="false" ht="15" hidden="false" customHeight="false" outlineLevel="0" collapsed="false">
      <c r="A397" s="142"/>
      <c r="B397" s="0" t="s">
        <v>26</v>
      </c>
      <c r="C397" s="49" t="n">
        <f aca="false">C91+C248</f>
        <v>0</v>
      </c>
      <c r="D397" s="49" t="n">
        <f aca="false">D91+D248</f>
        <v>241973.423160158</v>
      </c>
      <c r="E397" s="49" t="n">
        <f aca="false">E91+E248</f>
        <v>249581.778455999</v>
      </c>
      <c r="F397" s="49" t="n">
        <f aca="false">F91+F248</f>
        <v>257369.50706506</v>
      </c>
      <c r="G397" s="49" t="n">
        <f aca="false">G91+G248</f>
        <v>265344.984761147</v>
      </c>
      <c r="H397" s="49" t="n">
        <f aca="false">H91+H248</f>
        <v>273502.753174814</v>
      </c>
      <c r="I397" s="49" t="n">
        <f aca="false">I91+I248</f>
        <v>281875.091973653</v>
      </c>
      <c r="J397" s="49" t="n">
        <f aca="false">J91+J248</f>
        <v>290419.275300268</v>
      </c>
      <c r="K397" s="49" t="n">
        <f aca="false">K91+K248</f>
        <v>299173.370576061</v>
      </c>
      <c r="L397" s="49" t="n">
        <f aca="false">L91+L248</f>
        <v>308239.910447809</v>
      </c>
      <c r="M397" s="49" t="n">
        <f aca="false">M91+M248</f>
        <v>317250.596142539</v>
      </c>
    </row>
    <row r="398" customFormat="false" ht="15" hidden="false" customHeight="false" outlineLevel="0" collapsed="false">
      <c r="A398" s="142"/>
      <c r="B398" s="0" t="s">
        <v>27</v>
      </c>
      <c r="C398" s="49" t="n">
        <f aca="false">C92+C249</f>
        <v>0</v>
      </c>
      <c r="D398" s="49" t="n">
        <f aca="false">D92+D249</f>
        <v>528883.879113384</v>
      </c>
      <c r="E398" s="49" t="n">
        <f aca="false">E92+E249</f>
        <v>545513.542032498</v>
      </c>
      <c r="F398" s="49" t="n">
        <f aca="false">F92+F249</f>
        <v>562535.263106039</v>
      </c>
      <c r="G398" s="49" t="n">
        <f aca="false">G92+G249</f>
        <v>579967.349351714</v>
      </c>
      <c r="H398" s="49" t="n">
        <f aca="false">H92+H249</f>
        <v>597797.870353489</v>
      </c>
      <c r="I398" s="49" t="n">
        <f aca="false">I92+I249</f>
        <v>616097.380123415</v>
      </c>
      <c r="J398" s="49" t="n">
        <f aca="false">J92+J249</f>
        <v>634772.492301518</v>
      </c>
      <c r="K398" s="49" t="n">
        <f aca="false">K92+K249</f>
        <v>653906.41125478</v>
      </c>
      <c r="L398" s="49" t="n">
        <f aca="false">L92+L249</f>
        <v>673723.243677456</v>
      </c>
      <c r="M398" s="49" t="n">
        <f aca="false">M92+M249</f>
        <v>693417.995032632</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12382368.8019774</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3511022.68457294</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2784730.69105751</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6086615.42634693</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1044602.29949237</v>
      </c>
      <c r="E408" s="22" t="n">
        <f aca="false">PV($C$405,E$407,0,E395)*-1</f>
        <v>1046065.6938159</v>
      </c>
      <c r="F408" s="22" t="n">
        <f aca="false">PV($C$405,F$407,0,F395)*-1</f>
        <v>1047287.57338953</v>
      </c>
      <c r="G408" s="22" t="n">
        <f aca="false">PV($C$405,G$407,0,G395)*-1</f>
        <v>1048292.59618234</v>
      </c>
      <c r="H408" s="22" t="n">
        <f aca="false">PV($C$405,H$407,0,H395)*-1</f>
        <v>1049049.81792178</v>
      </c>
      <c r="I408" s="22" t="n">
        <f aca="false">PV($C$405,I$407,0,I395)*-1</f>
        <v>1049672.66211583</v>
      </c>
      <c r="J408" s="22" t="n">
        <f aca="false">PV($C$405,J$407,0,J395)*-1</f>
        <v>1049990.5689297</v>
      </c>
      <c r="K408" s="22" t="n">
        <f aca="false">PV($C$405,K$407,0,K395)*-1</f>
        <v>1050136.2988998</v>
      </c>
      <c r="L408" s="22" t="n">
        <f aca="false">PV($C$405,L$407,0,L395)*-1</f>
        <v>1050447.57128712</v>
      </c>
      <c r="M408" s="22" t="n">
        <f aca="false">PV($C$405,M$407,0,M395)*-1</f>
        <v>1049665.04169969</v>
      </c>
    </row>
    <row r="409" customFormat="false" ht="15" hidden="false" customHeight="false" outlineLevel="0" collapsed="false">
      <c r="A409" s="101"/>
      <c r="B409" s="101" t="s">
        <v>25</v>
      </c>
      <c r="C409" s="22" t="n">
        <f aca="false">PV($C$405,C$407,0,C396)*-1</f>
        <v>0</v>
      </c>
      <c r="D409" s="22" t="n">
        <f aca="false">PV($C$405,D$407,0,D396)*-1</f>
        <v>296197.151653976</v>
      </c>
      <c r="E409" s="22" t="n">
        <f aca="false">PV($C$405,E$407,0,E396)*-1</f>
        <v>296612.097352056</v>
      </c>
      <c r="F409" s="22" t="n">
        <f aca="false">PV($C$405,F$407,0,F396)*-1</f>
        <v>296958.561503578</v>
      </c>
      <c r="G409" s="22" t="n">
        <f aca="false">PV($C$405,G$407,0,G396)*-1</f>
        <v>297243.535879686</v>
      </c>
      <c r="H409" s="22" t="n">
        <f aca="false">PV($C$405,H$407,0,H396)*-1</f>
        <v>297458.246226869</v>
      </c>
      <c r="I409" s="22" t="n">
        <f aca="false">PV($C$405,I$407,0,I396)*-1</f>
        <v>297634.853799236</v>
      </c>
      <c r="J409" s="22" t="n">
        <f aca="false">PV($C$405,J$407,0,J396)*-1</f>
        <v>297724.996327932</v>
      </c>
      <c r="K409" s="22" t="n">
        <f aca="false">PV($C$405,K$407,0,K396)*-1</f>
        <v>297766.318084619</v>
      </c>
      <c r="L409" s="22" t="n">
        <f aca="false">PV($C$405,L$407,0,L396)*-1</f>
        <v>297854.579420591</v>
      </c>
      <c r="M409" s="22" t="n">
        <f aca="false">PV($C$405,M$407,0,M396)*-1</f>
        <v>297632.693029002</v>
      </c>
    </row>
    <row r="410" customFormat="false" ht="15" hidden="false" customHeight="false" outlineLevel="0" collapsed="false">
      <c r="A410" s="101"/>
      <c r="B410" s="101" t="s">
        <v>26</v>
      </c>
      <c r="C410" s="22" t="n">
        <f aca="false">PV($C$405,C$407,0,C397)*-1</f>
        <v>0</v>
      </c>
      <c r="D410" s="22" t="n">
        <f aca="false">PV($C$405,D$407,0,D397)*-1</f>
        <v>234925.653553551</v>
      </c>
      <c r="E410" s="22" t="n">
        <f aca="false">PV($C$405,E$407,0,E397)*-1</f>
        <v>235254.763366952</v>
      </c>
      <c r="F410" s="22" t="n">
        <f aca="false">PV($C$405,F$407,0,F397)*-1</f>
        <v>235529.557762424</v>
      </c>
      <c r="G410" s="22" t="n">
        <f aca="false">PV($C$405,G$407,0,G397)*-1</f>
        <v>235755.582189665</v>
      </c>
      <c r="H410" s="22" t="n">
        <f aca="false">PV($C$405,H$407,0,H397)*-1</f>
        <v>235925.877441848</v>
      </c>
      <c r="I410" s="22" t="n">
        <f aca="false">PV($C$405,I$407,0,I397)*-1</f>
        <v>236065.951879192</v>
      </c>
      <c r="J410" s="22" t="n">
        <f aca="false">PV($C$405,J$407,0,J397)*-1</f>
        <v>236137.447477136</v>
      </c>
      <c r="K410" s="22" t="n">
        <f aca="false">PV($C$405,K$407,0,K397)*-1</f>
        <v>236170.221393568</v>
      </c>
      <c r="L410" s="22" t="n">
        <f aca="false">PV($C$405,L$407,0,L397)*-1</f>
        <v>236240.224943302</v>
      </c>
      <c r="M410" s="22" t="n">
        <f aca="false">PV($C$405,M$407,0,M397)*-1</f>
        <v>236064.238087021</v>
      </c>
    </row>
    <row r="411" customFormat="false" ht="15" hidden="false" customHeight="false" outlineLevel="0" collapsed="false">
      <c r="A411" s="101"/>
      <c r="B411" s="101" t="s">
        <v>27</v>
      </c>
      <c r="C411" s="22" t="n">
        <f aca="false">PV($C$405,C$407,0,C398)*-1</f>
        <v>0</v>
      </c>
      <c r="D411" s="22" t="n">
        <f aca="false">PV($C$405,D$407,0,D398)*-1</f>
        <v>513479.494284839</v>
      </c>
      <c r="E411" s="22" t="n">
        <f aca="false">PV($C$405,E$407,0,E398)*-1</f>
        <v>514198.833096897</v>
      </c>
      <c r="F411" s="22" t="n">
        <f aca="false">PV($C$405,F$407,0,F398)*-1</f>
        <v>514799.454123527</v>
      </c>
      <c r="G411" s="22" t="n">
        <f aca="false">PV($C$405,G$407,0,G398)*-1</f>
        <v>515293.478112991</v>
      </c>
      <c r="H411" s="22" t="n">
        <f aca="false">PV($C$405,H$407,0,H398)*-1</f>
        <v>515665.694253065</v>
      </c>
      <c r="I411" s="22" t="n">
        <f aca="false">PV($C$405,I$407,0,I398)*-1</f>
        <v>515971.856437405</v>
      </c>
      <c r="J411" s="22" t="n">
        <f aca="false">PV($C$405,J$407,0,J398)*-1</f>
        <v>516128.125124629</v>
      </c>
      <c r="K411" s="22" t="n">
        <f aca="false">PV($C$405,K$407,0,K398)*-1</f>
        <v>516199.75942161</v>
      </c>
      <c r="L411" s="22" t="n">
        <f aca="false">PV($C$405,L$407,0,L398)*-1</f>
        <v>516352.766923225</v>
      </c>
      <c r="M411" s="22" t="n">
        <f aca="false">PV($C$405,M$407,0,M398)*-1</f>
        <v>515968.110583669</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10485210.1237341</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2973083.03327755</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2358069.51809466</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5154057.57236186</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506143.17659142</v>
      </c>
      <c r="E419" s="49" t="n">
        <f aca="false">E113+E270</f>
        <v>522057.805015404</v>
      </c>
      <c r="F419" s="49" t="n">
        <f aca="false">F113+F270</f>
        <v>538347.63406003</v>
      </c>
      <c r="G419" s="49" t="n">
        <f aca="false">G113+G270</f>
        <v>555030.183586388</v>
      </c>
      <c r="H419" s="49" t="n">
        <f aca="false">H113+H270</f>
        <v>572094.036156913</v>
      </c>
      <c r="I419" s="49" t="n">
        <f aca="false">I113+I270</f>
        <v>589606.712135132</v>
      </c>
      <c r="J419" s="49" t="n">
        <f aca="false">J113+J270</f>
        <v>607478.840544249</v>
      </c>
      <c r="K419" s="49" t="n">
        <f aca="false">K113+K270</f>
        <v>625790.048168656</v>
      </c>
      <c r="L419" s="49" t="n">
        <f aca="false">L113+L270</f>
        <v>644754.805667424</v>
      </c>
      <c r="M419" s="49" t="n">
        <f aca="false">M113+M270</f>
        <v>663602.731283531</v>
      </c>
    </row>
    <row r="420" customFormat="false" ht="15" hidden="false" customHeight="false" outlineLevel="0" collapsed="false">
      <c r="B420" s="0" t="s">
        <v>25</v>
      </c>
      <c r="C420" s="49" t="n">
        <f aca="false">C114+C271</f>
        <v>0</v>
      </c>
      <c r="D420" s="49" t="n">
        <f aca="false">D114+D271</f>
        <v>143719.12675165</v>
      </c>
      <c r="E420" s="49" t="n">
        <f aca="false">E114+E271</f>
        <v>148238.078316057</v>
      </c>
      <c r="F420" s="49" t="n">
        <f aca="false">F114+F271</f>
        <v>152863.567927502</v>
      </c>
      <c r="G420" s="49" t="n">
        <f aca="false">G114+G271</f>
        <v>157600.57034264</v>
      </c>
      <c r="H420" s="49" t="n">
        <f aca="false">H114+H271</f>
        <v>162445.843585224</v>
      </c>
      <c r="I420" s="49" t="n">
        <f aca="false">I114+I271</f>
        <v>167418.560032029</v>
      </c>
      <c r="J420" s="49" t="n">
        <f aca="false">J114+J271</f>
        <v>172493.342834495</v>
      </c>
      <c r="K420" s="49" t="n">
        <f aca="false">K114+K271</f>
        <v>177692.801982143</v>
      </c>
      <c r="L420" s="49" t="n">
        <f aca="false">L114+L271</f>
        <v>183077.836321902</v>
      </c>
      <c r="M420" s="49" t="n">
        <f aca="false">M114+M271</f>
        <v>188429.696301265</v>
      </c>
    </row>
    <row r="421" customFormat="false" ht="15" hidden="false" customHeight="false" outlineLevel="0" collapsed="false">
      <c r="B421" s="0" t="s">
        <v>26</v>
      </c>
      <c r="C421" s="49" t="n">
        <f aca="false">C115+C272</f>
        <v>0</v>
      </c>
      <c r="D421" s="49" t="n">
        <f aca="false">D115+D272</f>
        <v>113536.633402711</v>
      </c>
      <c r="E421" s="49" t="n">
        <f aca="false">E115+E272</f>
        <v>117106.558705829</v>
      </c>
      <c r="F421" s="49" t="n">
        <f aca="false">F115+F272</f>
        <v>120760.647971416</v>
      </c>
      <c r="G421" s="49" t="n">
        <f aca="false">G115+G272</f>
        <v>124502.831206113</v>
      </c>
      <c r="H421" s="49" t="n">
        <f aca="false">H115+H272</f>
        <v>128330.547281996</v>
      </c>
      <c r="I421" s="49" t="n">
        <f aca="false">I115+I272</f>
        <v>132258.94217972</v>
      </c>
      <c r="J421" s="49" t="n">
        <f aca="false">J115+J272</f>
        <v>136267.968449672</v>
      </c>
      <c r="K421" s="49" t="n">
        <f aca="false">K115+K272</f>
        <v>140375.487751254</v>
      </c>
      <c r="L421" s="49" t="n">
        <f aca="false">L115+L272</f>
        <v>144629.609547797</v>
      </c>
      <c r="M421" s="49" t="n">
        <f aca="false">M115+M272</f>
        <v>148857.523940496</v>
      </c>
    </row>
    <row r="422" customFormat="false" ht="15" hidden="false" customHeight="false" outlineLevel="0" collapsed="false">
      <c r="B422" s="0" t="s">
        <v>27</v>
      </c>
      <c r="C422" s="49" t="n">
        <f aca="false">C116+C273</f>
        <v>0</v>
      </c>
      <c r="D422" s="49" t="n">
        <f aca="false">D116+D273</f>
        <v>248887.416437059</v>
      </c>
      <c r="E422" s="49" t="n">
        <f aca="false">E116+E273</f>
        <v>256713.167993518</v>
      </c>
      <c r="F422" s="49" t="n">
        <f aca="false">F116+F273</f>
        <v>264723.418161113</v>
      </c>
      <c r="G422" s="49" t="n">
        <f aca="false">G116+G273</f>
        <v>272926.782037635</v>
      </c>
      <c r="H422" s="49" t="n">
        <f aca="false">H116+H273</f>
        <v>281317.645289693</v>
      </c>
      <c r="I422" s="49" t="n">
        <f aca="false">I116+I273</f>
        <v>289929.209923383</v>
      </c>
      <c r="J422" s="49" t="n">
        <f aca="false">J116+J273</f>
        <v>298717.529260082</v>
      </c>
      <c r="K422" s="49" t="n">
        <f aca="false">K116+K273</f>
        <v>307721.758435259</v>
      </c>
      <c r="L422" s="49" t="n">
        <f aca="false">L116+L273</f>
        <v>317047.359797725</v>
      </c>
      <c r="M422" s="49" t="n">
        <f aca="false">M116+M273</f>
        <v>326315.51104177</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5824905.97320915</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1653979.42439491</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1306626.75043701</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2864299.79837724</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491401.142321767</v>
      </c>
      <c r="E432" s="22" t="n">
        <f aca="false">PV($C$429,E$431,0,E419)*-1</f>
        <v>492089.551338867</v>
      </c>
      <c r="F432" s="22" t="n">
        <f aca="false">PV($C$429,F$431,0,F419)*-1</f>
        <v>492664.347142544</v>
      </c>
      <c r="G432" s="22" t="n">
        <f aca="false">PV($C$429,G$431,0,G419)*-1</f>
        <v>493137.129318773</v>
      </c>
      <c r="H432" s="22" t="n">
        <f aca="false">PV($C$429,H$431,0,H419)*-1</f>
        <v>493493.341082745</v>
      </c>
      <c r="I432" s="22" t="n">
        <f aca="false">PV($C$429,I$431,0,I419)*-1</f>
        <v>493786.339048184</v>
      </c>
      <c r="J432" s="22" t="n">
        <f aca="false">PV($C$429,J$431,0,J419)*-1</f>
        <v>493935.888567232</v>
      </c>
      <c r="K432" s="22" t="n">
        <f aca="false">PV($C$429,K$431,0,K419)*-1</f>
        <v>494004.4427661</v>
      </c>
      <c r="L432" s="22" t="n">
        <f aca="false">PV($C$429,L$431,0,L419)*-1</f>
        <v>494150.871322477</v>
      </c>
      <c r="M432" s="22" t="n">
        <f aca="false">PV($C$429,M$431,0,M419)*-1</f>
        <v>493782.754256922</v>
      </c>
    </row>
    <row r="433" customFormat="false" ht="15" hidden="false" customHeight="false" outlineLevel="0" collapsed="false">
      <c r="A433" s="101"/>
      <c r="B433" s="101" t="s">
        <v>25</v>
      </c>
      <c r="C433" s="22" t="n">
        <f aca="false">PV($C$429,C$431,0,C420)*-1</f>
        <v>0</v>
      </c>
      <c r="D433" s="22" t="n">
        <f aca="false">PV($C$429,D$431,0,D420)*-1</f>
        <v>139533.132768592</v>
      </c>
      <c r="E433" s="22" t="n">
        <f aca="false">PV($C$429,E$431,0,E420)*-1</f>
        <v>139728.606198564</v>
      </c>
      <c r="F433" s="22" t="n">
        <f aca="false">PV($C$429,F$431,0,F420)*-1</f>
        <v>139891.819207818</v>
      </c>
      <c r="G433" s="22" t="n">
        <f aca="false">PV($C$429,G$431,0,G420)*-1</f>
        <v>140026.065493561</v>
      </c>
      <c r="H433" s="22" t="n">
        <f aca="false">PV($C$429,H$431,0,H420)*-1</f>
        <v>140127.21166331</v>
      </c>
      <c r="I433" s="22" t="n">
        <f aca="false">PV($C$429,I$431,0,I420)*-1</f>
        <v>140210.408303471</v>
      </c>
      <c r="J433" s="22" t="n">
        <f aca="false">PV($C$429,J$431,0,J420)*-1</f>
        <v>140252.872821967</v>
      </c>
      <c r="K433" s="22" t="n">
        <f aca="false">PV($C$429,K$431,0,K420)*-1</f>
        <v>140272.338755821</v>
      </c>
      <c r="L433" s="22" t="n">
        <f aca="false">PV($C$429,L$431,0,L420)*-1</f>
        <v>140313.917078374</v>
      </c>
      <c r="M433" s="22" t="n">
        <f aca="false">PV($C$429,M$431,0,M420)*-1</f>
        <v>140209.390403609</v>
      </c>
    </row>
    <row r="434" customFormat="false" ht="15" hidden="false" customHeight="false" outlineLevel="0" collapsed="false">
      <c r="A434" s="101"/>
      <c r="B434" s="101" t="s">
        <v>26</v>
      </c>
      <c r="C434" s="22" t="n">
        <f aca="false">PV($C$429,C$431,0,C421)*-1</f>
        <v>0</v>
      </c>
      <c r="D434" s="22" t="n">
        <f aca="false">PV($C$429,D$431,0,D421)*-1</f>
        <v>110229.741167681</v>
      </c>
      <c r="E434" s="22" t="n">
        <f aca="false">PV($C$429,E$431,0,E421)*-1</f>
        <v>110384.163168847</v>
      </c>
      <c r="F434" s="22" t="n">
        <f aca="false">PV($C$429,F$431,0,F421)*-1</f>
        <v>110513.099769124</v>
      </c>
      <c r="G434" s="22" t="n">
        <f aca="false">PV($C$429,G$431,0,G421)*-1</f>
        <v>110619.152955464</v>
      </c>
      <c r="H434" s="22" t="n">
        <f aca="false">PV($C$429,H$431,0,H421)*-1</f>
        <v>110699.057390277</v>
      </c>
      <c r="I434" s="22" t="n">
        <f aca="false">PV($C$429,I$431,0,I421)*-1</f>
        <v>110764.781881149</v>
      </c>
      <c r="J434" s="22" t="n">
        <f aca="false">PV($C$429,J$431,0,J421)*-1</f>
        <v>110798.328414432</v>
      </c>
      <c r="K434" s="22" t="n">
        <f aca="false">PV($C$429,K$431,0,K421)*-1</f>
        <v>110813.706302163</v>
      </c>
      <c r="L434" s="22" t="n">
        <f aca="false">PV($C$429,L$431,0,L421)*-1</f>
        <v>110846.552749757</v>
      </c>
      <c r="M434" s="22" t="n">
        <f aca="false">PV($C$429,M$431,0,M421)*-1</f>
        <v>110763.977750717</v>
      </c>
    </row>
    <row r="435" customFormat="false" ht="15" hidden="false" customHeight="false" outlineLevel="0" collapsed="false">
      <c r="A435" s="101"/>
      <c r="B435" s="101" t="s">
        <v>27</v>
      </c>
      <c r="C435" s="22" t="n">
        <f aca="false">PV($C$429,C$431,0,C422)*-1</f>
        <v>0</v>
      </c>
      <c r="D435" s="22" t="n">
        <f aca="false">PV($C$429,D$431,0,D422)*-1</f>
        <v>241638.268385495</v>
      </c>
      <c r="E435" s="22" t="n">
        <f aca="false">PV($C$429,E$431,0,E422)*-1</f>
        <v>241976.781971456</v>
      </c>
      <c r="F435" s="22" t="n">
        <f aca="false">PV($C$429,F$431,0,F422)*-1</f>
        <v>242259.428165601</v>
      </c>
      <c r="G435" s="22" t="n">
        <f aca="false">PV($C$429,G$431,0,G422)*-1</f>
        <v>242491.910869747</v>
      </c>
      <c r="H435" s="22" t="n">
        <f aca="false">PV($C$429,H$431,0,H422)*-1</f>
        <v>242667.072029158</v>
      </c>
      <c r="I435" s="22" t="n">
        <f aca="false">PV($C$429,I$431,0,I422)*-1</f>
        <v>242811.148863564</v>
      </c>
      <c r="J435" s="22" t="n">
        <f aca="false">PV($C$429,J$431,0,J422)*-1</f>
        <v>242884.687330833</v>
      </c>
      <c r="K435" s="22" t="n">
        <f aca="false">PV($C$429,K$431,0,K422)*-1</f>
        <v>242918.397708116</v>
      </c>
      <c r="L435" s="22" t="n">
        <f aca="false">PV($C$429,L$431,0,L422)*-1</f>
        <v>242990.401494346</v>
      </c>
      <c r="M435" s="22" t="n">
        <f aca="false">PV($C$429,M$431,0,M422)*-1</f>
        <v>242809.386102596</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4932445.80716561</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1400565.76269509</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1106432.56154961</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2425447.48292091</v>
      </c>
      <c r="D440" s="22"/>
      <c r="E440" s="22"/>
      <c r="F440" s="22"/>
      <c r="G440" s="22"/>
      <c r="H440" s="22"/>
      <c r="I440" s="22"/>
      <c r="J440" s="22"/>
      <c r="K440" s="22"/>
      <c r="L440" s="22"/>
      <c r="M440" s="22"/>
    </row>
    <row r="441" customFormat="false" ht="15" hidden="false" customHeight="false" outlineLevel="0" collapsed="false">
      <c r="A441" s="20"/>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0.199902565575747</v>
      </c>
      <c r="E443" s="71" t="n">
        <f aca="false">(E335-E395)/E329</f>
        <v>0.199902565575747</v>
      </c>
      <c r="F443" s="71" t="n">
        <f aca="false">(F335-F395)/F329</f>
        <v>0.199902565575747</v>
      </c>
      <c r="G443" s="71" t="n">
        <f aca="false">(G335-G395)/G329</f>
        <v>0.199902565575747</v>
      </c>
      <c r="H443" s="71" t="n">
        <f aca="false">(H335-H395)/H329</f>
        <v>0.199902565575747</v>
      </c>
      <c r="I443" s="71" t="n">
        <f aca="false">(I335-I395)/I329</f>
        <v>0.199902565575747</v>
      </c>
      <c r="J443" s="71" t="n">
        <f aca="false">(J335-J395)/J329</f>
        <v>0.199902565575747</v>
      </c>
      <c r="K443" s="71" t="n">
        <f aca="false">(K335-K395)/K329</f>
        <v>0.199902565575747</v>
      </c>
      <c r="L443" s="71" t="n">
        <f aca="false">(L335-L395)/L329</f>
        <v>0.199902565575747</v>
      </c>
      <c r="M443" s="71" t="n">
        <f aca="false">(M335-M395)/M329</f>
        <v>0.199902565575747</v>
      </c>
    </row>
    <row r="444" customFormat="false" ht="15" hidden="false" customHeight="false" outlineLevel="0" collapsed="false">
      <c r="B444" s="0" t="s">
        <v>25</v>
      </c>
      <c r="C444" s="71" t="n">
        <f aca="false">(C336-C396)/C330</f>
        <v>0.455684645072413</v>
      </c>
      <c r="D444" s="71" t="n">
        <f aca="false">(D336-D396)/D330</f>
        <v>0.183631522808334</v>
      </c>
      <c r="E444" s="71" t="n">
        <f aca="false">(E336-E396)/E330</f>
        <v>0.183631522808334</v>
      </c>
      <c r="F444" s="71" t="n">
        <f aca="false">(F336-F396)/F330</f>
        <v>0.183631522808334</v>
      </c>
      <c r="G444" s="71" t="n">
        <f aca="false">(G336-G396)/G330</f>
        <v>0.183631522808334</v>
      </c>
      <c r="H444" s="71" t="n">
        <f aca="false">(H336-H396)/H330</f>
        <v>0.183631522808334</v>
      </c>
      <c r="I444" s="71" t="n">
        <f aca="false">(I336-I396)/I330</f>
        <v>0.183631522808334</v>
      </c>
      <c r="J444" s="71" t="n">
        <f aca="false">(J336-J396)/J330</f>
        <v>0.183631522808334</v>
      </c>
      <c r="K444" s="71" t="n">
        <f aca="false">(K336-K396)/K330</f>
        <v>0.183631522808334</v>
      </c>
      <c r="L444" s="71" t="n">
        <f aca="false">(L336-L396)/L330</f>
        <v>0.183631522808334</v>
      </c>
      <c r="M444" s="71" t="n">
        <f aca="false">(M336-M396)/M330</f>
        <v>0.183631522808334</v>
      </c>
    </row>
    <row r="445" customFormat="false" ht="15" hidden="false" customHeight="false" outlineLevel="0" collapsed="false">
      <c r="B445" s="0" t="s">
        <v>26</v>
      </c>
      <c r="C445" s="71" t="n">
        <f aca="false">(C337-C397)/C331</f>
        <v>0.391043568345798</v>
      </c>
      <c r="D445" s="71" t="n">
        <f aca="false">(D337-D397)/D331</f>
        <v>0.246470480492619</v>
      </c>
      <c r="E445" s="71" t="n">
        <f aca="false">(E337-E397)/E331</f>
        <v>0.246470480492619</v>
      </c>
      <c r="F445" s="71" t="n">
        <f aca="false">(F337-F397)/F331</f>
        <v>0.246470480492619</v>
      </c>
      <c r="G445" s="71" t="n">
        <f aca="false">(G337-G397)/G331</f>
        <v>0.246470480492619</v>
      </c>
      <c r="H445" s="71" t="n">
        <f aca="false">(H337-H397)/H331</f>
        <v>0.246470480492619</v>
      </c>
      <c r="I445" s="71" t="n">
        <f aca="false">(I337-I397)/I331</f>
        <v>0.246470480492619</v>
      </c>
      <c r="J445" s="71" t="n">
        <f aca="false">(J337-J397)/J331</f>
        <v>0.246470480492619</v>
      </c>
      <c r="K445" s="71" t="n">
        <f aca="false">(K337-K397)/K331</f>
        <v>0.246470480492619</v>
      </c>
      <c r="L445" s="71" t="n">
        <f aca="false">(L337-L397)/L331</f>
        <v>0.246470480492619</v>
      </c>
      <c r="M445" s="71" t="n">
        <f aca="false">(M337-M397)/M331</f>
        <v>0.246470480492619</v>
      </c>
    </row>
    <row r="446" customFormat="false" ht="15" hidden="false" customHeight="false" outlineLevel="0" collapsed="false">
      <c r="B446" s="0" t="s">
        <v>27</v>
      </c>
      <c r="C446" s="71" t="n">
        <f aca="false">(C338-C398)/C332</f>
        <v>0.399792046233091</v>
      </c>
      <c r="D446" s="71" t="n">
        <f aca="false">(D338-D398)/D332</f>
        <v>0.174470740201612</v>
      </c>
      <c r="E446" s="71" t="n">
        <f aca="false">(E338-E398)/E332</f>
        <v>0.174470740201612</v>
      </c>
      <c r="F446" s="71" t="n">
        <f aca="false">(F338-F398)/F332</f>
        <v>0.174470740201612</v>
      </c>
      <c r="G446" s="71" t="n">
        <f aca="false">(G338-G398)/G332</f>
        <v>0.174470740201612</v>
      </c>
      <c r="H446" s="71" t="n">
        <f aca="false">(H338-H398)/H332</f>
        <v>0.174470740201612</v>
      </c>
      <c r="I446" s="71" t="n">
        <f aca="false">(I338-I398)/I332</f>
        <v>0.174470740201612</v>
      </c>
      <c r="J446" s="71" t="n">
        <f aca="false">(J338-J398)/J332</f>
        <v>0.174470740201612</v>
      </c>
      <c r="K446" s="71" t="n">
        <f aca="false">(K338-K398)/K332</f>
        <v>0.174470740201612</v>
      </c>
      <c r="L446" s="71" t="n">
        <f aca="false">(L338-L398)/L332</f>
        <v>0.174470740201612</v>
      </c>
      <c r="M446" s="71" t="n">
        <f aca="false">(M338-M398)/M332</f>
        <v>0.174470740201612</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0.310707110467991</v>
      </c>
      <c r="E449" s="71" t="n">
        <f aca="false">(E335-E419)/E329</f>
        <v>0.310707110467991</v>
      </c>
      <c r="F449" s="71" t="n">
        <f aca="false">(F335-F419)/F329</f>
        <v>0.310707110467991</v>
      </c>
      <c r="G449" s="71" t="n">
        <f aca="false">(G335-G419)/G329</f>
        <v>0.310707110467991</v>
      </c>
      <c r="H449" s="71" t="n">
        <f aca="false">(H335-H419)/H329</f>
        <v>0.310707110467991</v>
      </c>
      <c r="I449" s="71" t="n">
        <f aca="false">(I335-I419)/I329</f>
        <v>0.310707110467991</v>
      </c>
      <c r="J449" s="71" t="n">
        <f aca="false">(J335-J419)/J329</f>
        <v>0.310707110467991</v>
      </c>
      <c r="K449" s="71" t="n">
        <f aca="false">(K335-K419)/K329</f>
        <v>0.310707110467991</v>
      </c>
      <c r="L449" s="71" t="n">
        <f aca="false">(L335-L419)/L329</f>
        <v>0.310707110467991</v>
      </c>
      <c r="M449" s="71" t="n">
        <f aca="false">(M335-M419)/M329</f>
        <v>0.310707110467991</v>
      </c>
    </row>
    <row r="450" customFormat="false" ht="15" hidden="false" customHeight="false" outlineLevel="0" collapsed="false">
      <c r="B450" s="0" t="s">
        <v>25</v>
      </c>
      <c r="C450" s="71" t="n">
        <f aca="false">(C336-C420)/C330</f>
        <v>0.455684645072413</v>
      </c>
      <c r="D450" s="71" t="n">
        <f aca="false">(D336-D420)/D330</f>
        <v>0.327525328829798</v>
      </c>
      <c r="E450" s="71" t="n">
        <f aca="false">(E336-E420)/E330</f>
        <v>0.327525328829798</v>
      </c>
      <c r="F450" s="71" t="n">
        <f aca="false">(F336-F420)/F330</f>
        <v>0.327525328829798</v>
      </c>
      <c r="G450" s="71" t="n">
        <f aca="false">(G336-G420)/G330</f>
        <v>0.327525328829798</v>
      </c>
      <c r="H450" s="71" t="n">
        <f aca="false">(H336-H420)/H330</f>
        <v>0.327525328829798</v>
      </c>
      <c r="I450" s="71" t="n">
        <f aca="false">(I336-I420)/I330</f>
        <v>0.327525328829798</v>
      </c>
      <c r="J450" s="71" t="n">
        <f aca="false">(J336-J420)/J330</f>
        <v>0.327525328829798</v>
      </c>
      <c r="K450" s="71" t="n">
        <f aca="false">(K336-K420)/K330</f>
        <v>0.327525328829798</v>
      </c>
      <c r="L450" s="71" t="n">
        <f aca="false">(L336-L420)/L330</f>
        <v>0.327525328829798</v>
      </c>
      <c r="M450" s="71" t="n">
        <f aca="false">(M336-M420)/M330</f>
        <v>0.327525328829798</v>
      </c>
    </row>
    <row r="451" customFormat="false" ht="15" hidden="false" customHeight="false" outlineLevel="0" collapsed="false">
      <c r="B451" s="0" t="s">
        <v>26</v>
      </c>
      <c r="C451" s="71" t="n">
        <f aca="false">(C337-C421)/C331</f>
        <v>0.391043568345798</v>
      </c>
      <c r="D451" s="71" t="n">
        <f aca="false">(D337-D421)/D331</f>
        <v>0.32320826039704</v>
      </c>
      <c r="E451" s="71" t="n">
        <f aca="false">(E337-E421)/E331</f>
        <v>0.32320826039704</v>
      </c>
      <c r="F451" s="71" t="n">
        <f aca="false">(F337-F421)/F331</f>
        <v>0.32320826039704</v>
      </c>
      <c r="G451" s="71" t="n">
        <f aca="false">(G337-G421)/G331</f>
        <v>0.32320826039704</v>
      </c>
      <c r="H451" s="71" t="n">
        <f aca="false">(H337-H421)/H331</f>
        <v>0.32320826039704</v>
      </c>
      <c r="I451" s="71" t="n">
        <f aca="false">(I337-I421)/I331</f>
        <v>0.32320826039704</v>
      </c>
      <c r="J451" s="71" t="n">
        <f aca="false">(J337-J421)/J331</f>
        <v>0.32320826039704</v>
      </c>
      <c r="K451" s="71" t="n">
        <f aca="false">(K337-K421)/K331</f>
        <v>0.32320826039704</v>
      </c>
      <c r="L451" s="71" t="n">
        <f aca="false">(L337-L421)/L331</f>
        <v>0.32320826039704</v>
      </c>
      <c r="M451" s="71" t="n">
        <f aca="false">(M337-M421)/M331</f>
        <v>0.32320826039704</v>
      </c>
    </row>
    <row r="452" customFormat="false" ht="15" hidden="false" customHeight="false" outlineLevel="0" collapsed="false">
      <c r="B452" s="0" t="s">
        <v>27</v>
      </c>
      <c r="C452" s="71" t="n">
        <f aca="false">(C338-C422)/C332</f>
        <v>0.399792046233091</v>
      </c>
      <c r="D452" s="71" t="n">
        <f aca="false">(D338-D422)/D332</f>
        <v>0.293758113377338</v>
      </c>
      <c r="E452" s="71" t="n">
        <f aca="false">(E338-E422)/E332</f>
        <v>0.293758113377338</v>
      </c>
      <c r="F452" s="71" t="n">
        <f aca="false">(F338-F422)/F332</f>
        <v>0.293758113377338</v>
      </c>
      <c r="G452" s="71" t="n">
        <f aca="false">(G338-G422)/G332</f>
        <v>0.293758113377338</v>
      </c>
      <c r="H452" s="71" t="n">
        <f aca="false">(H338-H422)/H332</f>
        <v>0.293758113377338</v>
      </c>
      <c r="I452" s="71" t="n">
        <f aca="false">(I338-I422)/I332</f>
        <v>0.293758113377338</v>
      </c>
      <c r="J452" s="71" t="n">
        <f aca="false">(J338-J422)/J332</f>
        <v>0.293758113377338</v>
      </c>
      <c r="K452" s="71" t="n">
        <f aca="false">(K338-K422)/K332</f>
        <v>0.293758113377338</v>
      </c>
      <c r="L452" s="71" t="n">
        <f aca="false">(L338-L422)/L332</f>
        <v>0.293758113377338</v>
      </c>
      <c r="M452" s="71" t="n">
        <f aca="false">(M338-M422)/M332</f>
        <v>0.293758113377338</v>
      </c>
    </row>
    <row r="454" customFormat="false" ht="15" hidden="false" customHeight="false" outlineLevel="0" collapsed="false">
      <c r="B454" s="0" t="s">
        <v>565</v>
      </c>
    </row>
    <row r="455" customFormat="false" ht="15" hidden="false" customHeight="false" outlineLevel="0" collapsed="false">
      <c r="B455" s="0" t="s">
        <v>238</v>
      </c>
      <c r="C455" s="71" t="n">
        <f aca="false">(C395/C335)</f>
        <v>0</v>
      </c>
      <c r="D455" s="71" t="n">
        <f aca="false">(D395/D335)</f>
        <v>0.511399909634651</v>
      </c>
      <c r="E455" s="71" t="n">
        <f aca="false">(E395/E335)</f>
        <v>0.511399909634651</v>
      </c>
      <c r="F455" s="71" t="n">
        <f aca="false">(F395/F335)</f>
        <v>0.511399909634651</v>
      </c>
      <c r="G455" s="71" t="n">
        <f aca="false">(G395/G335)</f>
        <v>0.51139990963465</v>
      </c>
      <c r="H455" s="71" t="n">
        <f aca="false">(H395/H335)</f>
        <v>0.51139990963465</v>
      </c>
      <c r="I455" s="71" t="n">
        <f aca="false">(I395/I335)</f>
        <v>0.51139990963465</v>
      </c>
      <c r="J455" s="71" t="n">
        <f aca="false">(J395/J335)</f>
        <v>0.511399909634651</v>
      </c>
      <c r="K455" s="71" t="n">
        <f aca="false">(K395/K335)</f>
        <v>0.511399909634651</v>
      </c>
      <c r="L455" s="71" t="n">
        <f aca="false">(L395/L335)</f>
        <v>0.511399909634651</v>
      </c>
      <c r="M455" s="71" t="n">
        <f aca="false">(M395/M335)</f>
        <v>0.511399909634651</v>
      </c>
    </row>
    <row r="456" customFormat="false" ht="15" hidden="false" customHeight="false" outlineLevel="0" collapsed="false">
      <c r="B456" s="0" t="s">
        <v>25</v>
      </c>
      <c r="C456" s="71" t="n">
        <f aca="false">(C396/C336)</f>
        <v>0</v>
      </c>
      <c r="D456" s="71" t="n">
        <f aca="false">(D396/D336)</f>
        <v>0.597020604503464</v>
      </c>
      <c r="E456" s="71" t="n">
        <f aca="false">(E396/E336)</f>
        <v>0.597020604503464</v>
      </c>
      <c r="F456" s="71" t="n">
        <f aca="false">(F396/F336)</f>
        <v>0.597020604503464</v>
      </c>
      <c r="G456" s="71" t="n">
        <f aca="false">(G396/G336)</f>
        <v>0.597020604503464</v>
      </c>
      <c r="H456" s="71" t="n">
        <f aca="false">(H396/H336)</f>
        <v>0.597020604503464</v>
      </c>
      <c r="I456" s="71" t="n">
        <f aca="false">(I396/I336)</f>
        <v>0.597020604503464</v>
      </c>
      <c r="J456" s="71" t="n">
        <f aca="false">(J396/J336)</f>
        <v>0.597020604503464</v>
      </c>
      <c r="K456" s="71" t="n">
        <f aca="false">(K396/K336)</f>
        <v>0.597020604503464</v>
      </c>
      <c r="L456" s="71" t="n">
        <f aca="false">(L396/L336)</f>
        <v>0.597020604503464</v>
      </c>
      <c r="M456" s="71" t="n">
        <f aca="false">(M396/M336)</f>
        <v>0.597020604503464</v>
      </c>
    </row>
    <row r="457" customFormat="false" ht="15" hidden="false" customHeight="false" outlineLevel="0" collapsed="false">
      <c r="B457" s="0" t="s">
        <v>26</v>
      </c>
      <c r="C457" s="71" t="n">
        <f aca="false">(C397/C337)</f>
        <v>0</v>
      </c>
      <c r="D457" s="71" t="n">
        <f aca="false">(D397/D337)</f>
        <v>0.369710946697719</v>
      </c>
      <c r="E457" s="71" t="n">
        <f aca="false">(E397/E337)</f>
        <v>0.369710946697719</v>
      </c>
      <c r="F457" s="71" t="n">
        <f aca="false">(F397/F337)</f>
        <v>0.369710946697719</v>
      </c>
      <c r="G457" s="71" t="n">
        <f aca="false">(G397/G337)</f>
        <v>0.369710946697719</v>
      </c>
      <c r="H457" s="71" t="n">
        <f aca="false">(H397/H337)</f>
        <v>0.369710946697719</v>
      </c>
      <c r="I457" s="71" t="n">
        <f aca="false">(I397/I337)</f>
        <v>0.369710946697719</v>
      </c>
      <c r="J457" s="71" t="n">
        <f aca="false">(J397/J337)</f>
        <v>0.369710946697719</v>
      </c>
      <c r="K457" s="71" t="n">
        <f aca="false">(K397/K337)</f>
        <v>0.369710946697719</v>
      </c>
      <c r="L457" s="71" t="n">
        <f aca="false">(L397/L337)</f>
        <v>0.369710946697719</v>
      </c>
      <c r="M457" s="71" t="n">
        <f aca="false">(M397/M337)</f>
        <v>0.369710946697719</v>
      </c>
    </row>
    <row r="458" customFormat="false" ht="15" hidden="false" customHeight="false" outlineLevel="0" collapsed="false">
      <c r="B458" s="0" t="s">
        <v>27</v>
      </c>
      <c r="C458" s="71" t="n">
        <f aca="false">(C398/C338)</f>
        <v>0</v>
      </c>
      <c r="D458" s="71" t="n">
        <f aca="false">(D398/D338)</f>
        <v>0.563596269997101</v>
      </c>
      <c r="E458" s="71" t="n">
        <f aca="false">(E398/E338)</f>
        <v>0.563596269997101</v>
      </c>
      <c r="F458" s="71" t="n">
        <f aca="false">(F398/F338)</f>
        <v>0.563596269997101</v>
      </c>
      <c r="G458" s="71" t="n">
        <f aca="false">(G398/G338)</f>
        <v>0.563596269997101</v>
      </c>
      <c r="H458" s="71" t="n">
        <f aca="false">(H398/H338)</f>
        <v>0.563596269997101</v>
      </c>
      <c r="I458" s="71" t="n">
        <f aca="false">(I398/I338)</f>
        <v>0.563596269997101</v>
      </c>
      <c r="J458" s="71" t="n">
        <f aca="false">(J398/J338)</f>
        <v>0.563596269997101</v>
      </c>
      <c r="K458" s="71" t="n">
        <f aca="false">(K398/K338)</f>
        <v>0.563596269997101</v>
      </c>
      <c r="L458" s="71" t="n">
        <f aca="false">(L398/L338)</f>
        <v>0.563596269997101</v>
      </c>
      <c r="M458" s="71" t="n">
        <f aca="false">(M398/M338)</f>
        <v>0.563596269997101</v>
      </c>
    </row>
    <row r="460" customFormat="false" ht="15" hidden="false" customHeight="false" outlineLevel="0" collapsed="false">
      <c r="B460" s="0" t="s">
        <v>566</v>
      </c>
    </row>
    <row r="461" customFormat="false" ht="15" hidden="false" customHeight="false" outlineLevel="0" collapsed="false">
      <c r="B461" s="0" t="s">
        <v>238</v>
      </c>
      <c r="C461" s="71" t="n">
        <f aca="false">(C419/C335)</f>
        <v>0</v>
      </c>
      <c r="D461" s="71" t="n">
        <f aca="false">(D419/D335)</f>
        <v>0.240572416794256</v>
      </c>
      <c r="E461" s="71" t="n">
        <f aca="false">(E419/E335)</f>
        <v>0.240572416794256</v>
      </c>
      <c r="F461" s="71" t="n">
        <f aca="false">(F419/F335)</f>
        <v>0.240572416794256</v>
      </c>
      <c r="G461" s="71" t="n">
        <f aca="false">(G419/G335)</f>
        <v>0.240572416794256</v>
      </c>
      <c r="H461" s="71" t="n">
        <f aca="false">(H419/H335)</f>
        <v>0.240572416794256</v>
      </c>
      <c r="I461" s="71" t="n">
        <f aca="false">(I419/I335)</f>
        <v>0.240572416794256</v>
      </c>
      <c r="J461" s="71" t="n">
        <f aca="false">(J419/J335)</f>
        <v>0.240572416794256</v>
      </c>
      <c r="K461" s="71" t="n">
        <f aca="false">(K419/K335)</f>
        <v>0.240572416794256</v>
      </c>
      <c r="L461" s="71" t="n">
        <f aca="false">(L419/L335)</f>
        <v>0.240572416794256</v>
      </c>
      <c r="M461" s="71" t="n">
        <f aca="false">(M419/M335)</f>
        <v>0.240572416794256</v>
      </c>
    </row>
    <row r="462" customFormat="false" ht="15" hidden="false" customHeight="false" outlineLevel="0" collapsed="false">
      <c r="B462" s="0" t="s">
        <v>25</v>
      </c>
      <c r="C462" s="71" t="n">
        <f aca="false">(C420/C336)</f>
        <v>0</v>
      </c>
      <c r="D462" s="71" t="n">
        <f aca="false">(D420/D336)</f>
        <v>0.281245632541006</v>
      </c>
      <c r="E462" s="71" t="n">
        <f aca="false">(E420/E336)</f>
        <v>0.281245632541006</v>
      </c>
      <c r="F462" s="71" t="n">
        <f aca="false">(F420/F336)</f>
        <v>0.281245632541006</v>
      </c>
      <c r="G462" s="71" t="n">
        <f aca="false">(G420/G336)</f>
        <v>0.281245632541006</v>
      </c>
      <c r="H462" s="71" t="n">
        <f aca="false">(H420/H336)</f>
        <v>0.281245632541006</v>
      </c>
      <c r="I462" s="71" t="n">
        <f aca="false">(I420/I336)</f>
        <v>0.281245632541006</v>
      </c>
      <c r="J462" s="71" t="n">
        <f aca="false">(J420/J336)</f>
        <v>0.281245632541006</v>
      </c>
      <c r="K462" s="71" t="n">
        <f aca="false">(K420/K336)</f>
        <v>0.281245632541006</v>
      </c>
      <c r="L462" s="71" t="n">
        <f aca="false">(L420/L336)</f>
        <v>0.281245632541006</v>
      </c>
      <c r="M462" s="71" t="n">
        <f aca="false">(M420/M336)</f>
        <v>0.281245632541006</v>
      </c>
    </row>
    <row r="463" customFormat="false" ht="15" hidden="false" customHeight="false" outlineLevel="0" collapsed="false">
      <c r="B463" s="0" t="s">
        <v>26</v>
      </c>
      <c r="C463" s="71" t="n">
        <f aca="false">(C421/C337)</f>
        <v>0</v>
      </c>
      <c r="D463" s="71" t="n">
        <f aca="false">(D421/D337)</f>
        <v>0.173472506492605</v>
      </c>
      <c r="E463" s="71" t="n">
        <f aca="false">(E421/E337)</f>
        <v>0.173472506492605</v>
      </c>
      <c r="F463" s="71" t="n">
        <f aca="false">(F421/F337)</f>
        <v>0.173472506492605</v>
      </c>
      <c r="G463" s="71" t="n">
        <f aca="false">(G421/G337)</f>
        <v>0.173472506492605</v>
      </c>
      <c r="H463" s="71" t="n">
        <f aca="false">(H421/H337)</f>
        <v>0.173472506492605</v>
      </c>
      <c r="I463" s="71" t="n">
        <f aca="false">(I421/I337)</f>
        <v>0.173472506492605</v>
      </c>
      <c r="J463" s="71" t="n">
        <f aca="false">(J421/J337)</f>
        <v>0.173472506492605</v>
      </c>
      <c r="K463" s="71" t="n">
        <f aca="false">(K421/K337)</f>
        <v>0.173472506492605</v>
      </c>
      <c r="L463" s="71" t="n">
        <f aca="false">(L421/L337)</f>
        <v>0.173472506492605</v>
      </c>
      <c r="M463" s="71" t="n">
        <f aca="false">(M421/M337)</f>
        <v>0.173472506492605</v>
      </c>
    </row>
    <row r="464" customFormat="false" ht="15" hidden="false" customHeight="false" outlineLevel="0" collapsed="false">
      <c r="B464" s="0" t="s">
        <v>27</v>
      </c>
      <c r="C464" s="71" t="n">
        <f aca="false">(C422/C338)</f>
        <v>0</v>
      </c>
      <c r="D464" s="71" t="n">
        <f aca="false">(D422/D338)</f>
        <v>0.265222717297212</v>
      </c>
      <c r="E464" s="71" t="n">
        <f aca="false">(E422/E338)</f>
        <v>0.265222717297212</v>
      </c>
      <c r="F464" s="71" t="n">
        <f aca="false">(F422/F338)</f>
        <v>0.265222717297212</v>
      </c>
      <c r="G464" s="71" t="n">
        <f aca="false">(G422/G338)</f>
        <v>0.265222717297212</v>
      </c>
      <c r="H464" s="71" t="n">
        <f aca="false">(H422/H338)</f>
        <v>0.265222717297212</v>
      </c>
      <c r="I464" s="71" t="n">
        <f aca="false">(I422/I338)</f>
        <v>0.265222717297212</v>
      </c>
      <c r="J464" s="71" t="n">
        <f aca="false">(J422/J338)</f>
        <v>0.265222717297212</v>
      </c>
      <c r="K464" s="71" t="n">
        <f aca="false">(K422/K338)</f>
        <v>0.265222717297212</v>
      </c>
      <c r="L464" s="71" t="n">
        <f aca="false">(L422/L338)</f>
        <v>0.265222717297212</v>
      </c>
      <c r="M464" s="71" t="n">
        <f aca="false">(M422/M338)</f>
        <v>0.265222717297212</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0.511399909634651</v>
      </c>
    </row>
    <row r="468" customFormat="false" ht="15" hidden="false" customHeight="false" outlineLevel="0" collapsed="false">
      <c r="B468" s="0" t="s">
        <v>25</v>
      </c>
      <c r="C468" s="71" t="n">
        <f aca="false">C402/SUM(D336:M336)</f>
        <v>0.597020604503464</v>
      </c>
    </row>
    <row r="469" customFormat="false" ht="15" hidden="false" customHeight="false" outlineLevel="0" collapsed="false">
      <c r="B469" s="0" t="s">
        <v>26</v>
      </c>
      <c r="C469" s="71" t="n">
        <f aca="false">C403/SUM(D337:M337)</f>
        <v>0.369710946697719</v>
      </c>
    </row>
    <row r="470" customFormat="false" ht="15" hidden="false" customHeight="false" outlineLevel="0" collapsed="false">
      <c r="B470" s="0" t="s">
        <v>27</v>
      </c>
      <c r="C470" s="71" t="n">
        <f aca="false">C404/SUM(D338:M338)</f>
        <v>0.563596269997101</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0.240572416794256</v>
      </c>
      <c r="D473" s="22"/>
      <c r="E473" s="22"/>
      <c r="F473" s="22"/>
      <c r="G473" s="22"/>
      <c r="H473" s="22"/>
      <c r="I473" s="22"/>
      <c r="J473" s="22"/>
      <c r="K473" s="22"/>
      <c r="L473" s="22"/>
      <c r="M473" s="22"/>
    </row>
    <row r="474" customFormat="false" ht="15" hidden="false" customHeight="false" outlineLevel="0" collapsed="false">
      <c r="B474" s="0" t="s">
        <v>25</v>
      </c>
      <c r="C474" s="71" t="n">
        <f aca="false">C426/SUM(D336:M336)</f>
        <v>0.281245632541006</v>
      </c>
      <c r="D474" s="22"/>
      <c r="E474" s="22"/>
      <c r="F474" s="22"/>
      <c r="G474" s="22"/>
      <c r="H474" s="22"/>
      <c r="I474" s="22"/>
      <c r="J474" s="22"/>
      <c r="K474" s="22"/>
      <c r="L474" s="22"/>
      <c r="M474" s="22"/>
    </row>
    <row r="475" customFormat="false" ht="15" hidden="false" customHeight="false" outlineLevel="0" collapsed="false">
      <c r="B475" s="0" t="s">
        <v>26</v>
      </c>
      <c r="C475" s="71" t="n">
        <f aca="false">C427/SUM(D337:M337)</f>
        <v>0.173472506492605</v>
      </c>
      <c r="D475" s="22"/>
      <c r="E475" s="22"/>
      <c r="F475" s="22"/>
      <c r="G475" s="22"/>
      <c r="H475" s="22"/>
      <c r="I475" s="22"/>
      <c r="J475" s="22"/>
      <c r="K475" s="22"/>
      <c r="L475" s="22"/>
      <c r="M475" s="22"/>
    </row>
    <row r="476" customFormat="false" ht="15" hidden="false" customHeight="false" outlineLevel="0" collapsed="false">
      <c r="B476" s="0" t="s">
        <v>27</v>
      </c>
      <c r="C476" s="71" t="n">
        <f aca="false">C428/SUM(D338:M338)</f>
        <v>0.265222717297212</v>
      </c>
      <c r="D476" s="22"/>
      <c r="E476" s="22"/>
      <c r="F476" s="22"/>
      <c r="G476" s="22"/>
      <c r="H476" s="22"/>
      <c r="I476" s="22"/>
      <c r="J476" s="22"/>
      <c r="K476" s="22"/>
      <c r="L476" s="22"/>
      <c r="M476" s="22"/>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0</v>
      </c>
      <c r="E479" s="22" t="n">
        <f aca="false">E154+E323</f>
        <v>0</v>
      </c>
      <c r="F479" s="22" t="n">
        <f aca="false">F154+F323</f>
        <v>0</v>
      </c>
      <c r="G479" s="22" t="n">
        <f aca="false">G154+G323</f>
        <v>0</v>
      </c>
      <c r="H479" s="22" t="n">
        <f aca="false">H154+H323</f>
        <v>0</v>
      </c>
      <c r="I479" s="22" t="n">
        <f aca="false">I154+I323</f>
        <v>0</v>
      </c>
      <c r="J479" s="22" t="n">
        <f aca="false">J154+J323</f>
        <v>0</v>
      </c>
      <c r="K479" s="22" t="n">
        <f aca="false">K154+K323</f>
        <v>0</v>
      </c>
      <c r="L479" s="22" t="n">
        <f aca="false">L154+L323</f>
        <v>0</v>
      </c>
      <c r="M479" s="22" t="n">
        <f aca="false">M154+M323</f>
        <v>0</v>
      </c>
    </row>
    <row r="480" customFormat="false" ht="15" hidden="false" customHeight="false" outlineLevel="0" collapsed="false">
      <c r="B480" s="0" t="s">
        <v>25</v>
      </c>
      <c r="C480" s="0" t="n">
        <f aca="false">C155+C324</f>
        <v>0</v>
      </c>
      <c r="D480" s="22" t="n">
        <f aca="false">D155+D324</f>
        <v>0</v>
      </c>
      <c r="E480" s="22" t="n">
        <f aca="false">E155+E324</f>
        <v>0</v>
      </c>
      <c r="F480" s="22" t="n">
        <f aca="false">F155+F324</f>
        <v>0</v>
      </c>
      <c r="G480" s="22" t="n">
        <f aca="false">G155+G324</f>
        <v>0</v>
      </c>
      <c r="H480" s="22" t="n">
        <f aca="false">H155+H324</f>
        <v>0</v>
      </c>
      <c r="I480" s="22" t="n">
        <f aca="false">I155+I324</f>
        <v>0</v>
      </c>
      <c r="J480" s="22" t="n">
        <f aca="false">J155+J324</f>
        <v>0</v>
      </c>
      <c r="K480" s="22" t="n">
        <f aca="false">K155+K324</f>
        <v>0</v>
      </c>
      <c r="L480" s="22" t="n">
        <f aca="false">L155+L324</f>
        <v>0</v>
      </c>
      <c r="M480" s="22" t="n">
        <f aca="false">M155+M324</f>
        <v>0</v>
      </c>
    </row>
    <row r="481" customFormat="false" ht="15" hidden="false" customHeight="false" outlineLevel="0" collapsed="false">
      <c r="B481" s="0" t="s">
        <v>26</v>
      </c>
      <c r="C481" s="0" t="n">
        <f aca="false">C156+C325</f>
        <v>0</v>
      </c>
      <c r="D481" s="22" t="n">
        <f aca="false">D156+D325</f>
        <v>0</v>
      </c>
      <c r="E481" s="22" t="n">
        <f aca="false">E156+E325</f>
        <v>0</v>
      </c>
      <c r="F481" s="22" t="n">
        <f aca="false">F156+F325</f>
        <v>0</v>
      </c>
      <c r="G481" s="22" t="n">
        <f aca="false">G156+G325</f>
        <v>0</v>
      </c>
      <c r="H481" s="22" t="n">
        <f aca="false">H156+H325</f>
        <v>0</v>
      </c>
      <c r="I481" s="22" t="n">
        <f aca="false">I156+I325</f>
        <v>0</v>
      </c>
      <c r="J481" s="22" t="n">
        <f aca="false">J156+J325</f>
        <v>0</v>
      </c>
      <c r="K481" s="22" t="n">
        <f aca="false">K156+K325</f>
        <v>0</v>
      </c>
      <c r="L481" s="22" t="n">
        <f aca="false">L156+L325</f>
        <v>0</v>
      </c>
      <c r="M481" s="22" t="n">
        <f aca="false">M156+M325</f>
        <v>0</v>
      </c>
    </row>
    <row r="482" customFormat="false" ht="15" hidden="false" customHeight="false" outlineLevel="0" collapsed="false">
      <c r="B482" s="0" t="s">
        <v>27</v>
      </c>
      <c r="C482" s="0" t="n">
        <f aca="false">C157+C326</f>
        <v>0</v>
      </c>
      <c r="D482" s="22" t="n">
        <f aca="false">D157+D326</f>
        <v>0</v>
      </c>
      <c r="E482" s="22" t="n">
        <f aca="false">E157+E326</f>
        <v>0</v>
      </c>
      <c r="F482" s="22" t="n">
        <f aca="false">F157+F326</f>
        <v>0</v>
      </c>
      <c r="G482" s="22" t="n">
        <f aca="false">G157+G326</f>
        <v>0</v>
      </c>
      <c r="H482" s="22" t="n">
        <f aca="false">H157+H326</f>
        <v>0</v>
      </c>
      <c r="I482" s="22" t="n">
        <f aca="false">I157+I326</f>
        <v>0</v>
      </c>
      <c r="J482" s="22" t="n">
        <f aca="false">J157+J326</f>
        <v>0</v>
      </c>
      <c r="K482" s="22" t="n">
        <f aca="false">K157+K326</f>
        <v>0</v>
      </c>
      <c r="L482" s="22" t="n">
        <f aca="false">L157+L326</f>
        <v>0</v>
      </c>
      <c r="M482" s="22" t="n">
        <f aca="false">M157+M326</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B8" activeCellId="0" sqref="B8"/>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3.5"/>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SUM(C26:C28)</f>
        <v>109599.358363434</v>
      </c>
      <c r="D25" s="22" t="n">
        <f aca="false">SUM(D26:D28)</f>
        <v>113077.420009992</v>
      </c>
      <c r="E25" s="22" t="n">
        <f aca="false">SUM(E26:E28)</f>
        <v>116632.906294962</v>
      </c>
      <c r="F25" s="22" t="n">
        <f aca="false">SUM(F26:F28)</f>
        <v>120272.216130521</v>
      </c>
      <c r="G25" s="22" t="n">
        <f aca="false">SUM(G26:G28)</f>
        <v>123999.263627898</v>
      </c>
      <c r="H25" s="22" t="n">
        <f aca="false">SUM(H26:H28)</f>
        <v>127811.498017977</v>
      </c>
      <c r="I25" s="22" t="n">
        <f aca="false">SUM(I26:I28)</f>
        <v>131724.004021563</v>
      </c>
      <c r="J25" s="22" t="n">
        <f aca="false">SUM(J26:J28)</f>
        <v>135716.81527351</v>
      </c>
      <c r="K25" s="22" t="n">
        <f aca="false">SUM(K26:K28)</f>
        <v>139807.721189459</v>
      </c>
      <c r="L25" s="22" t="n">
        <f aca="false">SUM(L26:L28)</f>
        <v>144044.636647883</v>
      </c>
      <c r="M25" s="22" t="n">
        <f aca="false">SUM(M26:M28)</f>
        <v>148255.45070165</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WRA'!V16</f>
        <v>0.970117207039512</v>
      </c>
      <c r="E31" s="75" t="n">
        <f aca="false">D31</f>
        <v>0.970117207039512</v>
      </c>
      <c r="F31" s="75" t="n">
        <f aca="false">E31</f>
        <v>0.970117207039512</v>
      </c>
      <c r="G31" s="75" t="n">
        <f aca="false">F31</f>
        <v>0.970117207039512</v>
      </c>
      <c r="H31" s="75" t="n">
        <f aca="false">G31</f>
        <v>0.970117207039512</v>
      </c>
      <c r="I31" s="75" t="n">
        <f aca="false">H31</f>
        <v>0.970117207039512</v>
      </c>
      <c r="J31" s="75" t="n">
        <f aca="false">I31</f>
        <v>0.970117207039512</v>
      </c>
      <c r="K31" s="75" t="n">
        <f aca="false">J31</f>
        <v>0.970117207039512</v>
      </c>
      <c r="L31" s="75" t="n">
        <f aca="false">K31</f>
        <v>0.970117207039512</v>
      </c>
      <c r="M31" s="75" t="n">
        <f aca="false">L31</f>
        <v>0.970117207039512</v>
      </c>
    </row>
    <row r="32" customFormat="false" ht="15" hidden="false" customHeight="false" outlineLevel="0" collapsed="false">
      <c r="B32" s="0" t="s">
        <v>26</v>
      </c>
      <c r="C32" s="75" t="n">
        <v>0</v>
      </c>
      <c r="D32" s="71" t="n">
        <f aca="false">'Regional Data WRA'!V17</f>
        <v>0.596718177739777</v>
      </c>
      <c r="E32" s="75" t="n">
        <f aca="false">D32</f>
        <v>0.596718177739777</v>
      </c>
      <c r="F32" s="75" t="n">
        <f aca="false">E32</f>
        <v>0.596718177739777</v>
      </c>
      <c r="G32" s="75" t="n">
        <f aca="false">F32</f>
        <v>0.596718177739777</v>
      </c>
      <c r="H32" s="75" t="n">
        <f aca="false">G32</f>
        <v>0.596718177739777</v>
      </c>
      <c r="I32" s="75" t="n">
        <f aca="false">H32</f>
        <v>0.596718177739777</v>
      </c>
      <c r="J32" s="75" t="n">
        <f aca="false">I32</f>
        <v>0.596718177739777</v>
      </c>
      <c r="K32" s="75" t="n">
        <f aca="false">J32</f>
        <v>0.596718177739777</v>
      </c>
      <c r="L32" s="75" t="n">
        <f aca="false">K32</f>
        <v>0.596718177739777</v>
      </c>
      <c r="M32" s="75" t="n">
        <f aca="false">L32</f>
        <v>0.596718177739777</v>
      </c>
    </row>
    <row r="33" customFormat="false" ht="15" hidden="false" customHeight="false" outlineLevel="0" collapsed="false">
      <c r="B33" s="0" t="s">
        <v>27</v>
      </c>
      <c r="C33" s="75" t="n">
        <v>0</v>
      </c>
      <c r="D33" s="71" t="n">
        <f aca="false">'Regional Data WRA'!V18</f>
        <v>0.914186530934878</v>
      </c>
      <c r="E33" s="75" t="n">
        <f aca="false">D33</f>
        <v>0.914186530934878</v>
      </c>
      <c r="F33" s="75" t="n">
        <f aca="false">E33</f>
        <v>0.914186530934878</v>
      </c>
      <c r="G33" s="75" t="n">
        <f aca="false">F33</f>
        <v>0.914186530934878</v>
      </c>
      <c r="H33" s="75" t="n">
        <f aca="false">G33</f>
        <v>0.914186530934878</v>
      </c>
      <c r="I33" s="75" t="n">
        <f aca="false">H33</f>
        <v>0.914186530934878</v>
      </c>
      <c r="J33" s="75" t="n">
        <f aca="false">I33</f>
        <v>0.914186530934878</v>
      </c>
      <c r="K33" s="75" t="n">
        <f aca="false">J33</f>
        <v>0.914186530934878</v>
      </c>
      <c r="L33" s="75" t="n">
        <f aca="false">K33</f>
        <v>0.914186530934878</v>
      </c>
      <c r="M33" s="75" t="n">
        <f aca="false">L33</f>
        <v>0.914186530934878</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399722.812119325</v>
      </c>
      <c r="E36" s="22" t="n">
        <f aca="false">SUM(E37:E39)</f>
        <v>412291.271641608</v>
      </c>
      <c r="F36" s="22" t="n">
        <f aca="false">SUM(F37:F39)</f>
        <v>425156.043065599</v>
      </c>
      <c r="G36" s="22" t="n">
        <f aca="false">SUM(G37:G39)</f>
        <v>438330.962571386</v>
      </c>
      <c r="H36" s="22" t="n">
        <f aca="false">SUM(H37:H39)</f>
        <v>451807.013322508</v>
      </c>
      <c r="I36" s="22" t="n">
        <f aca="false">SUM(I37:I39)</f>
        <v>465637.519024255</v>
      </c>
      <c r="J36" s="22" t="n">
        <f aca="false">SUM(J37:J39)</f>
        <v>479751.899611899</v>
      </c>
      <c r="K36" s="22" t="n">
        <f aca="false">SUM(K37:K39)</f>
        <v>494213.039746634</v>
      </c>
      <c r="L36" s="22" t="n">
        <f aca="false">SUM(L37:L39)</f>
        <v>509190.316037544</v>
      </c>
      <c r="M36" s="22" t="n">
        <f aca="false">SUM(M37:M39)</f>
        <v>524075.325217403</v>
      </c>
    </row>
    <row r="37" customFormat="false" ht="15" hidden="false" customHeight="false" outlineLevel="0" collapsed="false">
      <c r="B37" s="0" t="s">
        <v>25</v>
      </c>
      <c r="C37" s="22" t="n">
        <f aca="false">C31*C4</f>
        <v>0</v>
      </c>
      <c r="D37" s="22" t="n">
        <f aca="false">D31*D4</f>
        <v>79518.63787985</v>
      </c>
      <c r="E37" s="22" t="n">
        <f aca="false">E31*E4</f>
        <v>82018.9374653578</v>
      </c>
      <c r="F37" s="22" t="n">
        <f aca="false">F31*F4</f>
        <v>84578.1836961332</v>
      </c>
      <c r="G37" s="22" t="n">
        <f aca="false">G31*G4</f>
        <v>87199.1290650559</v>
      </c>
      <c r="H37" s="22" t="n">
        <f aca="false">H31*H4</f>
        <v>89879.9798127212</v>
      </c>
      <c r="I37" s="22" t="n">
        <f aca="false">I31*I4</f>
        <v>92631.3438611262</v>
      </c>
      <c r="J37" s="22" t="n">
        <f aca="false">J31*J4</f>
        <v>95439.1804038956</v>
      </c>
      <c r="K37" s="22" t="n">
        <f aca="false">K31*K4</f>
        <v>98315.9993665334</v>
      </c>
      <c r="L37" s="22" t="n">
        <f aca="false">L31*L4</f>
        <v>101295.495591652</v>
      </c>
      <c r="M37" s="22" t="n">
        <f aca="false">M31*M4</f>
        <v>104256.636709758</v>
      </c>
    </row>
    <row r="38" customFormat="false" ht="15" hidden="false" customHeight="false" outlineLevel="0" collapsed="false">
      <c r="B38" s="0" t="s">
        <v>26</v>
      </c>
      <c r="C38" s="22" t="n">
        <f aca="false">C32*C5</f>
        <v>0</v>
      </c>
      <c r="D38" s="22" t="n">
        <f aca="false">D32*D5</f>
        <v>131061.017436079</v>
      </c>
      <c r="E38" s="22" t="n">
        <f aca="false">E32*E5</f>
        <v>135181.960856498</v>
      </c>
      <c r="F38" s="22" t="n">
        <f aca="false">F32*F5</f>
        <v>139400.058950453</v>
      </c>
      <c r="G38" s="22" t="n">
        <f aca="false">G32*G5</f>
        <v>143719.848321272</v>
      </c>
      <c r="H38" s="22" t="n">
        <f aca="false">H32*H5</f>
        <v>148138.372530831</v>
      </c>
      <c r="I38" s="22" t="n">
        <f aca="false">I32*I5</f>
        <v>152673.115342521</v>
      </c>
      <c r="J38" s="22" t="n">
        <f aca="false">J32*J5</f>
        <v>157300.934982058</v>
      </c>
      <c r="K38" s="22" t="n">
        <f aca="false">K32*K5</f>
        <v>162042.450056705</v>
      </c>
      <c r="L38" s="22" t="n">
        <f aca="false">L32*L5</f>
        <v>166953.195727437</v>
      </c>
      <c r="M38" s="22" t="n">
        <f aca="false">M32*M5</f>
        <v>171833.688880465</v>
      </c>
    </row>
    <row r="39" customFormat="false" ht="15" hidden="false" customHeight="false" outlineLevel="0" collapsed="false">
      <c r="B39" s="0" t="s">
        <v>27</v>
      </c>
      <c r="C39" s="22" t="n">
        <f aca="false">C33*C6</f>
        <v>0</v>
      </c>
      <c r="D39" s="22" t="n">
        <f aca="false">D33*D6</f>
        <v>189143.156803396</v>
      </c>
      <c r="E39" s="22" t="n">
        <f aca="false">E33*E6</f>
        <v>195090.373319752</v>
      </c>
      <c r="F39" s="22" t="n">
        <f aca="false">F33*F6</f>
        <v>201177.800419012</v>
      </c>
      <c r="G39" s="22" t="n">
        <f aca="false">G33*G6</f>
        <v>207411.985185058</v>
      </c>
      <c r="H39" s="22" t="n">
        <f aca="false">H33*H6</f>
        <v>213788.660978956</v>
      </c>
      <c r="I39" s="22" t="n">
        <f aca="false">I33*I6</f>
        <v>220333.059820608</v>
      </c>
      <c r="J39" s="22" t="n">
        <f aca="false">J33*J6</f>
        <v>227011.784225946</v>
      </c>
      <c r="K39" s="22" t="n">
        <f aca="false">K33*K6</f>
        <v>233854.590323396</v>
      </c>
      <c r="L39" s="22" t="n">
        <f aca="false">L33*L6</f>
        <v>240941.624718455</v>
      </c>
      <c r="M39" s="22" t="n">
        <f aca="false">M33*M6</f>
        <v>247984.999627179</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4600176.20235816</v>
      </c>
      <c r="D42" s="22"/>
      <c r="E42" s="22"/>
      <c r="F42" s="22"/>
      <c r="G42" s="22"/>
      <c r="H42" s="22"/>
      <c r="I42" s="22"/>
      <c r="J42" s="22"/>
      <c r="K42" s="22"/>
      <c r="L42" s="22"/>
      <c r="M42" s="22"/>
    </row>
    <row r="43" customFormat="false" ht="15" hidden="false" customHeight="false" outlineLevel="0" collapsed="false">
      <c r="A43" s="101"/>
      <c r="B43" s="101" t="s">
        <v>25</v>
      </c>
      <c r="C43" s="48" t="n">
        <f aca="false">SUM(C37:M37)</f>
        <v>915133.523852083</v>
      </c>
      <c r="D43" s="22"/>
      <c r="E43" s="22"/>
      <c r="F43" s="22"/>
      <c r="G43" s="22"/>
      <c r="H43" s="22"/>
      <c r="I43" s="22"/>
      <c r="J43" s="22"/>
      <c r="K43" s="22"/>
      <c r="L43" s="22"/>
      <c r="M43" s="22"/>
    </row>
    <row r="44" customFormat="false" ht="15" hidden="false" customHeight="false" outlineLevel="0" collapsed="false">
      <c r="A44" s="101"/>
      <c r="B44" s="101" t="s">
        <v>26</v>
      </c>
      <c r="C44" s="48" t="n">
        <f aca="false">SUM(C38:M38)</f>
        <v>1508304.64308432</v>
      </c>
      <c r="D44" s="22"/>
      <c r="E44" s="22"/>
      <c r="F44" s="22"/>
      <c r="G44" s="22"/>
      <c r="H44" s="22"/>
      <c r="I44" s="22"/>
      <c r="J44" s="22"/>
      <c r="K44" s="22"/>
      <c r="L44" s="22"/>
      <c r="M44" s="22"/>
    </row>
    <row r="45" customFormat="false" ht="15" hidden="false" customHeight="false" outlineLevel="0" collapsed="false">
      <c r="A45" s="101"/>
      <c r="B45" s="101" t="s">
        <v>27</v>
      </c>
      <c r="C45" s="48" t="n">
        <f aca="false">SUM(C39:M39)</f>
        <v>2176738.03542176</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388080.40011585</v>
      </c>
      <c r="E49" s="22" t="n">
        <f aca="false">PV($C$46,E$48,0,E36)*-1</f>
        <v>388624.066020933</v>
      </c>
      <c r="F49" s="22" t="n">
        <f aca="false">PV($C$46,F$48,0,F36)*-1</f>
        <v>389078.006735075</v>
      </c>
      <c r="G49" s="22" t="n">
        <f aca="false">PV($C$46,G$48,0,G36)*-1</f>
        <v>389451.382945093</v>
      </c>
      <c r="H49" s="22" t="n">
        <f aca="false">PV($C$46,H$48,0,H36)*-1</f>
        <v>389732.698538368</v>
      </c>
      <c r="I49" s="22" t="n">
        <f aca="false">PV($C$46,I$48,0,I36)*-1</f>
        <v>389964.091504049</v>
      </c>
      <c r="J49" s="22" t="n">
        <f aca="false">PV($C$46,J$48,0,J36)*-1</f>
        <v>390082.197125284</v>
      </c>
      <c r="K49" s="22" t="n">
        <f aca="false">PV($C$46,K$48,0,K36)*-1</f>
        <v>390136.337294353</v>
      </c>
      <c r="L49" s="22" t="n">
        <f aca="false">PV($C$46,L$48,0,L36)*-1</f>
        <v>390251.978158513</v>
      </c>
      <c r="M49" s="22" t="n">
        <f aca="false">PV($C$46,M$48,0,M36)*-1</f>
        <v>389961.260441792</v>
      </c>
    </row>
    <row r="50" customFormat="false" ht="15" hidden="false" customHeight="false" outlineLevel="0" collapsed="false">
      <c r="A50" s="101"/>
      <c r="B50" s="101" t="s">
        <v>25</v>
      </c>
      <c r="C50" s="22" t="n">
        <f aca="false">PV($C$46,C$48,0,C37)*-1</f>
        <v>0</v>
      </c>
      <c r="D50" s="22" t="n">
        <f aca="false">PV($C$46,D$48,0,D37)*-1</f>
        <v>77202.5610483981</v>
      </c>
      <c r="E50" s="22" t="n">
        <f aca="false">PV($C$46,E$48,0,E37)*-1</f>
        <v>77310.7149263435</v>
      </c>
      <c r="F50" s="22" t="n">
        <f aca="false">PV($C$46,F$48,0,F37)*-1</f>
        <v>77401.0193727557</v>
      </c>
      <c r="G50" s="22" t="n">
        <f aca="false">PV($C$46,G$48,0,G37)*-1</f>
        <v>77475.2967638307</v>
      </c>
      <c r="H50" s="22" t="n">
        <f aca="false">PV($C$46,H$48,0,H37)*-1</f>
        <v>77531.2601267246</v>
      </c>
      <c r="I50" s="22" t="n">
        <f aca="false">PV($C$46,I$48,0,I37)*-1</f>
        <v>77577.2921591432</v>
      </c>
      <c r="J50" s="22" t="n">
        <f aca="false">PV($C$46,J$48,0,J37)*-1</f>
        <v>77600.7874359744</v>
      </c>
      <c r="K50" s="22" t="n">
        <f aca="false">PV($C$46,K$48,0,K37)*-1</f>
        <v>77611.5577807445</v>
      </c>
      <c r="L50" s="22" t="n">
        <f aca="false">PV($C$46,L$48,0,L37)*-1</f>
        <v>77634.5627324822</v>
      </c>
      <c r="M50" s="22" t="n">
        <f aca="false">PV($C$46,M$48,0,M37)*-1</f>
        <v>77576.7289633293</v>
      </c>
    </row>
    <row r="51" customFormat="false" ht="15" hidden="false" customHeight="false" outlineLevel="0" collapsed="false">
      <c r="A51" s="101"/>
      <c r="B51" s="101" t="s">
        <v>26</v>
      </c>
      <c r="C51" s="22" t="n">
        <f aca="false">PV($C$46,C$48,0,C38)*-1</f>
        <v>0</v>
      </c>
      <c r="D51" s="22" t="n">
        <f aca="false">PV($C$46,D$48,0,D38)*-1</f>
        <v>127243.706248621</v>
      </c>
      <c r="E51" s="22" t="n">
        <f aca="false">PV($C$46,E$48,0,E38)*-1</f>
        <v>127421.963292015</v>
      </c>
      <c r="F51" s="22" t="n">
        <f aca="false">PV($C$46,F$48,0,F38)*-1</f>
        <v>127570.801261846</v>
      </c>
      <c r="G51" s="22" t="n">
        <f aca="false">PV($C$46,G$48,0,G38)*-1</f>
        <v>127693.223761858</v>
      </c>
      <c r="H51" s="22" t="n">
        <f aca="false">PV($C$46,H$48,0,H38)*-1</f>
        <v>127785.461449469</v>
      </c>
      <c r="I51" s="22" t="n">
        <f aca="false">PV($C$46,I$48,0,I38)*-1</f>
        <v>127861.330518209</v>
      </c>
      <c r="J51" s="22" t="n">
        <f aca="false">PV($C$46,J$48,0,J38)*-1</f>
        <v>127900.054960284</v>
      </c>
      <c r="K51" s="22" t="n">
        <f aca="false">PV($C$46,K$48,0,K38)*-1</f>
        <v>127917.806425617</v>
      </c>
      <c r="L51" s="22" t="n">
        <f aca="false">PV($C$46,L$48,0,L38)*-1</f>
        <v>127955.722723748</v>
      </c>
      <c r="M51" s="22" t="n">
        <f aca="false">PV($C$46,M$48,0,M38)*-1</f>
        <v>127860.402270211</v>
      </c>
    </row>
    <row r="52" customFormat="false" ht="15" hidden="false" customHeight="false" outlineLevel="0" collapsed="false">
      <c r="A52" s="101"/>
      <c r="B52" s="101" t="s">
        <v>27</v>
      </c>
      <c r="C52" s="22" t="n">
        <f aca="false">PV($C$46,C$48,0,C39)*-1</f>
        <v>0</v>
      </c>
      <c r="D52" s="22" t="n">
        <f aca="false">PV($C$46,D$48,0,D39)*-1</f>
        <v>183634.132818831</v>
      </c>
      <c r="E52" s="22" t="n">
        <f aca="false">PV($C$46,E$48,0,E39)*-1</f>
        <v>183891.387802575</v>
      </c>
      <c r="F52" s="22" t="n">
        <f aca="false">PV($C$46,F$48,0,F39)*-1</f>
        <v>184106.186100474</v>
      </c>
      <c r="G52" s="22" t="n">
        <f aca="false">PV($C$46,G$48,0,G39)*-1</f>
        <v>184282.862419405</v>
      </c>
      <c r="H52" s="22" t="n">
        <f aca="false">PV($C$46,H$48,0,H39)*-1</f>
        <v>184415.976962175</v>
      </c>
      <c r="I52" s="22" t="n">
        <f aca="false">PV($C$46,I$48,0,I39)*-1</f>
        <v>184525.468826697</v>
      </c>
      <c r="J52" s="22" t="n">
        <f aca="false">PV($C$46,J$48,0,J39)*-1</f>
        <v>184581.354729025</v>
      </c>
      <c r="K52" s="22" t="n">
        <f aca="false">PV($C$46,K$48,0,K39)*-1</f>
        <v>184606.973087991</v>
      </c>
      <c r="L52" s="22" t="n">
        <f aca="false">PV($C$46,L$48,0,L39)*-1</f>
        <v>184661.692702283</v>
      </c>
      <c r="M52" s="22" t="n">
        <f aca="false">PV($C$46,M$48,0,M39)*-1</f>
        <v>184524.129208251</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3895362.41887931</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774921.781309726</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1277210.47291188</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1843230.16465771</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564</v>
      </c>
    </row>
    <row r="60" customFormat="false" ht="15" hidden="false" customHeight="false" outlineLevel="0" collapsed="false">
      <c r="B60" s="0" t="s">
        <v>25</v>
      </c>
      <c r="C60" s="75" t="n">
        <v>0</v>
      </c>
      <c r="D60" s="75" t="n">
        <f aca="false">'Regional Data WRA'!V16</f>
        <v>0.970117207039512</v>
      </c>
      <c r="E60" s="75" t="n">
        <f aca="false">D60</f>
        <v>0.970117207039512</v>
      </c>
      <c r="F60" s="75" t="n">
        <f aca="false">E60</f>
        <v>0.970117207039512</v>
      </c>
      <c r="G60" s="75" t="n">
        <f aca="false">F60</f>
        <v>0.970117207039512</v>
      </c>
      <c r="H60" s="75" t="n">
        <f aca="false">G60</f>
        <v>0.970117207039512</v>
      </c>
      <c r="I60" s="75" t="n">
        <f aca="false">H60</f>
        <v>0.970117207039512</v>
      </c>
      <c r="J60" s="75" t="n">
        <f aca="false">I60</f>
        <v>0.970117207039512</v>
      </c>
      <c r="K60" s="75" t="n">
        <f aca="false">J60</f>
        <v>0.970117207039512</v>
      </c>
      <c r="L60" s="75" t="n">
        <f aca="false">K60</f>
        <v>0.970117207039512</v>
      </c>
      <c r="M60" s="75" t="n">
        <f aca="false">L60</f>
        <v>0.970117207039512</v>
      </c>
    </row>
    <row r="61" customFormat="false" ht="15" hidden="false" customHeight="false" outlineLevel="0" collapsed="false">
      <c r="B61" s="0" t="s">
        <v>26</v>
      </c>
      <c r="C61" s="75" t="n">
        <v>0</v>
      </c>
      <c r="D61" s="75" t="n">
        <f aca="false">'Regional Data WRA'!V17</f>
        <v>0.596718177739777</v>
      </c>
      <c r="E61" s="75" t="n">
        <f aca="false">D61</f>
        <v>0.596718177739777</v>
      </c>
      <c r="F61" s="75" t="n">
        <f aca="false">E61</f>
        <v>0.596718177739777</v>
      </c>
      <c r="G61" s="75" t="n">
        <f aca="false">F61</f>
        <v>0.596718177739777</v>
      </c>
      <c r="H61" s="75" t="n">
        <f aca="false">G61</f>
        <v>0.596718177739777</v>
      </c>
      <c r="I61" s="75" t="n">
        <f aca="false">H61</f>
        <v>0.596718177739777</v>
      </c>
      <c r="J61" s="75" t="n">
        <f aca="false">I61</f>
        <v>0.596718177739777</v>
      </c>
      <c r="K61" s="75" t="n">
        <f aca="false">J61</f>
        <v>0.596718177739777</v>
      </c>
      <c r="L61" s="75" t="n">
        <f aca="false">K61</f>
        <v>0.596718177739777</v>
      </c>
      <c r="M61" s="75" t="n">
        <f aca="false">L61</f>
        <v>0.596718177739777</v>
      </c>
    </row>
    <row r="62" customFormat="false" ht="15" hidden="false" customHeight="false" outlineLevel="0" collapsed="false">
      <c r="B62" s="0" t="s">
        <v>27</v>
      </c>
      <c r="C62" s="75" t="n">
        <v>0</v>
      </c>
      <c r="D62" s="75" t="n">
        <f aca="false">'Regional Data WRA'!V18</f>
        <v>0.914186530934878</v>
      </c>
      <c r="E62" s="75" t="n">
        <f aca="false">D62</f>
        <v>0.914186530934878</v>
      </c>
      <c r="F62" s="75" t="n">
        <f aca="false">E62</f>
        <v>0.914186530934878</v>
      </c>
      <c r="G62" s="75" t="n">
        <f aca="false">F62</f>
        <v>0.914186530934878</v>
      </c>
      <c r="H62" s="75" t="n">
        <f aca="false">G62</f>
        <v>0.914186530934878</v>
      </c>
      <c r="I62" s="75" t="n">
        <f aca="false">H62</f>
        <v>0.914186530934878</v>
      </c>
      <c r="J62" s="75" t="n">
        <f aca="false">I62</f>
        <v>0.914186530934878</v>
      </c>
      <c r="K62" s="75" t="n">
        <f aca="false">J62</f>
        <v>0.914186530934878</v>
      </c>
      <c r="L62" s="75" t="n">
        <f aca="false">K62</f>
        <v>0.914186530934878</v>
      </c>
      <c r="M62" s="75" t="n">
        <f aca="false">L62</f>
        <v>0.914186530934878</v>
      </c>
    </row>
    <row r="63" customFormat="false" ht="15" hidden="false" customHeight="false" outlineLevel="0" collapsed="false">
      <c r="C63" s="75"/>
      <c r="D63" s="75"/>
      <c r="E63" s="75"/>
      <c r="F63" s="75"/>
      <c r="G63" s="75"/>
      <c r="H63" s="75"/>
      <c r="I63" s="75"/>
      <c r="J63" s="75"/>
      <c r="K63" s="75"/>
      <c r="L63" s="75"/>
      <c r="M63" s="75"/>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399722.812119325</v>
      </c>
      <c r="E65" s="22" t="n">
        <f aca="false">SUM(E66:E68)</f>
        <v>412291.271641608</v>
      </c>
      <c r="F65" s="22" t="n">
        <f aca="false">SUM(F66:F68)</f>
        <v>425156.043065599</v>
      </c>
      <c r="G65" s="22" t="n">
        <f aca="false">SUM(G66:G68)</f>
        <v>438330.962571386</v>
      </c>
      <c r="H65" s="22" t="n">
        <f aca="false">SUM(H66:H68)</f>
        <v>451807.013322508</v>
      </c>
      <c r="I65" s="22" t="n">
        <f aca="false">SUM(I66:I68)</f>
        <v>465637.519024255</v>
      </c>
      <c r="J65" s="22" t="n">
        <f aca="false">SUM(J66:J68)</f>
        <v>479751.899611899</v>
      </c>
      <c r="K65" s="22" t="n">
        <f aca="false">SUM(K66:K68)</f>
        <v>494213.039746634</v>
      </c>
      <c r="L65" s="22" t="n">
        <f aca="false">SUM(L66:L68)</f>
        <v>509190.316037544</v>
      </c>
      <c r="M65" s="22" t="n">
        <f aca="false">SUM(M66:M68)</f>
        <v>524075.325217403</v>
      </c>
    </row>
    <row r="66" customFormat="false" ht="15" hidden="false" customHeight="false" outlineLevel="0" collapsed="false">
      <c r="B66" s="0" t="s">
        <v>25</v>
      </c>
      <c r="C66" s="22" t="n">
        <f aca="false">C60*C4</f>
        <v>0</v>
      </c>
      <c r="D66" s="22" t="n">
        <f aca="false">D60*D4</f>
        <v>79518.63787985</v>
      </c>
      <c r="E66" s="22" t="n">
        <f aca="false">E60*E4</f>
        <v>82018.9374653578</v>
      </c>
      <c r="F66" s="22" t="n">
        <f aca="false">F60*F4</f>
        <v>84578.1836961332</v>
      </c>
      <c r="G66" s="22" t="n">
        <f aca="false">G60*G4</f>
        <v>87199.1290650559</v>
      </c>
      <c r="H66" s="22" t="n">
        <f aca="false">H60*H4</f>
        <v>89879.9798127212</v>
      </c>
      <c r="I66" s="22" t="n">
        <f aca="false">I60*I4</f>
        <v>92631.3438611262</v>
      </c>
      <c r="J66" s="22" t="n">
        <f aca="false">J60*J4</f>
        <v>95439.1804038956</v>
      </c>
      <c r="K66" s="22" t="n">
        <f aca="false">K60*K4</f>
        <v>98315.9993665334</v>
      </c>
      <c r="L66" s="22" t="n">
        <f aca="false">L60*L4</f>
        <v>101295.495591652</v>
      </c>
      <c r="M66" s="22" t="n">
        <f aca="false">M60*M4</f>
        <v>104256.636709758</v>
      </c>
    </row>
    <row r="67" customFormat="false" ht="15" hidden="false" customHeight="false" outlineLevel="0" collapsed="false">
      <c r="B67" s="0" t="s">
        <v>26</v>
      </c>
      <c r="C67" s="22" t="n">
        <f aca="false">C61*C5</f>
        <v>0</v>
      </c>
      <c r="D67" s="22" t="n">
        <f aca="false">D61*D5</f>
        <v>131061.017436079</v>
      </c>
      <c r="E67" s="22" t="n">
        <f aca="false">E61*E5</f>
        <v>135181.960856498</v>
      </c>
      <c r="F67" s="22" t="n">
        <f aca="false">F61*F5</f>
        <v>139400.058950453</v>
      </c>
      <c r="G67" s="22" t="n">
        <f aca="false">G61*G5</f>
        <v>143719.848321272</v>
      </c>
      <c r="H67" s="22" t="n">
        <f aca="false">H61*H5</f>
        <v>148138.372530831</v>
      </c>
      <c r="I67" s="22" t="n">
        <f aca="false">I61*I5</f>
        <v>152673.115342521</v>
      </c>
      <c r="J67" s="22" t="n">
        <f aca="false">J61*J5</f>
        <v>157300.934982058</v>
      </c>
      <c r="K67" s="22" t="n">
        <f aca="false">K61*K5</f>
        <v>162042.450056705</v>
      </c>
      <c r="L67" s="22" t="n">
        <f aca="false">L61*L5</f>
        <v>166953.195727437</v>
      </c>
      <c r="M67" s="22" t="n">
        <f aca="false">M61*M5</f>
        <v>171833.688880465</v>
      </c>
    </row>
    <row r="68" customFormat="false" ht="15" hidden="false" customHeight="false" outlineLevel="0" collapsed="false">
      <c r="B68" s="0" t="s">
        <v>27</v>
      </c>
      <c r="C68" s="22" t="n">
        <f aca="false">C62*C6</f>
        <v>0</v>
      </c>
      <c r="D68" s="22" t="n">
        <f aca="false">D62*D6</f>
        <v>189143.156803396</v>
      </c>
      <c r="E68" s="22" t="n">
        <f aca="false">E62*E6</f>
        <v>195090.373319752</v>
      </c>
      <c r="F68" s="22" t="n">
        <f aca="false">F62*F6</f>
        <v>201177.800419012</v>
      </c>
      <c r="G68" s="22" t="n">
        <f aca="false">G62*G6</f>
        <v>207411.985185058</v>
      </c>
      <c r="H68" s="22" t="n">
        <f aca="false">H62*H6</f>
        <v>213788.660978956</v>
      </c>
      <c r="I68" s="22" t="n">
        <f aca="false">I62*I6</f>
        <v>220333.059820608</v>
      </c>
      <c r="J68" s="22" t="n">
        <f aca="false">J62*J6</f>
        <v>227011.784225946</v>
      </c>
      <c r="K68" s="22" t="n">
        <f aca="false">K62*K6</f>
        <v>233854.590323396</v>
      </c>
      <c r="L68" s="22" t="n">
        <f aca="false">L62*L6</f>
        <v>240941.624718455</v>
      </c>
      <c r="M68" s="22" t="n">
        <f aca="false">M62*M6</f>
        <v>247984.999627179</v>
      </c>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4600176.20235816</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915133.523852083</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1508304.64308432</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2176738.03542176</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388080.40011585</v>
      </c>
      <c r="E78" s="22" t="n">
        <f aca="false">PV($C$75,E$77,0,E65)*-1</f>
        <v>388624.066020933</v>
      </c>
      <c r="F78" s="22" t="n">
        <f aca="false">PV($C$75,F$77,0,F65)*-1</f>
        <v>389078.006735075</v>
      </c>
      <c r="G78" s="22" t="n">
        <f aca="false">PV($C$75,G$77,0,G65)*-1</f>
        <v>389451.382945093</v>
      </c>
      <c r="H78" s="22" t="n">
        <f aca="false">PV($C$75,H$77,0,H65)*-1</f>
        <v>389732.698538368</v>
      </c>
      <c r="I78" s="22" t="n">
        <f aca="false">PV($C$75,I$77,0,I65)*-1</f>
        <v>389964.091504049</v>
      </c>
      <c r="J78" s="22" t="n">
        <f aca="false">PV($C$75,J$77,0,J65)*-1</f>
        <v>390082.197125284</v>
      </c>
      <c r="K78" s="22" t="n">
        <f aca="false">PV($C$75,K$77,0,K65)*-1</f>
        <v>390136.337294353</v>
      </c>
      <c r="L78" s="22" t="n">
        <f aca="false">PV($C$75,L$77,0,L65)*-1</f>
        <v>390251.978158513</v>
      </c>
      <c r="M78" s="22" t="n">
        <f aca="false">PV($C$75,M$77,0,M65)*-1</f>
        <v>389961.260441792</v>
      </c>
    </row>
    <row r="79" customFormat="false" ht="15" hidden="false" customHeight="false" outlineLevel="0" collapsed="false">
      <c r="A79" s="101"/>
      <c r="B79" s="101" t="s">
        <v>25</v>
      </c>
      <c r="C79" s="22" t="n">
        <f aca="false">PV($C$75,C$77,0,C66)*-1</f>
        <v>0</v>
      </c>
      <c r="D79" s="22" t="n">
        <f aca="false">PV($C$75,D$77,0,D66)*-1</f>
        <v>77202.5610483981</v>
      </c>
      <c r="E79" s="22" t="n">
        <f aca="false">PV($C$75,E$77,0,E66)*-1</f>
        <v>77310.7149263435</v>
      </c>
      <c r="F79" s="22" t="n">
        <f aca="false">PV($C$75,F$77,0,F66)*-1</f>
        <v>77401.0193727557</v>
      </c>
      <c r="G79" s="22" t="n">
        <f aca="false">PV($C$75,G$77,0,G66)*-1</f>
        <v>77475.2967638307</v>
      </c>
      <c r="H79" s="22" t="n">
        <f aca="false">PV($C$75,H$77,0,H66)*-1</f>
        <v>77531.2601267246</v>
      </c>
      <c r="I79" s="22" t="n">
        <f aca="false">PV($C$75,I$77,0,I66)*-1</f>
        <v>77577.2921591432</v>
      </c>
      <c r="J79" s="22" t="n">
        <f aca="false">PV($C$75,J$77,0,J66)*-1</f>
        <v>77600.7874359744</v>
      </c>
      <c r="K79" s="22" t="n">
        <f aca="false">PV($C$75,K$77,0,K66)*-1</f>
        <v>77611.5577807445</v>
      </c>
      <c r="L79" s="22" t="n">
        <f aca="false">PV($C$75,L$77,0,L66)*-1</f>
        <v>77634.5627324822</v>
      </c>
      <c r="M79" s="22" t="n">
        <f aca="false">PV($C$75,M$77,0,M66)*-1</f>
        <v>77576.7289633293</v>
      </c>
    </row>
    <row r="80" customFormat="false" ht="15" hidden="false" customHeight="false" outlineLevel="0" collapsed="false">
      <c r="A80" s="101"/>
      <c r="B80" s="101" t="s">
        <v>26</v>
      </c>
      <c r="C80" s="22" t="n">
        <f aca="false">PV($C$75,C$77,0,C67)*-1</f>
        <v>0</v>
      </c>
      <c r="D80" s="22" t="n">
        <f aca="false">PV($C$75,D$77,0,D67)*-1</f>
        <v>127243.706248621</v>
      </c>
      <c r="E80" s="22" t="n">
        <f aca="false">PV($C$75,E$77,0,E67)*-1</f>
        <v>127421.963292015</v>
      </c>
      <c r="F80" s="22" t="n">
        <f aca="false">PV($C$75,F$77,0,F67)*-1</f>
        <v>127570.801261846</v>
      </c>
      <c r="G80" s="22" t="n">
        <f aca="false">PV($C$75,G$77,0,G67)*-1</f>
        <v>127693.223761858</v>
      </c>
      <c r="H80" s="22" t="n">
        <f aca="false">PV($C$75,H$77,0,H67)*-1</f>
        <v>127785.461449469</v>
      </c>
      <c r="I80" s="22" t="n">
        <f aca="false">PV($C$75,I$77,0,I67)*-1</f>
        <v>127861.330518209</v>
      </c>
      <c r="J80" s="22" t="n">
        <f aca="false">PV($C$75,J$77,0,J67)*-1</f>
        <v>127900.054960284</v>
      </c>
      <c r="K80" s="22" t="n">
        <f aca="false">PV($C$75,K$77,0,K67)*-1</f>
        <v>127917.806425617</v>
      </c>
      <c r="L80" s="22" t="n">
        <f aca="false">PV($C$75,L$77,0,L67)*-1</f>
        <v>127955.722723748</v>
      </c>
      <c r="M80" s="22" t="n">
        <f aca="false">PV($C$75,M$77,0,M67)*-1</f>
        <v>127860.402270211</v>
      </c>
    </row>
    <row r="81" customFormat="false" ht="15" hidden="false" customHeight="false" outlineLevel="0" collapsed="false">
      <c r="A81" s="101"/>
      <c r="B81" s="101" t="s">
        <v>27</v>
      </c>
      <c r="C81" s="22" t="n">
        <f aca="false">PV($C$75,C$77,0,C68)*-1</f>
        <v>0</v>
      </c>
      <c r="D81" s="22" t="n">
        <f aca="false">PV($C$75,D$77,0,D68)*-1</f>
        <v>183634.132818831</v>
      </c>
      <c r="E81" s="22" t="n">
        <f aca="false">PV($C$75,E$77,0,E68)*-1</f>
        <v>183891.387802575</v>
      </c>
      <c r="F81" s="22" t="n">
        <f aca="false">PV($C$75,F$77,0,F68)*-1</f>
        <v>184106.186100474</v>
      </c>
      <c r="G81" s="22" t="n">
        <f aca="false">PV($C$75,G$77,0,G68)*-1</f>
        <v>184282.862419405</v>
      </c>
      <c r="H81" s="22" t="n">
        <f aca="false">PV($C$75,H$77,0,H68)*-1</f>
        <v>184415.976962175</v>
      </c>
      <c r="I81" s="22" t="n">
        <f aca="false">PV($C$75,I$77,0,I68)*-1</f>
        <v>184525.468826697</v>
      </c>
      <c r="J81" s="22" t="n">
        <f aca="false">PV($C$75,J$77,0,J68)*-1</f>
        <v>184581.354729025</v>
      </c>
      <c r="K81" s="22" t="n">
        <f aca="false">PV($C$75,K$77,0,K68)*-1</f>
        <v>184606.973087991</v>
      </c>
      <c r="L81" s="22" t="n">
        <f aca="false">PV($C$75,L$77,0,L68)*-1</f>
        <v>184661.692702283</v>
      </c>
      <c r="M81" s="22" t="n">
        <f aca="false">PV($C$75,M$77,0,M68)*-1</f>
        <v>184524.129208251</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3895362.41887931</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774921.781309726</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1277210.47291188</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1843230.16465771</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133976.046814237</v>
      </c>
      <c r="E89" s="49" t="n">
        <f aca="false">SUM(E90:E92)</f>
        <v>138188.647322104</v>
      </c>
      <c r="F89" s="49" t="n">
        <f aca="false">SUM(F90:F92)</f>
        <v>142500.563395687</v>
      </c>
      <c r="G89" s="49" t="n">
        <f aca="false">SUM(G90:G92)</f>
        <v>146916.432540414</v>
      </c>
      <c r="H89" s="49" t="n">
        <f aca="false">SUM(H90:H92)</f>
        <v>151433.232561736</v>
      </c>
      <c r="I89" s="49" t="n">
        <f aca="false">SUM(I90:I92)</f>
        <v>156068.836092936</v>
      </c>
      <c r="J89" s="49" t="n">
        <f aca="false">SUM(J90:J92)</f>
        <v>160799.586645646</v>
      </c>
      <c r="K89" s="49" t="n">
        <f aca="false">SUM(K90:K92)</f>
        <v>165646.561421507</v>
      </c>
      <c r="L89" s="49" t="n">
        <f aca="false">SUM(L90:L92)</f>
        <v>170666.530781929</v>
      </c>
      <c r="M89" s="49" t="n">
        <f aca="false">SUM(M90:M92)</f>
        <v>175655.57475502</v>
      </c>
    </row>
    <row r="90" customFormat="false" ht="15" hidden="false" customHeight="false" outlineLevel="0" collapsed="false">
      <c r="B90" s="0" t="s">
        <v>25</v>
      </c>
      <c r="C90" s="48" t="n">
        <f aca="false">C15*C60*Interventions!$C$41</f>
        <v>0</v>
      </c>
      <c r="D90" s="48" t="n">
        <f aca="false">D15*D60*Interventions!$C$41</f>
        <v>29952.8299422367</v>
      </c>
      <c r="E90" s="48" t="n">
        <f aca="false">E15*E60*Interventions!$C$41</f>
        <v>30894.6349113122</v>
      </c>
      <c r="F90" s="48" t="n">
        <f aca="false">F15*F60*Interventions!$C$41</f>
        <v>31858.643716978</v>
      </c>
      <c r="G90" s="48" t="n">
        <f aca="false">G15*G60*Interventions!$C$41</f>
        <v>32845.8931595786</v>
      </c>
      <c r="H90" s="48" t="n">
        <f aca="false">H15*H60*Interventions!$C$41</f>
        <v>33855.7075714736</v>
      </c>
      <c r="I90" s="48" t="n">
        <f aca="false">I15*I60*Interventions!$C$41</f>
        <v>34892.082711294</v>
      </c>
      <c r="J90" s="48" t="n">
        <f aca="false">J15*J60*Interventions!$C$41</f>
        <v>35949.7297323389</v>
      </c>
      <c r="K90" s="48" t="n">
        <f aca="false">K15*K60*Interventions!$C$41</f>
        <v>37033.3608339266</v>
      </c>
      <c r="L90" s="48" t="n">
        <f aca="false">L15*L60*Interventions!$C$41</f>
        <v>38155.6680831951</v>
      </c>
      <c r="M90" s="48" t="n">
        <f aca="false">M15*M60*Interventions!$C$41</f>
        <v>39271.0613885935</v>
      </c>
    </row>
    <row r="91" customFormat="false" ht="15" hidden="false" customHeight="false" outlineLevel="0" collapsed="false">
      <c r="B91" s="0" t="s">
        <v>26</v>
      </c>
      <c r="C91" s="48" t="n">
        <f aca="false">C16*C61*Interventions!$C$41</f>
        <v>0</v>
      </c>
      <c r="D91" s="48" t="n">
        <f aca="false">D16*D61*Interventions!$C$41</f>
        <v>41752.4881399494</v>
      </c>
      <c r="E91" s="48" t="n">
        <f aca="false">E16*E61*Interventions!$C$41</f>
        <v>43065.3090279024</v>
      </c>
      <c r="F91" s="48" t="n">
        <f aca="false">F16*F61*Interventions!$C$41</f>
        <v>44409.0807617582</v>
      </c>
      <c r="G91" s="48" t="n">
        <f aca="false">G16*G61*Interventions!$C$41</f>
        <v>45785.2485803864</v>
      </c>
      <c r="H91" s="48" t="n">
        <f aca="false">H16*H61*Interventions!$C$41</f>
        <v>47192.870642726</v>
      </c>
      <c r="I91" s="48" t="n">
        <f aca="false">I16*I61*Interventions!$C$41</f>
        <v>48637.5168019482</v>
      </c>
      <c r="J91" s="48" t="n">
        <f aca="false">J16*J61*Interventions!$C$41</f>
        <v>50111.8147159547</v>
      </c>
      <c r="K91" s="48" t="n">
        <f aca="false">K16*K61*Interventions!$C$41</f>
        <v>51622.3329142141</v>
      </c>
      <c r="L91" s="48" t="n">
        <f aca="false">L16*L61*Interventions!$C$41</f>
        <v>53186.7633938994</v>
      </c>
      <c r="M91" s="48" t="n">
        <f aca="false">M16*M61*Interventions!$C$41</f>
        <v>54741.5562413477</v>
      </c>
    </row>
    <row r="92" customFormat="false" ht="15" hidden="false" customHeight="false" outlineLevel="0" collapsed="false">
      <c r="B92" s="0" t="s">
        <v>27</v>
      </c>
      <c r="C92" s="48" t="n">
        <f aca="false">C17*C62*Interventions!$C$41</f>
        <v>0</v>
      </c>
      <c r="D92" s="48" t="n">
        <f aca="false">D17*D62*Interventions!$C$41</f>
        <v>62270.7287320505</v>
      </c>
      <c r="E92" s="48" t="n">
        <f aca="false">E17*E62*Interventions!$C$41</f>
        <v>64228.7033828898</v>
      </c>
      <c r="F92" s="48" t="n">
        <f aca="false">F17*F62*Interventions!$C$41</f>
        <v>66232.8389169508</v>
      </c>
      <c r="G92" s="48" t="n">
        <f aca="false">G17*G62*Interventions!$C$41</f>
        <v>68285.290800449</v>
      </c>
      <c r="H92" s="48" t="n">
        <f aca="false">H17*H62*Interventions!$C$41</f>
        <v>70384.6543475361</v>
      </c>
      <c r="I92" s="48" t="n">
        <f aca="false">I17*I62*Interventions!$C$41</f>
        <v>72539.2365796942</v>
      </c>
      <c r="J92" s="48" t="n">
        <f aca="false">J17*J62*Interventions!$C$41</f>
        <v>74738.0421973523</v>
      </c>
      <c r="K92" s="48" t="n">
        <f aca="false">K17*K62*Interventions!$C$41</f>
        <v>76990.8676733661</v>
      </c>
      <c r="L92" s="48" t="n">
        <f aca="false">L17*L62*Interventions!$C$41</f>
        <v>79324.0993048343</v>
      </c>
      <c r="M92" s="48" t="n">
        <f aca="false">M17*M62*Interventions!$C$41</f>
        <v>81642.9571250789</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1541852.01233122</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344709.612050927</v>
      </c>
      <c r="D96" s="22"/>
      <c r="E96" s="22"/>
      <c r="F96" s="22"/>
      <c r="G96" s="22"/>
      <c r="H96" s="22"/>
      <c r="I96" s="22"/>
      <c r="J96" s="22"/>
      <c r="K96" s="22"/>
      <c r="L96" s="22"/>
      <c r="M96" s="22"/>
    </row>
    <row r="97" customFormat="false" ht="15" hidden="false" customHeight="false" outlineLevel="0" collapsed="false">
      <c r="A97" s="101"/>
      <c r="B97" s="101" t="s">
        <v>26</v>
      </c>
      <c r="C97" s="48" t="n">
        <f aca="false">SUM(C91:M91)</f>
        <v>480504.981220086</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716637.419060202</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130073.831858482</v>
      </c>
      <c r="E102" s="22" t="n">
        <f aca="false">PV($C$99,E$101,0,E89)*-1</f>
        <v>130256.053654543</v>
      </c>
      <c r="F102" s="22" t="n">
        <f aca="false">PV($C$99,F$101,0,F89)*-1</f>
        <v>130408.202044689</v>
      </c>
      <c r="G102" s="22" t="n">
        <f aca="false">PV($C$99,G$101,0,G89)*-1</f>
        <v>130533.347438137</v>
      </c>
      <c r="H102" s="22" t="n">
        <f aca="false">PV($C$99,H$101,0,H89)*-1</f>
        <v>130627.636655443</v>
      </c>
      <c r="I102" s="22" t="n">
        <f aca="false">PV($C$99,I$101,0,I89)*-1</f>
        <v>130705.193186776</v>
      </c>
      <c r="J102" s="22" t="n">
        <f aca="false">PV($C$99,J$101,0,J89)*-1</f>
        <v>130744.778929095</v>
      </c>
      <c r="K102" s="22" t="n">
        <f aca="false">PV($C$99,K$101,0,K89)*-1</f>
        <v>130762.925218488</v>
      </c>
      <c r="L102" s="22" t="n">
        <f aca="false">PV($C$99,L$101,0,L89)*-1</f>
        <v>130801.684842309</v>
      </c>
      <c r="M102" s="22" t="n">
        <f aca="false">PV($C$99,M$101,0,M89)*-1</f>
        <v>130704.244292897</v>
      </c>
    </row>
    <row r="103" customFormat="false" ht="15" hidden="false" customHeight="false" outlineLevel="0" collapsed="false">
      <c r="A103" s="101"/>
      <c r="B103" s="101" t="s">
        <v>25</v>
      </c>
      <c r="C103" s="22" t="n">
        <f aca="false">PV($C$99,C$101,0,C90)*-1</f>
        <v>0</v>
      </c>
      <c r="D103" s="22" t="n">
        <f aca="false">PV($C$99,D$101,0,D90)*-1</f>
        <v>29080.4174196473</v>
      </c>
      <c r="E103" s="22" t="n">
        <f aca="false">PV($C$99,E$101,0,E90)*-1</f>
        <v>29121.1564815838</v>
      </c>
      <c r="F103" s="22" t="n">
        <f aca="false">PV($C$99,F$101,0,F90)*-1</f>
        <v>29155.1720758964</v>
      </c>
      <c r="G103" s="22" t="n">
        <f aca="false">PV($C$99,G$101,0,G90)*-1</f>
        <v>29183.1506495081</v>
      </c>
      <c r="H103" s="22" t="n">
        <f aca="false">PV($C$99,H$101,0,H90)*-1</f>
        <v>29204.2307526946</v>
      </c>
      <c r="I103" s="22" t="n">
        <f aca="false">PV($C$99,I$101,0,I90)*-1</f>
        <v>29221.5699536126</v>
      </c>
      <c r="J103" s="22" t="n">
        <f aca="false">PV($C$99,J$101,0,J90)*-1</f>
        <v>29230.4200804525</v>
      </c>
      <c r="K103" s="22" t="n">
        <f aca="false">PV($C$99,K$101,0,K90)*-1</f>
        <v>29234.4770199816</v>
      </c>
      <c r="L103" s="22" t="n">
        <f aca="false">PV($C$99,L$101,0,L90)*-1</f>
        <v>29243.1424527104</v>
      </c>
      <c r="M103" s="22" t="n">
        <f aca="false">PV($C$99,M$101,0,M90)*-1</f>
        <v>29221.3578107882</v>
      </c>
    </row>
    <row r="104" customFormat="false" ht="15" hidden="false" customHeight="false" outlineLevel="0" collapsed="false">
      <c r="A104" s="101"/>
      <c r="B104" s="101" t="s">
        <v>26</v>
      </c>
      <c r="C104" s="22" t="n">
        <f aca="false">PV($C$99,C$101,0,C91)*-1</f>
        <v>0</v>
      </c>
      <c r="D104" s="22" t="n">
        <f aca="false">PV($C$99,D$101,0,D91)*-1</f>
        <v>40536.396252378</v>
      </c>
      <c r="E104" s="22" t="n">
        <f aca="false">PV($C$99,E$101,0,E91)*-1</f>
        <v>40593.1841152817</v>
      </c>
      <c r="F104" s="22" t="n">
        <f aca="false">PV($C$99,F$101,0,F91)*-1</f>
        <v>40640.5998586639</v>
      </c>
      <c r="G104" s="22" t="n">
        <f aca="false">PV($C$99,G$101,0,G91)*-1</f>
        <v>40679.6003492735</v>
      </c>
      <c r="H104" s="22" t="n">
        <f aca="false">PV($C$99,H$101,0,H91)*-1</f>
        <v>40708.9847767209</v>
      </c>
      <c r="I104" s="22" t="n">
        <f aca="false">PV($C$99,I$101,0,I91)*-1</f>
        <v>40733.1546058184</v>
      </c>
      <c r="J104" s="22" t="n">
        <f aca="false">PV($C$99,J$101,0,J91)*-1</f>
        <v>40745.4911635537</v>
      </c>
      <c r="K104" s="22" t="n">
        <f aca="false">PV($C$99,K$101,0,K91)*-1</f>
        <v>40751.1462993089</v>
      </c>
      <c r="L104" s="22" t="n">
        <f aca="false">PV($C$99,L$101,0,L91)*-1</f>
        <v>40763.225404286</v>
      </c>
      <c r="M104" s="22" t="n">
        <f aca="false">PV($C$99,M$101,0,M91)*-1</f>
        <v>40732.8588911637</v>
      </c>
    </row>
    <row r="105" customFormat="false" ht="15" hidden="false" customHeight="false" outlineLevel="0" collapsed="false">
      <c r="A105" s="101"/>
      <c r="B105" s="101" t="s">
        <v>27</v>
      </c>
      <c r="C105" s="22" t="n">
        <f aca="false">PV($C$99,C$101,0,C92)*-1</f>
        <v>0</v>
      </c>
      <c r="D105" s="22" t="n">
        <f aca="false">PV($C$99,D$101,0,D92)*-1</f>
        <v>60457.0181864568</v>
      </c>
      <c r="E105" s="22" t="n">
        <f aca="false">PV($C$99,E$101,0,E92)*-1</f>
        <v>60541.7130576772</v>
      </c>
      <c r="F105" s="22" t="n">
        <f aca="false">PV($C$99,F$101,0,F92)*-1</f>
        <v>60612.4301101289</v>
      </c>
      <c r="G105" s="22" t="n">
        <f aca="false">PV($C$99,G$101,0,G92)*-1</f>
        <v>60670.5964393553</v>
      </c>
      <c r="H105" s="22" t="n">
        <f aca="false">PV($C$99,H$101,0,H92)*-1</f>
        <v>60714.4211260277</v>
      </c>
      <c r="I105" s="22" t="n">
        <f aca="false">PV($C$99,I$101,0,I92)*-1</f>
        <v>60750.468627345</v>
      </c>
      <c r="J105" s="22" t="n">
        <f aca="false">PV($C$99,J$101,0,J92)*-1</f>
        <v>60768.8676850885</v>
      </c>
      <c r="K105" s="22" t="n">
        <f aca="false">PV($C$99,K$101,0,K92)*-1</f>
        <v>60777.3018991975</v>
      </c>
      <c r="L105" s="22" t="n">
        <f aca="false">PV($C$99,L$101,0,L92)*-1</f>
        <v>60795.3169853124</v>
      </c>
      <c r="M105" s="22" t="n">
        <f aca="false">PV($C$99,M$101,0,M92)*-1</f>
        <v>60750.0275909454</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1305617.89812086</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291895.094696875</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406884.641716449</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606838.161707535</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60074.4298089888</v>
      </c>
      <c r="E113" s="48" t="n">
        <f aca="false">SUM(E114:E116)</f>
        <v>61963.3463693805</v>
      </c>
      <c r="F113" s="48" t="n">
        <f aca="false">SUM(F114:F116)</f>
        <v>63896.7957109919</v>
      </c>
      <c r="G113" s="48" t="n">
        <f aca="false">SUM(G114:G116)</f>
        <v>65876.857276388</v>
      </c>
      <c r="H113" s="48" t="n">
        <f aca="false">SUM(H114:H116)</f>
        <v>67902.1759232231</v>
      </c>
      <c r="I113" s="48" t="n">
        <f aca="false">SUM(I114:I116)</f>
        <v>69980.765682955</v>
      </c>
      <c r="J113" s="48" t="n">
        <f aca="false">SUM(J114:J116)</f>
        <v>72102.0190620506</v>
      </c>
      <c r="K113" s="48" t="n">
        <f aca="false">SUM(K114:K116)</f>
        <v>74275.3870101446</v>
      </c>
      <c r="L113" s="48" t="n">
        <f aca="false">SUM(L114:L116)</f>
        <v>76526.3251752636</v>
      </c>
      <c r="M113" s="48" t="n">
        <f aca="false">SUM(M114:M116)</f>
        <v>78763.3964958632</v>
      </c>
    </row>
    <row r="114" customFormat="false" ht="15" hidden="false" customHeight="false" outlineLevel="0" collapsed="false">
      <c r="B114" s="0" t="s">
        <v>25</v>
      </c>
      <c r="C114" s="48" t="n">
        <f aca="false">C26*C60*Interventions!$C$42</f>
        <v>0</v>
      </c>
      <c r="D114" s="48" t="n">
        <f aca="false">D26*D60*Interventions!$C$42</f>
        <v>13430.7529049608</v>
      </c>
      <c r="E114" s="48" t="n">
        <f aca="false">E26*E60*Interventions!$C$42</f>
        <v>13853.0552332788</v>
      </c>
      <c r="F114" s="48" t="n">
        <f aca="false">F26*F60*Interventions!$C$42</f>
        <v>14285.3136907291</v>
      </c>
      <c r="G114" s="48" t="n">
        <f aca="false">G26*G60*Interventions!$C$42</f>
        <v>14727.9931752619</v>
      </c>
      <c r="H114" s="48" t="n">
        <f aca="false">H26*H60*Interventions!$C$42</f>
        <v>15180.7907196738</v>
      </c>
      <c r="I114" s="48" t="n">
        <f aca="false">I26*I60*Interventions!$C$42</f>
        <v>15645.4980093227</v>
      </c>
      <c r="J114" s="48" t="n">
        <f aca="false">J26*J60*Interventions!$C$42</f>
        <v>16119.7435423063</v>
      </c>
      <c r="K114" s="48" t="n">
        <f aca="false">K26*K60*Interventions!$C$42</f>
        <v>16605.6402536895</v>
      </c>
      <c r="L114" s="48" t="n">
        <f aca="false">L26*L60*Interventions!$C$42</f>
        <v>17108.8792256812</v>
      </c>
      <c r="M114" s="48" t="n">
        <f aca="false">M26*M60*Interventions!$C$42</f>
        <v>17609.0180074104</v>
      </c>
    </row>
    <row r="115" customFormat="false" ht="15" hidden="false" customHeight="false" outlineLevel="0" collapsed="false">
      <c r="B115" s="0" t="s">
        <v>26</v>
      </c>
      <c r="C115" s="48" t="n">
        <f aca="false">C27*C61*Interventions!$C$42</f>
        <v>0</v>
      </c>
      <c r="D115" s="48" t="n">
        <f aca="false">D27*D61*Interventions!$C$42</f>
        <v>18721.6818062398</v>
      </c>
      <c r="E115" s="48" t="n">
        <f aca="false">E27*E61*Interventions!$C$42</f>
        <v>19310.3464829522</v>
      </c>
      <c r="F115" s="48" t="n">
        <f aca="false">F27*F61*Interventions!$C$42</f>
        <v>19912.8894197262</v>
      </c>
      <c r="G115" s="48" t="n">
        <f aca="false">G27*G61*Interventions!$C$42</f>
        <v>20529.958657037</v>
      </c>
      <c r="H115" s="48" t="n">
        <f aca="false">H27*H61*Interventions!$C$42</f>
        <v>21161.1318763726</v>
      </c>
      <c r="I115" s="48" t="n">
        <f aca="false">I27*I61*Interventions!$C$42</f>
        <v>21808.9065820359</v>
      </c>
      <c r="J115" s="48" t="n">
        <f aca="false">J27*J61*Interventions!$C$42</f>
        <v>22469.9770394687</v>
      </c>
      <c r="K115" s="48" t="n">
        <f aca="false">K27*K61*Interventions!$C$42</f>
        <v>23147.2885562233</v>
      </c>
      <c r="L115" s="48" t="n">
        <f aca="false">L27*L61*Interventions!$C$42</f>
        <v>23848.7741671042</v>
      </c>
      <c r="M115" s="48" t="n">
        <f aca="false">M27*M61*Interventions!$C$42</f>
        <v>24545.9382945923</v>
      </c>
    </row>
    <row r="116" customFormat="false" ht="15" hidden="false" customHeight="false" outlineLevel="0" collapsed="false">
      <c r="B116" s="0" t="s">
        <v>27</v>
      </c>
      <c r="C116" s="48" t="n">
        <f aca="false">C28*C62*Interventions!$C$42</f>
        <v>0</v>
      </c>
      <c r="D116" s="48" t="n">
        <f aca="false">D28*D62*Interventions!$C$42</f>
        <v>27921.9950977882</v>
      </c>
      <c r="E116" s="48" t="n">
        <f aca="false">E28*E62*Interventions!$C$42</f>
        <v>28799.9446531495</v>
      </c>
      <c r="F116" s="48" t="n">
        <f aca="false">F28*F62*Interventions!$C$42</f>
        <v>29698.5926005365</v>
      </c>
      <c r="G116" s="48" t="n">
        <f aca="false">G28*G62*Interventions!$C$42</f>
        <v>30618.9054440891</v>
      </c>
      <c r="H116" s="48" t="n">
        <f aca="false">H28*H62*Interventions!$C$42</f>
        <v>31560.2533271767</v>
      </c>
      <c r="I116" s="48" t="n">
        <f aca="false">I28*I62*Interventions!$C$42</f>
        <v>32526.3610915964</v>
      </c>
      <c r="J116" s="48" t="n">
        <f aca="false">J28*J62*Interventions!$C$42</f>
        <v>33512.2984802757</v>
      </c>
      <c r="K116" s="48" t="n">
        <f aca="false">K28*K62*Interventions!$C$42</f>
        <v>34522.4582002318</v>
      </c>
      <c r="L116" s="48" t="n">
        <f aca="false">L28*L62*Interventions!$C$42</f>
        <v>35568.6717824783</v>
      </c>
      <c r="M116" s="48" t="n">
        <f aca="false">M28*M62*Interventions!$C$42</f>
        <v>36608.4401938605</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691361.498515249</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154566.684762315</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215456.892881752</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321337.920871183</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58324.6891349406</v>
      </c>
      <c r="E126" s="22" t="n">
        <f aca="false">PV($C$123,E$125,0,E113)*-1</f>
        <v>58406.3968040159</v>
      </c>
      <c r="F126" s="22" t="n">
        <f aca="false">PV($C$123,F$125,0,F113)*-1</f>
        <v>58474.619654307</v>
      </c>
      <c r="G126" s="22" t="n">
        <f aca="false">PV($C$123,G$125,0,G113)*-1</f>
        <v>58530.7344474612</v>
      </c>
      <c r="H126" s="22" t="n">
        <f aca="false">PV($C$123,H$125,0,H113)*-1</f>
        <v>58573.0134301712</v>
      </c>
      <c r="I126" s="22" t="n">
        <f aca="false">PV($C$123,I$125,0,I113)*-1</f>
        <v>58607.7895301426</v>
      </c>
      <c r="J126" s="22" t="n">
        <f aca="false">PV($C$123,J$125,0,J113)*-1</f>
        <v>58625.53965007</v>
      </c>
      <c r="K126" s="22" t="n">
        <f aca="false">PV($C$123,K$125,0,K113)*-1</f>
        <v>58633.6763880495</v>
      </c>
      <c r="L126" s="22" t="n">
        <f aca="false">PV($C$123,L$125,0,L113)*-1</f>
        <v>58651.0560790914</v>
      </c>
      <c r="M126" s="22" t="n">
        <f aca="false">PV($C$123,M$125,0,M113)*-1</f>
        <v>58607.3640491699</v>
      </c>
    </row>
    <row r="127" customFormat="false" ht="15" hidden="false" customHeight="false" outlineLevel="0" collapsed="false">
      <c r="A127" s="101"/>
      <c r="B127" s="101" t="s">
        <v>25</v>
      </c>
      <c r="C127" s="22" t="n">
        <f aca="false">PV($C$123,C$125,0,C114)*-1</f>
        <v>0</v>
      </c>
      <c r="D127" s="22" t="n">
        <f aca="false">PV($C$123,D$125,0,D114)*-1</f>
        <v>13039.5659271465</v>
      </c>
      <c r="E127" s="22" t="n">
        <f aca="false">PV($C$123,E$125,0,E114)*-1</f>
        <v>13057.8331918925</v>
      </c>
      <c r="F127" s="22" t="n">
        <f aca="false">PV($C$123,F$125,0,F114)*-1</f>
        <v>13073.0856753143</v>
      </c>
      <c r="G127" s="22" t="n">
        <f aca="false">PV($C$123,G$125,0,G114)*-1</f>
        <v>13085.6311780109</v>
      </c>
      <c r="H127" s="22" t="n">
        <f aca="false">PV($C$123,H$125,0,H114)*-1</f>
        <v>13095.0834286882</v>
      </c>
      <c r="I127" s="22" t="n">
        <f aca="false">PV($C$123,I$125,0,I114)*-1</f>
        <v>13102.8582707832</v>
      </c>
      <c r="J127" s="22" t="n">
        <f aca="false">PV($C$123,J$125,0,J114)*-1</f>
        <v>13106.8266392811</v>
      </c>
      <c r="K127" s="22" t="n">
        <f aca="false">PV($C$123,K$125,0,K114)*-1</f>
        <v>13108.6457579577</v>
      </c>
      <c r="L127" s="22" t="n">
        <f aca="false">PV($C$123,L$125,0,L114)*-1</f>
        <v>13112.5313102083</v>
      </c>
      <c r="M127" s="22" t="n">
        <f aca="false">PV($C$123,M$125,0,M114)*-1</f>
        <v>13102.763146621</v>
      </c>
    </row>
    <row r="128" customFormat="false" ht="15" hidden="false" customHeight="false" outlineLevel="0" collapsed="false">
      <c r="A128" s="101"/>
      <c r="B128" s="101" t="s">
        <v>26</v>
      </c>
      <c r="C128" s="22" t="n">
        <f aca="false">PV($C$123,C$125,0,C115)*-1</f>
        <v>0</v>
      </c>
      <c r="D128" s="22" t="n">
        <f aca="false">PV($C$123,D$125,0,D115)*-1</f>
        <v>18176.3901031455</v>
      </c>
      <c r="E128" s="22" t="n">
        <f aca="false">PV($C$123,E$125,0,E115)*-1</f>
        <v>18201.8535987861</v>
      </c>
      <c r="F128" s="22" t="n">
        <f aca="false">PV($C$123,F$125,0,F115)*-1</f>
        <v>18223.1146660842</v>
      </c>
      <c r="G128" s="22" t="n">
        <f aca="false">PV($C$123,G$125,0,G115)*-1</f>
        <v>18240.6023610219</v>
      </c>
      <c r="H128" s="22" t="n">
        <f aca="false">PV($C$123,H$125,0,H115)*-1</f>
        <v>18253.7782440708</v>
      </c>
      <c r="I128" s="22" t="n">
        <f aca="false">PV($C$123,I$125,0,I115)*-1</f>
        <v>18264.6159179396</v>
      </c>
      <c r="J128" s="22" t="n">
        <f aca="false">PV($C$123,J$125,0,J115)*-1</f>
        <v>18270.147590872</v>
      </c>
      <c r="K128" s="22" t="n">
        <f aca="false">PV($C$123,K$125,0,K115)*-1</f>
        <v>18272.6833356119</v>
      </c>
      <c r="L128" s="22" t="n">
        <f aca="false">PV($C$123,L$125,0,L115)*-1</f>
        <v>18278.0995675531</v>
      </c>
      <c r="M128" s="22" t="n">
        <f aca="false">PV($C$123,M$125,0,M115)*-1</f>
        <v>18264.4833204366</v>
      </c>
    </row>
    <row r="129" customFormat="false" ht="15" hidden="false" customHeight="false" outlineLevel="0" collapsed="false">
      <c r="A129" s="101"/>
      <c r="B129" s="101" t="s">
        <v>27</v>
      </c>
      <c r="C129" s="22" t="n">
        <f aca="false">PV($C$123,C$125,0,C116)*-1</f>
        <v>0</v>
      </c>
      <c r="D129" s="22" t="n">
        <f aca="false">PV($C$123,D$125,0,D116)*-1</f>
        <v>27108.7331046487</v>
      </c>
      <c r="E129" s="22" t="n">
        <f aca="false">PV($C$123,E$125,0,E116)*-1</f>
        <v>27146.7100133372</v>
      </c>
      <c r="F129" s="22" t="n">
        <f aca="false">PV($C$123,F$125,0,F116)*-1</f>
        <v>27178.4193129085</v>
      </c>
      <c r="G129" s="22" t="n">
        <f aca="false">PV($C$123,G$125,0,G116)*-1</f>
        <v>27204.5009084283</v>
      </c>
      <c r="H129" s="22" t="n">
        <f aca="false">PV($C$123,H$125,0,H116)*-1</f>
        <v>27224.1517574122</v>
      </c>
      <c r="I129" s="22" t="n">
        <f aca="false">PV($C$123,I$125,0,I116)*-1</f>
        <v>27240.3153414197</v>
      </c>
      <c r="J129" s="22" t="n">
        <f aca="false">PV($C$123,J$125,0,J116)*-1</f>
        <v>27248.5654199169</v>
      </c>
      <c r="K129" s="22" t="n">
        <f aca="false">PV($C$123,K$125,0,K116)*-1</f>
        <v>27252.3472944798</v>
      </c>
      <c r="L129" s="22" t="n">
        <f aca="false">PV($C$123,L$125,0,L116)*-1</f>
        <v>27260.42520133</v>
      </c>
      <c r="M129" s="22" t="n">
        <f aca="false">PV($C$123,M$125,0,M116)*-1</f>
        <v>27240.1175821123</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585434.879167419</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130884.824525904</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182445.768705522</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272104.285935994</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0.234557361122466</v>
      </c>
      <c r="E137" s="71" t="n">
        <f aca="false">(E14-E89)/E3</f>
        <v>0.234557361122466</v>
      </c>
      <c r="F137" s="71" t="n">
        <f aca="false">(F14-F89)/F3</f>
        <v>0.234557361122466</v>
      </c>
      <c r="G137" s="71" t="n">
        <f aca="false">(G14-G89)/G3</f>
        <v>0.234557361122466</v>
      </c>
      <c r="H137" s="71" t="n">
        <f aca="false">(H14-H89)/H3</f>
        <v>0.234557361122466</v>
      </c>
      <c r="I137" s="71" t="n">
        <f aca="false">(I14-I89)/I3</f>
        <v>0.234557361122466</v>
      </c>
      <c r="J137" s="71" t="n">
        <f aca="false">(J14-J89)/J3</f>
        <v>0.234557361122466</v>
      </c>
      <c r="K137" s="71" t="n">
        <f aca="false">(K14-K89)/K3</f>
        <v>0.234557361122466</v>
      </c>
      <c r="L137" s="71" t="n">
        <f aca="false">(L14-L89)/L3</f>
        <v>0.234557361122466</v>
      </c>
      <c r="M137" s="71" t="n">
        <f aca="false">(M14-M89)/M3</f>
        <v>0.234557361122466</v>
      </c>
    </row>
    <row r="138" customFormat="false" ht="15" hidden="false" customHeight="false" outlineLevel="0" collapsed="false">
      <c r="B138" s="0" t="s">
        <v>25</v>
      </c>
      <c r="C138" s="71" t="n">
        <f aca="false">(C15-C90)/C4</f>
        <v>0.562204252030139</v>
      </c>
      <c r="D138" s="71" t="n">
        <f aca="false">(D15-D90)/D4</f>
        <v>0.196783559457444</v>
      </c>
      <c r="E138" s="71" t="n">
        <f aca="false">(E15-E90)/E4</f>
        <v>0.196783559457444</v>
      </c>
      <c r="F138" s="71" t="n">
        <f aca="false">(F15-F90)/F4</f>
        <v>0.196783559457444</v>
      </c>
      <c r="G138" s="71" t="n">
        <f aca="false">(G15-G90)/G4</f>
        <v>0.196783559457444</v>
      </c>
      <c r="H138" s="71" t="n">
        <f aca="false">(H15-H90)/H4</f>
        <v>0.196783559457444</v>
      </c>
      <c r="I138" s="71" t="n">
        <f aca="false">(I15-I90)/I4</f>
        <v>0.196783559457444</v>
      </c>
      <c r="J138" s="71" t="n">
        <f aca="false">(J15-J90)/J4</f>
        <v>0.196783559457444</v>
      </c>
      <c r="K138" s="71" t="n">
        <f aca="false">(K15-K90)/K4</f>
        <v>0.196783559457444</v>
      </c>
      <c r="L138" s="71" t="n">
        <f aca="false">(L15-L90)/L4</f>
        <v>0.196783559457444</v>
      </c>
      <c r="M138" s="71" t="n">
        <f aca="false">(M15-M90)/M4</f>
        <v>0.196783559457444</v>
      </c>
    </row>
    <row r="139" customFormat="false" ht="15" hidden="false" customHeight="false" outlineLevel="0" collapsed="false">
      <c r="B139" s="0" t="s">
        <v>26</v>
      </c>
      <c r="C139" s="71" t="n">
        <f aca="false">(C16-C91)/C5</f>
        <v>0.475481937319231</v>
      </c>
      <c r="D139" s="71" t="n">
        <f aca="false">(D16-D91)/D5</f>
        <v>0.285383698145073</v>
      </c>
      <c r="E139" s="71" t="n">
        <f aca="false">(E16-E91)/E5</f>
        <v>0.285383698145073</v>
      </c>
      <c r="F139" s="71" t="n">
        <f aca="false">(F16-F91)/F5</f>
        <v>0.285383698145073</v>
      </c>
      <c r="G139" s="71" t="n">
        <f aca="false">(G16-G91)/G5</f>
        <v>0.285383698145073</v>
      </c>
      <c r="H139" s="71" t="n">
        <f aca="false">(H16-H91)/H5</f>
        <v>0.285383698145073</v>
      </c>
      <c r="I139" s="71" t="n">
        <f aca="false">(I16-I91)/I5</f>
        <v>0.285383698145073</v>
      </c>
      <c r="J139" s="71" t="n">
        <f aca="false">(J16-J91)/J5</f>
        <v>0.285383698145073</v>
      </c>
      <c r="K139" s="71" t="n">
        <f aca="false">(K16-K91)/K5</f>
        <v>0.285383698145073</v>
      </c>
      <c r="L139" s="71" t="n">
        <f aca="false">(L16-L91)/L5</f>
        <v>0.285383698145073</v>
      </c>
      <c r="M139" s="71" t="n">
        <f aca="false">(M16-M91)/M5</f>
        <v>0.285383698145073</v>
      </c>
    </row>
    <row r="140" customFormat="false" ht="15" hidden="false" customHeight="false" outlineLevel="0" collapsed="false">
      <c r="B140" s="0" t="s">
        <v>27</v>
      </c>
      <c r="C140" s="71" t="n">
        <f aca="false">(C17-C92)/C6</f>
        <v>0.491381172536139</v>
      </c>
      <c r="D140" s="71" t="n">
        <f aca="false">(D17-D92)/D6</f>
        <v>0.190407759379497</v>
      </c>
      <c r="E140" s="71" t="n">
        <f aca="false">(E17-E92)/E6</f>
        <v>0.190407759379497</v>
      </c>
      <c r="F140" s="71" t="n">
        <f aca="false">(F17-F92)/F6</f>
        <v>0.190407759379497</v>
      </c>
      <c r="G140" s="71" t="n">
        <f aca="false">(G17-G92)/G6</f>
        <v>0.190407759379497</v>
      </c>
      <c r="H140" s="71" t="n">
        <f aca="false">(H17-H92)/H6</f>
        <v>0.190407759379497</v>
      </c>
      <c r="I140" s="71" t="n">
        <f aca="false">(I17-I92)/I6</f>
        <v>0.190407759379497</v>
      </c>
      <c r="J140" s="71" t="n">
        <f aca="false">(J17-J92)/J6</f>
        <v>0.190407759379497</v>
      </c>
      <c r="K140" s="71" t="n">
        <f aca="false">(K17-K92)/K6</f>
        <v>0.190407759379497</v>
      </c>
      <c r="L140" s="71" t="n">
        <f aca="false">(L17-L92)/L6</f>
        <v>0.190407759379497</v>
      </c>
      <c r="M140" s="71" t="n">
        <f aca="false">(M17-M92)/M6</f>
        <v>0.190407759379497</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0.381201643664676</v>
      </c>
      <c r="E143" s="71" t="n">
        <f aca="false">(E14-E113)/E3</f>
        <v>0.381201643664676</v>
      </c>
      <c r="F143" s="71" t="n">
        <f aca="false">(F14-F113)/F3</f>
        <v>0.381201643664676</v>
      </c>
      <c r="G143" s="71" t="n">
        <f aca="false">(G14-G113)/G3</f>
        <v>0.381201643664676</v>
      </c>
      <c r="H143" s="71" t="n">
        <f aca="false">(H14-H113)/H3</f>
        <v>0.381201643664676</v>
      </c>
      <c r="I143" s="71" t="n">
        <f aca="false">(I14-I113)/I3</f>
        <v>0.381201643664676</v>
      </c>
      <c r="J143" s="71" t="n">
        <f aca="false">(J14-J113)/J3</f>
        <v>0.381201643664676</v>
      </c>
      <c r="K143" s="71" t="n">
        <f aca="false">(K14-K113)/K3</f>
        <v>0.381201643664676</v>
      </c>
      <c r="L143" s="71" t="n">
        <f aca="false">(L14-L113)/L3</f>
        <v>0.381201643664676</v>
      </c>
      <c r="M143" s="71" t="n">
        <f aca="false">(M14-M113)/M3</f>
        <v>0.381201643664676</v>
      </c>
    </row>
    <row r="144" customFormat="false" ht="15" hidden="false" customHeight="false" outlineLevel="0" collapsed="false">
      <c r="B144" s="0" t="s">
        <v>25</v>
      </c>
      <c r="C144" s="71" t="n">
        <f aca="false">(C15-C114)/C4</f>
        <v>0.562204252030139</v>
      </c>
      <c r="D144" s="71" t="n">
        <f aca="false">(D15-D114)/D4</f>
        <v>0.398350785170138</v>
      </c>
      <c r="E144" s="71" t="n">
        <f aca="false">(E15-E114)/E4</f>
        <v>0.398350785170138</v>
      </c>
      <c r="F144" s="71" t="n">
        <f aca="false">(F15-F114)/F4</f>
        <v>0.398350785170138</v>
      </c>
      <c r="G144" s="71" t="n">
        <f aca="false">(G15-G114)/G4</f>
        <v>0.398350785170138</v>
      </c>
      <c r="H144" s="71" t="n">
        <f aca="false">(H15-H114)/H4</f>
        <v>0.398350785170138</v>
      </c>
      <c r="I144" s="71" t="n">
        <f aca="false">(I15-I114)/I4</f>
        <v>0.398350785170138</v>
      </c>
      <c r="J144" s="71" t="n">
        <f aca="false">(J15-J114)/J4</f>
        <v>0.398350785170138</v>
      </c>
      <c r="K144" s="71" t="n">
        <f aca="false">(K15-K114)/K4</f>
        <v>0.398350785170138</v>
      </c>
      <c r="L144" s="71" t="n">
        <f aca="false">(L15-L114)/L4</f>
        <v>0.398350785170138</v>
      </c>
      <c r="M144" s="71" t="n">
        <f aca="false">(M15-M114)/M4</f>
        <v>0.398350785170138</v>
      </c>
    </row>
    <row r="145" customFormat="false" ht="15" hidden="false" customHeight="false" outlineLevel="0" collapsed="false">
      <c r="B145" s="0" t="s">
        <v>26</v>
      </c>
      <c r="C145" s="71" t="n">
        <f aca="false">(C16-C115)/C5</f>
        <v>0.475481937319231</v>
      </c>
      <c r="D145" s="71" t="n">
        <f aca="false">(D16-D115)/D5</f>
        <v>0.39024249640697</v>
      </c>
      <c r="E145" s="71" t="n">
        <f aca="false">(E16-E115)/E5</f>
        <v>0.39024249640697</v>
      </c>
      <c r="F145" s="71" t="n">
        <f aca="false">(F16-F115)/F5</f>
        <v>0.39024249640697</v>
      </c>
      <c r="G145" s="71" t="n">
        <f aca="false">(G16-G115)/G5</f>
        <v>0.39024249640697</v>
      </c>
      <c r="H145" s="71" t="n">
        <f aca="false">(H16-H115)/H5</f>
        <v>0.39024249640697</v>
      </c>
      <c r="I145" s="71" t="n">
        <f aca="false">(I16-I115)/I5</f>
        <v>0.39024249640697</v>
      </c>
      <c r="J145" s="71" t="n">
        <f aca="false">(J16-J115)/J5</f>
        <v>0.39024249640697</v>
      </c>
      <c r="K145" s="71" t="n">
        <f aca="false">(K16-K115)/K5</f>
        <v>0.39024249640697</v>
      </c>
      <c r="L145" s="71" t="n">
        <f aca="false">(L16-L115)/L5</f>
        <v>0.390242496406971</v>
      </c>
      <c r="M145" s="71" t="n">
        <f aca="false">(M16-M115)/M5</f>
        <v>0.39024249640697</v>
      </c>
    </row>
    <row r="146" customFormat="false" ht="15" hidden="false" customHeight="false" outlineLevel="0" collapsed="false">
      <c r="B146" s="0" t="s">
        <v>27</v>
      </c>
      <c r="C146" s="71" t="n">
        <f aca="false">(C17-C116)/C6</f>
        <v>0.491381172536139</v>
      </c>
      <c r="D146" s="71" t="n">
        <f aca="false">(D17-D116)/D6</f>
        <v>0.356425659121713</v>
      </c>
      <c r="E146" s="71" t="n">
        <f aca="false">(E17-E116)/E6</f>
        <v>0.356425659121713</v>
      </c>
      <c r="F146" s="71" t="n">
        <f aca="false">(F17-F116)/F6</f>
        <v>0.356425659121713</v>
      </c>
      <c r="G146" s="71" t="n">
        <f aca="false">(G17-G116)/G6</f>
        <v>0.356425659121713</v>
      </c>
      <c r="H146" s="71" t="n">
        <f aca="false">(H17-H116)/H6</f>
        <v>0.356425659121713</v>
      </c>
      <c r="I146" s="71" t="n">
        <f aca="false">(I17-I116)/I6</f>
        <v>0.356425659121713</v>
      </c>
      <c r="J146" s="71" t="n">
        <f aca="false">(J17-J116)/J6</f>
        <v>0.356425659121713</v>
      </c>
      <c r="K146" s="71" t="n">
        <f aca="false">(K17-K116)/K6</f>
        <v>0.356425659121713</v>
      </c>
      <c r="L146" s="71" t="n">
        <f aca="false">(L17-L116)/L6</f>
        <v>0.356425659121713</v>
      </c>
      <c r="M146" s="71" t="n">
        <f aca="false">(M17-M116)/M6</f>
        <v>0.356425659121713</v>
      </c>
    </row>
    <row r="148" customFormat="false" ht="15" hidden="false" customHeight="false" outlineLevel="0" collapsed="false">
      <c r="B148" s="0" t="s">
        <v>449</v>
      </c>
    </row>
    <row r="149" customFormat="false" ht="15" hidden="false" customHeight="false" outlineLevel="0" collapsed="false">
      <c r="B149" s="0" t="s">
        <v>25</v>
      </c>
      <c r="C149" s="75" t="n">
        <v>0</v>
      </c>
      <c r="D149" s="75" t="n">
        <v>0</v>
      </c>
      <c r="E149" s="75" t="n">
        <f aca="false">D149</f>
        <v>0</v>
      </c>
      <c r="F149" s="75" t="n">
        <f aca="false">E149</f>
        <v>0</v>
      </c>
      <c r="G149" s="75" t="n">
        <f aca="false">F149</f>
        <v>0</v>
      </c>
      <c r="H149" s="75" t="n">
        <f aca="false">G149</f>
        <v>0</v>
      </c>
      <c r="I149" s="75" t="n">
        <f aca="false">H149</f>
        <v>0</v>
      </c>
      <c r="J149" s="75" t="n">
        <f aca="false">I149</f>
        <v>0</v>
      </c>
      <c r="K149" s="75" t="n">
        <f aca="false">J149</f>
        <v>0</v>
      </c>
      <c r="L149" s="75" t="n">
        <f aca="false">K149</f>
        <v>0</v>
      </c>
      <c r="M149" s="75" t="n">
        <f aca="false">L149</f>
        <v>0</v>
      </c>
    </row>
    <row r="150" customFormat="false" ht="15" hidden="false" customHeight="false" outlineLevel="0" collapsed="false">
      <c r="B150" s="0" t="s">
        <v>26</v>
      </c>
      <c r="C150" s="75" t="n">
        <v>0</v>
      </c>
      <c r="D150" s="75" t="n">
        <v>0</v>
      </c>
      <c r="E150" s="75" t="n">
        <f aca="false">D150</f>
        <v>0</v>
      </c>
      <c r="F150" s="75" t="n">
        <f aca="false">E150</f>
        <v>0</v>
      </c>
      <c r="G150" s="75" t="n">
        <f aca="false">F150</f>
        <v>0</v>
      </c>
      <c r="H150" s="75" t="n">
        <f aca="false">G150</f>
        <v>0</v>
      </c>
      <c r="I150" s="75" t="n">
        <f aca="false">H150</f>
        <v>0</v>
      </c>
      <c r="J150" s="75" t="n">
        <f aca="false">I150</f>
        <v>0</v>
      </c>
      <c r="K150" s="75" t="n">
        <f aca="false">J150</f>
        <v>0</v>
      </c>
      <c r="L150" s="75" t="n">
        <f aca="false">K150</f>
        <v>0</v>
      </c>
      <c r="M150" s="75" t="n">
        <f aca="false">L150</f>
        <v>0</v>
      </c>
    </row>
    <row r="151" customFormat="false" ht="15" hidden="false" customHeight="false" outlineLevel="0" collapsed="false">
      <c r="B151" s="0" t="s">
        <v>27</v>
      </c>
      <c r="C151" s="75" t="n">
        <v>0</v>
      </c>
      <c r="D151" s="75" t="n">
        <v>0</v>
      </c>
      <c r="E151" s="75" t="n">
        <f aca="false">D151</f>
        <v>0</v>
      </c>
      <c r="F151" s="75" t="n">
        <f aca="false">E151</f>
        <v>0</v>
      </c>
      <c r="G151" s="75" t="n">
        <f aca="false">F151</f>
        <v>0</v>
      </c>
      <c r="H151" s="75" t="n">
        <f aca="false">G151</f>
        <v>0</v>
      </c>
      <c r="I151" s="75" t="n">
        <f aca="false">H151</f>
        <v>0</v>
      </c>
      <c r="J151" s="75" t="n">
        <f aca="false">I151</f>
        <v>0</v>
      </c>
      <c r="K151" s="75" t="n">
        <f aca="false">J151</f>
        <v>0</v>
      </c>
      <c r="L151" s="75" t="n">
        <f aca="false">K151</f>
        <v>0</v>
      </c>
      <c r="M151" s="75" t="n">
        <f aca="false">L151</f>
        <v>0</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0</v>
      </c>
      <c r="E154" s="22" t="n">
        <f aca="false">SUM(E155:E157)</f>
        <v>0</v>
      </c>
      <c r="F154" s="22" t="n">
        <f aca="false">SUM(F155:F157)</f>
        <v>0</v>
      </c>
      <c r="G154" s="22" t="n">
        <f aca="false">SUM(G155:G157)</f>
        <v>0</v>
      </c>
      <c r="H154" s="22" t="n">
        <f aca="false">SUM(H155:H157)</f>
        <v>0</v>
      </c>
      <c r="I154" s="22" t="n">
        <f aca="false">SUM(I155:I157)</f>
        <v>0</v>
      </c>
      <c r="J154" s="22" t="n">
        <f aca="false">SUM(J155:J157)</f>
        <v>0</v>
      </c>
      <c r="K154" s="22" t="n">
        <f aca="false">SUM(K155:K157)</f>
        <v>0</v>
      </c>
      <c r="L154" s="22" t="n">
        <f aca="false">SUM(L155:L157)</f>
        <v>0</v>
      </c>
      <c r="M154" s="22" t="n">
        <f aca="false">SUM(M155:M157)</f>
        <v>0</v>
      </c>
    </row>
    <row r="155" customFormat="false" ht="15" hidden="false" customHeight="false" outlineLevel="0" collapsed="false">
      <c r="B155" s="0" t="s">
        <v>25</v>
      </c>
      <c r="C155" s="0" t="n">
        <f aca="false">C149*C4</f>
        <v>0</v>
      </c>
      <c r="D155" s="22" t="n">
        <f aca="false">D149*D4</f>
        <v>0</v>
      </c>
      <c r="E155" s="22" t="n">
        <f aca="false">E149*E4</f>
        <v>0</v>
      </c>
      <c r="F155" s="22" t="n">
        <f aca="false">F149*F4</f>
        <v>0</v>
      </c>
      <c r="G155" s="22" t="n">
        <f aca="false">G149*G4</f>
        <v>0</v>
      </c>
      <c r="H155" s="22" t="n">
        <f aca="false">H149*H4</f>
        <v>0</v>
      </c>
      <c r="I155" s="22" t="n">
        <f aca="false">I149*I4</f>
        <v>0</v>
      </c>
      <c r="J155" s="22" t="n">
        <f aca="false">J149*J4</f>
        <v>0</v>
      </c>
      <c r="K155" s="22" t="n">
        <f aca="false">K149*K4</f>
        <v>0</v>
      </c>
      <c r="L155" s="22" t="n">
        <f aca="false">L149*L4</f>
        <v>0</v>
      </c>
      <c r="M155" s="22" t="n">
        <f aca="false">M149*M4</f>
        <v>0</v>
      </c>
    </row>
    <row r="156" customFormat="false" ht="15" hidden="false" customHeight="false" outlineLevel="0" collapsed="false">
      <c r="B156" s="0" t="s">
        <v>26</v>
      </c>
      <c r="C156" s="0" t="n">
        <f aca="false">C150*C5</f>
        <v>0</v>
      </c>
      <c r="D156" s="22" t="n">
        <f aca="false">D150*D5</f>
        <v>0</v>
      </c>
      <c r="E156" s="22" t="n">
        <f aca="false">E150*E5</f>
        <v>0</v>
      </c>
      <c r="F156" s="22" t="n">
        <f aca="false">F150*F5</f>
        <v>0</v>
      </c>
      <c r="G156" s="22" t="n">
        <f aca="false">G150*G5</f>
        <v>0</v>
      </c>
      <c r="H156" s="22" t="n">
        <f aca="false">H150*H5</f>
        <v>0</v>
      </c>
      <c r="I156" s="22" t="n">
        <f aca="false">I150*I5</f>
        <v>0</v>
      </c>
      <c r="J156" s="22" t="n">
        <f aca="false">J150*J5</f>
        <v>0</v>
      </c>
      <c r="K156" s="22" t="n">
        <f aca="false">K150*K5</f>
        <v>0</v>
      </c>
      <c r="L156" s="22" t="n">
        <f aca="false">L150*L5</f>
        <v>0</v>
      </c>
      <c r="M156" s="22" t="n">
        <f aca="false">M150*M5</f>
        <v>0</v>
      </c>
    </row>
    <row r="157" customFormat="false" ht="15" hidden="false" customHeight="false" outlineLevel="0" collapsed="false">
      <c r="B157" s="0" t="s">
        <v>27</v>
      </c>
      <c r="C157" s="0" t="n">
        <f aca="false">C151*C6</f>
        <v>0</v>
      </c>
      <c r="D157" s="22" t="n">
        <f aca="false">D151*D6</f>
        <v>0</v>
      </c>
      <c r="E157" s="22" t="n">
        <f aca="false">E151*E6</f>
        <v>0</v>
      </c>
      <c r="F157" s="22" t="n">
        <f aca="false">F151*F6</f>
        <v>0</v>
      </c>
      <c r="G157" s="22" t="n">
        <f aca="false">G151*G6</f>
        <v>0</v>
      </c>
      <c r="H157" s="22" t="n">
        <f aca="false">H151*H6</f>
        <v>0</v>
      </c>
      <c r="I157" s="22" t="n">
        <f aca="false">I151*I6</f>
        <v>0</v>
      </c>
      <c r="J157" s="22" t="n">
        <f aca="false">J151*J6</f>
        <v>0</v>
      </c>
      <c r="K157" s="22" t="n">
        <f aca="false">K151*K6</f>
        <v>0</v>
      </c>
      <c r="L157" s="22" t="n">
        <f aca="false">L151*L6</f>
        <v>0</v>
      </c>
      <c r="M157" s="22" t="n">
        <f aca="false">M151*M6</f>
        <v>0</v>
      </c>
    </row>
    <row r="158" customFormat="false" ht="15" hidden="false" customHeight="false" outlineLevel="0" collapsed="false">
      <c r="C158" s="75"/>
    </row>
    <row r="159" customFormat="false" ht="15" hidden="false" customHeight="false" outlineLevel="0" collapsed="false">
      <c r="A159" s="53" t="s">
        <v>249</v>
      </c>
      <c r="B159" s="0" t="s">
        <v>433</v>
      </c>
      <c r="C159" s="75"/>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WRA'!V16</f>
        <v>0.970117207039512</v>
      </c>
      <c r="E188" s="75" t="n">
        <f aca="false">D188</f>
        <v>0.970117207039512</v>
      </c>
      <c r="F188" s="75" t="n">
        <f aca="false">E188</f>
        <v>0.970117207039512</v>
      </c>
      <c r="G188" s="75" t="n">
        <f aca="false">F188</f>
        <v>0.970117207039512</v>
      </c>
      <c r="H188" s="75" t="n">
        <f aca="false">G188</f>
        <v>0.970117207039512</v>
      </c>
      <c r="I188" s="75" t="n">
        <f aca="false">H188</f>
        <v>0.970117207039512</v>
      </c>
      <c r="J188" s="75" t="n">
        <f aca="false">I188</f>
        <v>0.970117207039512</v>
      </c>
      <c r="K188" s="75" t="n">
        <f aca="false">J188</f>
        <v>0.970117207039512</v>
      </c>
      <c r="L188" s="75" t="n">
        <f aca="false">K188</f>
        <v>0.970117207039512</v>
      </c>
      <c r="M188" s="75" t="n">
        <f aca="false">L188</f>
        <v>0.970117207039512</v>
      </c>
    </row>
    <row r="189" customFormat="false" ht="15" hidden="false" customHeight="false" outlineLevel="0" collapsed="false">
      <c r="B189" s="0" t="s">
        <v>26</v>
      </c>
      <c r="C189" s="75" t="n">
        <v>0</v>
      </c>
      <c r="D189" s="71" t="n">
        <f aca="false">'Regional Data WRA'!V17</f>
        <v>0.596718177739777</v>
      </c>
      <c r="E189" s="75" t="n">
        <f aca="false">D189</f>
        <v>0.596718177739777</v>
      </c>
      <c r="F189" s="75" t="n">
        <f aca="false">E189</f>
        <v>0.596718177739777</v>
      </c>
      <c r="G189" s="75" t="n">
        <f aca="false">F189</f>
        <v>0.596718177739777</v>
      </c>
      <c r="H189" s="75" t="n">
        <f aca="false">G189</f>
        <v>0.596718177739777</v>
      </c>
      <c r="I189" s="75" t="n">
        <f aca="false">H189</f>
        <v>0.596718177739777</v>
      </c>
      <c r="J189" s="75" t="n">
        <f aca="false">I189</f>
        <v>0.596718177739777</v>
      </c>
      <c r="K189" s="75" t="n">
        <f aca="false">J189</f>
        <v>0.596718177739777</v>
      </c>
      <c r="L189" s="75" t="n">
        <f aca="false">K189</f>
        <v>0.596718177739777</v>
      </c>
      <c r="M189" s="75" t="n">
        <f aca="false">L189</f>
        <v>0.596718177739777</v>
      </c>
    </row>
    <row r="190" customFormat="false" ht="15" hidden="false" customHeight="false" outlineLevel="0" collapsed="false">
      <c r="B190" s="0" t="s">
        <v>27</v>
      </c>
      <c r="C190" s="75" t="n">
        <v>0</v>
      </c>
      <c r="D190" s="71" t="n">
        <f aca="false">'Regional Data WRA'!V18</f>
        <v>0.914186530934878</v>
      </c>
      <c r="E190" s="75" t="n">
        <f aca="false">D190</f>
        <v>0.914186530934878</v>
      </c>
      <c r="F190" s="75" t="n">
        <f aca="false">E190</f>
        <v>0.914186530934878</v>
      </c>
      <c r="G190" s="75" t="n">
        <f aca="false">F190</f>
        <v>0.914186530934878</v>
      </c>
      <c r="H190" s="75" t="n">
        <f aca="false">G190</f>
        <v>0.914186530934878</v>
      </c>
      <c r="I190" s="75" t="n">
        <f aca="false">H190</f>
        <v>0.914186530934878</v>
      </c>
      <c r="J190" s="75" t="n">
        <f aca="false">I190</f>
        <v>0.914186530934878</v>
      </c>
      <c r="K190" s="75" t="n">
        <f aca="false">J190</f>
        <v>0.914186530934878</v>
      </c>
      <c r="L190" s="75" t="n">
        <f aca="false">K190</f>
        <v>0.914186530934878</v>
      </c>
      <c r="M190" s="75" t="n">
        <f aca="false">L190</f>
        <v>0.914186530934878</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3832727.4358172</v>
      </c>
      <c r="E193" s="22" t="n">
        <f aca="false">SUM(E194:E196)</f>
        <v>3953239.64622023</v>
      </c>
      <c r="F193" s="22" t="n">
        <f aca="false">SUM(F194:F196)</f>
        <v>4076593.03236003</v>
      </c>
      <c r="G193" s="22" t="n">
        <f aca="false">SUM(G194:G196)</f>
        <v>4202920.26193892</v>
      </c>
      <c r="H193" s="22" t="n">
        <f aca="false">SUM(H194:H196)</f>
        <v>4332134.87735314</v>
      </c>
      <c r="I193" s="22" t="n">
        <f aca="false">SUM(I194:I196)</f>
        <v>4464748.17098345</v>
      </c>
      <c r="J193" s="22" t="n">
        <f aca="false">SUM(J194:J196)</f>
        <v>4600083.38848332</v>
      </c>
      <c r="K193" s="22" t="n">
        <f aca="false">SUM(K194:K196)</f>
        <v>4738743.49710642</v>
      </c>
      <c r="L193" s="22" t="n">
        <f aca="false">SUM(L194:L196)</f>
        <v>4882352.55821962</v>
      </c>
      <c r="M193" s="22" t="n">
        <f aca="false">SUM(M194:M196)</f>
        <v>5025076.9195428</v>
      </c>
    </row>
    <row r="194" customFormat="false" ht="15" hidden="false" customHeight="false" outlineLevel="0" collapsed="false">
      <c r="B194" s="0" t="s">
        <v>25</v>
      </c>
      <c r="C194" s="22" t="n">
        <f aca="false">C188*C161</f>
        <v>0</v>
      </c>
      <c r="D194" s="22" t="n">
        <f aca="false">D188*D161</f>
        <v>1008380.40785575</v>
      </c>
      <c r="E194" s="22" t="n">
        <f aca="false">E188*E161</f>
        <v>1040086.85030772</v>
      </c>
      <c r="F194" s="22" t="n">
        <f aca="false">F188*F161</f>
        <v>1072540.79854929</v>
      </c>
      <c r="G194" s="22" t="n">
        <f aca="false">G188*G161</f>
        <v>1105777.15710054</v>
      </c>
      <c r="H194" s="22" t="n">
        <f aca="false">H188*H161</f>
        <v>1139773.17919558</v>
      </c>
      <c r="I194" s="22" t="n">
        <f aca="false">I188*I161</f>
        <v>1174663.38450169</v>
      </c>
      <c r="J194" s="22" t="n">
        <f aca="false">J188*J161</f>
        <v>1210269.7207479</v>
      </c>
      <c r="K194" s="22" t="n">
        <f aca="false">K188*K161</f>
        <v>1246750.82701703</v>
      </c>
      <c r="L194" s="22" t="n">
        <f aca="false">L188*L161</f>
        <v>1284533.98954089</v>
      </c>
      <c r="M194" s="22" t="n">
        <f aca="false">M188*M161</f>
        <v>1322084.38989993</v>
      </c>
    </row>
    <row r="195" customFormat="false" ht="15" hidden="false" customHeight="false" outlineLevel="0" collapsed="false">
      <c r="B195" s="0" t="s">
        <v>26</v>
      </c>
      <c r="C195" s="22" t="n">
        <f aca="false">C189*C162</f>
        <v>0</v>
      </c>
      <c r="D195" s="22" t="n">
        <f aca="false">D189*D162</f>
        <v>867672.165023303</v>
      </c>
      <c r="E195" s="22" t="n">
        <f aca="false">E189*E162</f>
        <v>894954.326946681</v>
      </c>
      <c r="F195" s="22" t="n">
        <f aca="false">F189*F162</f>
        <v>922879.688561147</v>
      </c>
      <c r="G195" s="22" t="n">
        <f aca="false">G189*G162</f>
        <v>951478.283850179</v>
      </c>
      <c r="H195" s="22" t="n">
        <f aca="false">H189*H162</f>
        <v>980730.540105445</v>
      </c>
      <c r="I195" s="22" t="n">
        <f aca="false">I189*I162</f>
        <v>1010752.2062745</v>
      </c>
      <c r="J195" s="22" t="n">
        <f aca="false">J189*J162</f>
        <v>1041390.07529556</v>
      </c>
      <c r="K195" s="22" t="n">
        <f aca="false">K189*K162</f>
        <v>1072780.64993624</v>
      </c>
      <c r="L195" s="22" t="n">
        <f aca="false">L189*L162</f>
        <v>1105291.59339874</v>
      </c>
      <c r="M195" s="22" t="n">
        <f aca="false">M189*M162</f>
        <v>1137602.25406132</v>
      </c>
    </row>
    <row r="196" customFormat="false" ht="15" hidden="false" customHeight="false" outlineLevel="0" collapsed="false">
      <c r="B196" s="0" t="s">
        <v>27</v>
      </c>
      <c r="C196" s="22" t="n">
        <f aca="false">C190*C163</f>
        <v>0</v>
      </c>
      <c r="D196" s="22" t="n">
        <f aca="false">D190*D163</f>
        <v>1956674.86293815</v>
      </c>
      <c r="E196" s="22" t="n">
        <f aca="false">E190*E163</f>
        <v>2018198.46896583</v>
      </c>
      <c r="F196" s="22" t="n">
        <f aca="false">F190*F163</f>
        <v>2081172.5452496</v>
      </c>
      <c r="G196" s="22" t="n">
        <f aca="false">G190*G163</f>
        <v>2145664.8209882</v>
      </c>
      <c r="H196" s="22" t="n">
        <f aca="false">H190*H163</f>
        <v>2211631.15805212</v>
      </c>
      <c r="I196" s="22" t="n">
        <f aca="false">I190*I163</f>
        <v>2279332.58020726</v>
      </c>
      <c r="J196" s="22" t="n">
        <f aca="false">J190*J163</f>
        <v>2348423.59243986</v>
      </c>
      <c r="K196" s="22" t="n">
        <f aca="false">K190*K163</f>
        <v>2419212.02015315</v>
      </c>
      <c r="L196" s="22" t="n">
        <f aca="false">L190*L163</f>
        <v>2492526.97527999</v>
      </c>
      <c r="M196" s="22" t="n">
        <f aca="false">M190*M163</f>
        <v>2565390.27558154</v>
      </c>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44108619.7880251</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11604860.7047163</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9985531.78345312</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22518227.2998557</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3721094.59788078</v>
      </c>
      <c r="E206" s="22" t="n">
        <f aca="false">PV($C$203,E$205,0,E193)*-1</f>
        <v>3726307.51835256</v>
      </c>
      <c r="F206" s="22" t="n">
        <f aca="false">PV($C$203,F$205,0,F193)*-1</f>
        <v>3730660.11214149</v>
      </c>
      <c r="G206" s="22" t="n">
        <f aca="false">PV($C$203,G$205,0,G193)*-1</f>
        <v>3734240.21615514</v>
      </c>
      <c r="H206" s="22" t="n">
        <f aca="false">PV($C$203,H$205,0,H193)*-1</f>
        <v>3736937.60034183</v>
      </c>
      <c r="I206" s="22" t="n">
        <f aca="false">PV($C$203,I$205,0,I193)*-1</f>
        <v>3739156.30325578</v>
      </c>
      <c r="J206" s="22" t="n">
        <f aca="false">PV($C$203,J$205,0,J193)*-1</f>
        <v>3740288.75464735</v>
      </c>
      <c r="K206" s="22" t="n">
        <f aca="false">PV($C$203,K$205,0,K193)*-1</f>
        <v>3740807.87566092</v>
      </c>
      <c r="L206" s="22" t="n">
        <f aca="false">PV($C$203,L$205,0,L193)*-1</f>
        <v>3741916.69382023</v>
      </c>
      <c r="M206" s="22" t="n">
        <f aca="false">PV($C$203,M$205,0,M193)*-1</f>
        <v>3739129.15771978</v>
      </c>
    </row>
    <row r="207" customFormat="false" ht="15" hidden="false" customHeight="false" outlineLevel="0" collapsed="false">
      <c r="A207" s="101"/>
      <c r="B207" s="101" t="s">
        <v>25</v>
      </c>
      <c r="C207" s="22" t="n">
        <f aca="false">PV($C$203,C$205,0,C194)*-1</f>
        <v>0</v>
      </c>
      <c r="D207" s="22" t="n">
        <f aca="false">PV($C$203,D$205,0,D194)*-1</f>
        <v>979010.104714325</v>
      </c>
      <c r="E207" s="22" t="n">
        <f aca="false">PV($C$203,E$205,0,E194)*-1</f>
        <v>980381.610243867</v>
      </c>
      <c r="F207" s="22" t="n">
        <f aca="false">PV($C$203,F$205,0,F194)*-1</f>
        <v>981526.766108356</v>
      </c>
      <c r="G207" s="22" t="n">
        <f aca="false">PV($C$203,G$205,0,G194)*-1</f>
        <v>982468.68196486</v>
      </c>
      <c r="H207" s="22" t="n">
        <f aca="false">PV($C$203,H$205,0,H194)*-1</f>
        <v>983178.356579574</v>
      </c>
      <c r="I207" s="22" t="n">
        <f aca="false">PV($C$203,I$205,0,I194)*-1</f>
        <v>983762.091422905</v>
      </c>
      <c r="J207" s="22" t="n">
        <f aca="false">PV($C$203,J$205,0,J194)*-1</f>
        <v>984060.036376006</v>
      </c>
      <c r="K207" s="22" t="n">
        <f aca="false">PV($C$203,K$205,0,K194)*-1</f>
        <v>984196.615735783</v>
      </c>
      <c r="L207" s="22" t="n">
        <f aca="false">PV($C$203,L$205,0,L194)*-1</f>
        <v>984488.342848249</v>
      </c>
      <c r="M207" s="22" t="n">
        <f aca="false">PV($C$203,M$205,0,M194)*-1</f>
        <v>983754.949504486</v>
      </c>
    </row>
    <row r="208" customFormat="false" ht="15" hidden="false" customHeight="false" outlineLevel="0" collapsed="false">
      <c r="A208" s="101"/>
      <c r="B208" s="101" t="s">
        <v>26</v>
      </c>
      <c r="C208" s="22" t="n">
        <f aca="false">PV($C$203,C$205,0,C195)*-1</f>
        <v>0</v>
      </c>
      <c r="D208" s="22" t="n">
        <f aca="false">PV($C$203,D$205,0,D195)*-1</f>
        <v>842400.160216799</v>
      </c>
      <c r="E208" s="22" t="n">
        <f aca="false">PV($C$203,E$205,0,E195)*-1</f>
        <v>843580.287441494</v>
      </c>
      <c r="F208" s="22" t="n">
        <f aca="false">PV($C$203,F$205,0,F195)*-1</f>
        <v>844565.649573175</v>
      </c>
      <c r="G208" s="22" t="n">
        <f aca="false">PV($C$203,G$205,0,G195)*-1</f>
        <v>845376.131573932</v>
      </c>
      <c r="H208" s="22" t="n">
        <f aca="false">PV($C$203,H$205,0,H195)*-1</f>
        <v>845986.779008782</v>
      </c>
      <c r="I208" s="22" t="n">
        <f aca="false">PV($C$203,I$205,0,I195)*-1</f>
        <v>846489.060163163</v>
      </c>
      <c r="J208" s="22" t="n">
        <f aca="false">PV($C$203,J$205,0,J195)*-1</f>
        <v>846745.430220039</v>
      </c>
      <c r="K208" s="22" t="n">
        <f aca="false">PV($C$203,K$205,0,K195)*-1</f>
        <v>846862.951452971</v>
      </c>
      <c r="L208" s="22" t="n">
        <f aca="false">PV($C$203,L$205,0,L195)*-1</f>
        <v>847113.971299546</v>
      </c>
      <c r="M208" s="22" t="n">
        <f aca="false">PV($C$203,M$205,0,M195)*-1</f>
        <v>846482.91481983</v>
      </c>
    </row>
    <row r="209" customFormat="false" ht="15" hidden="false" customHeight="false" outlineLevel="0" collapsed="false">
      <c r="A209" s="101"/>
      <c r="B209" s="101" t="s">
        <v>27</v>
      </c>
      <c r="C209" s="22" t="n">
        <f aca="false">PV($C$203,C$205,0,C196)*-1</f>
        <v>0</v>
      </c>
      <c r="D209" s="22" t="n">
        <f aca="false">PV($C$203,D$205,0,D196)*-1</f>
        <v>1899684.33294966</v>
      </c>
      <c r="E209" s="22" t="n">
        <f aca="false">PV($C$203,E$205,0,E196)*-1</f>
        <v>1902345.6206672</v>
      </c>
      <c r="F209" s="22" t="n">
        <f aca="false">PV($C$203,F$205,0,F196)*-1</f>
        <v>1904567.69645996</v>
      </c>
      <c r="G209" s="22" t="n">
        <f aca="false">PV($C$203,G$205,0,G196)*-1</f>
        <v>1906395.40261635</v>
      </c>
      <c r="H209" s="22" t="n">
        <f aca="false">PV($C$203,H$205,0,H196)*-1</f>
        <v>1907772.46475348</v>
      </c>
      <c r="I209" s="22" t="n">
        <f aca="false">PV($C$203,I$205,0,I196)*-1</f>
        <v>1908905.15166971</v>
      </c>
      <c r="J209" s="22" t="n">
        <f aca="false">PV($C$203,J$205,0,J196)*-1</f>
        <v>1909483.28805131</v>
      </c>
      <c r="K209" s="22" t="n">
        <f aca="false">PV($C$203,K$205,0,K196)*-1</f>
        <v>1909748.30847217</v>
      </c>
      <c r="L209" s="22" t="n">
        <f aca="false">PV($C$203,L$205,0,L196)*-1</f>
        <v>1910314.37967243</v>
      </c>
      <c r="M209" s="22" t="n">
        <f aca="false">PV($C$203,M$205,0,M196)*-1</f>
        <v>1908891.29339546</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37350538.8299759</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9826827.55549841</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8455603.33576973</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19068107.9387077</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564</v>
      </c>
    </row>
    <row r="217" customFormat="false" ht="15" hidden="false" customHeight="false" outlineLevel="0" collapsed="false">
      <c r="B217" s="0" t="s">
        <v>25</v>
      </c>
      <c r="C217" s="75" t="n">
        <v>0</v>
      </c>
      <c r="D217" s="75" t="n">
        <f aca="false">'Regional Data WRA'!V16</f>
        <v>0.970117207039512</v>
      </c>
      <c r="E217" s="75" t="n">
        <f aca="false">D217</f>
        <v>0.970117207039512</v>
      </c>
      <c r="F217" s="75" t="n">
        <f aca="false">E217</f>
        <v>0.970117207039512</v>
      </c>
      <c r="G217" s="75" t="n">
        <f aca="false">F217</f>
        <v>0.970117207039512</v>
      </c>
      <c r="H217" s="75" t="n">
        <f aca="false">G217</f>
        <v>0.970117207039512</v>
      </c>
      <c r="I217" s="75" t="n">
        <f aca="false">H217</f>
        <v>0.970117207039512</v>
      </c>
      <c r="J217" s="75" t="n">
        <f aca="false">I217</f>
        <v>0.970117207039512</v>
      </c>
      <c r="K217" s="75" t="n">
        <f aca="false">J217</f>
        <v>0.970117207039512</v>
      </c>
      <c r="L217" s="75" t="n">
        <f aca="false">K217</f>
        <v>0.970117207039512</v>
      </c>
      <c r="M217" s="75" t="n">
        <f aca="false">L217</f>
        <v>0.970117207039512</v>
      </c>
    </row>
    <row r="218" customFormat="false" ht="15" hidden="false" customHeight="false" outlineLevel="0" collapsed="false">
      <c r="B218" s="0" t="s">
        <v>26</v>
      </c>
      <c r="C218" s="75" t="n">
        <v>0</v>
      </c>
      <c r="D218" s="75" t="n">
        <f aca="false">'Regional Data WRA'!V17</f>
        <v>0.596718177739777</v>
      </c>
      <c r="E218" s="75" t="n">
        <f aca="false">D218</f>
        <v>0.596718177739777</v>
      </c>
      <c r="F218" s="75" t="n">
        <f aca="false">E218</f>
        <v>0.596718177739777</v>
      </c>
      <c r="G218" s="75" t="n">
        <f aca="false">F218</f>
        <v>0.596718177739777</v>
      </c>
      <c r="H218" s="75" t="n">
        <f aca="false">G218</f>
        <v>0.596718177739777</v>
      </c>
      <c r="I218" s="75" t="n">
        <f aca="false">H218</f>
        <v>0.596718177739777</v>
      </c>
      <c r="J218" s="75" t="n">
        <f aca="false">I218</f>
        <v>0.596718177739777</v>
      </c>
      <c r="K218" s="75" t="n">
        <f aca="false">J218</f>
        <v>0.596718177739777</v>
      </c>
      <c r="L218" s="75" t="n">
        <f aca="false">K218</f>
        <v>0.596718177739777</v>
      </c>
      <c r="M218" s="75" t="n">
        <f aca="false">L218</f>
        <v>0.596718177739777</v>
      </c>
    </row>
    <row r="219" customFormat="false" ht="15" hidden="false" customHeight="false" outlineLevel="0" collapsed="false">
      <c r="B219" s="0" t="s">
        <v>27</v>
      </c>
      <c r="C219" s="75" t="n">
        <v>0</v>
      </c>
      <c r="D219" s="75" t="n">
        <f aca="false">'Regional Data WRA'!V18</f>
        <v>0.914186530934878</v>
      </c>
      <c r="E219" s="75" t="n">
        <f aca="false">D219</f>
        <v>0.914186530934878</v>
      </c>
      <c r="F219" s="75" t="n">
        <f aca="false">E219</f>
        <v>0.914186530934878</v>
      </c>
      <c r="G219" s="75" t="n">
        <f aca="false">F219</f>
        <v>0.914186530934878</v>
      </c>
      <c r="H219" s="75" t="n">
        <f aca="false">G219</f>
        <v>0.914186530934878</v>
      </c>
      <c r="I219" s="75" t="n">
        <f aca="false">H219</f>
        <v>0.914186530934878</v>
      </c>
      <c r="J219" s="75" t="n">
        <f aca="false">I219</f>
        <v>0.914186530934878</v>
      </c>
      <c r="K219" s="75" t="n">
        <f aca="false">J219</f>
        <v>0.914186530934878</v>
      </c>
      <c r="L219" s="75" t="n">
        <f aca="false">K219</f>
        <v>0.914186530934878</v>
      </c>
      <c r="M219" s="75" t="n">
        <f aca="false">L219</f>
        <v>0.914186530934878</v>
      </c>
    </row>
    <row r="220" customFormat="false" ht="15" hidden="false" customHeight="false" outlineLevel="0" collapsed="false">
      <c r="C220" s="75"/>
      <c r="D220" s="75"/>
      <c r="E220" s="75"/>
      <c r="F220" s="75"/>
      <c r="G220" s="75"/>
      <c r="H220" s="75"/>
      <c r="I220" s="75"/>
      <c r="J220" s="75"/>
      <c r="K220" s="75"/>
      <c r="L220" s="75"/>
      <c r="M220" s="75"/>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3832727.4358172</v>
      </c>
      <c r="E222" s="22" t="n">
        <f aca="false">SUM(E223:E225)</f>
        <v>3953239.64622023</v>
      </c>
      <c r="F222" s="22" t="n">
        <f aca="false">SUM(F223:F225)</f>
        <v>4076593.03236003</v>
      </c>
      <c r="G222" s="22" t="n">
        <f aca="false">SUM(G223:G225)</f>
        <v>4202920.26193892</v>
      </c>
      <c r="H222" s="22" t="n">
        <f aca="false">SUM(H223:H225)</f>
        <v>4332134.87735314</v>
      </c>
      <c r="I222" s="22" t="n">
        <f aca="false">SUM(I223:I225)</f>
        <v>4464748.17098345</v>
      </c>
      <c r="J222" s="22" t="n">
        <f aca="false">SUM(J223:J225)</f>
        <v>4600083.38848332</v>
      </c>
      <c r="K222" s="22" t="n">
        <f aca="false">SUM(K223:K225)</f>
        <v>4738743.49710642</v>
      </c>
      <c r="L222" s="22" t="n">
        <f aca="false">SUM(L223:L225)</f>
        <v>4882352.55821962</v>
      </c>
      <c r="M222" s="22" t="n">
        <f aca="false">SUM(M223:M225)</f>
        <v>5025076.9195428</v>
      </c>
    </row>
    <row r="223" customFormat="false" ht="15" hidden="false" customHeight="false" outlineLevel="0" collapsed="false">
      <c r="B223" s="0" t="s">
        <v>25</v>
      </c>
      <c r="C223" s="22" t="n">
        <f aca="false">C217*C161</f>
        <v>0</v>
      </c>
      <c r="D223" s="22" t="n">
        <f aca="false">D217*D161</f>
        <v>1008380.40785575</v>
      </c>
      <c r="E223" s="22" t="n">
        <f aca="false">E217*E161</f>
        <v>1040086.85030772</v>
      </c>
      <c r="F223" s="22" t="n">
        <f aca="false">F217*F161</f>
        <v>1072540.79854929</v>
      </c>
      <c r="G223" s="22" t="n">
        <f aca="false">G217*G161</f>
        <v>1105777.15710054</v>
      </c>
      <c r="H223" s="22" t="n">
        <f aca="false">H217*H161</f>
        <v>1139773.17919558</v>
      </c>
      <c r="I223" s="22" t="n">
        <f aca="false">I217*I161</f>
        <v>1174663.38450169</v>
      </c>
      <c r="J223" s="22" t="n">
        <f aca="false">J217*J161</f>
        <v>1210269.7207479</v>
      </c>
      <c r="K223" s="22" t="n">
        <f aca="false">K217*K161</f>
        <v>1246750.82701703</v>
      </c>
      <c r="L223" s="22" t="n">
        <f aca="false">L217*L161</f>
        <v>1284533.98954089</v>
      </c>
      <c r="M223" s="22" t="n">
        <f aca="false">M217*M161</f>
        <v>1322084.38989993</v>
      </c>
    </row>
    <row r="224" customFormat="false" ht="15" hidden="false" customHeight="false" outlineLevel="0" collapsed="false">
      <c r="B224" s="0" t="s">
        <v>26</v>
      </c>
      <c r="C224" s="22" t="n">
        <f aca="false">C218*C162</f>
        <v>0</v>
      </c>
      <c r="D224" s="22" t="n">
        <f aca="false">D218*D162</f>
        <v>867672.165023303</v>
      </c>
      <c r="E224" s="22" t="n">
        <f aca="false">E218*E162</f>
        <v>894954.326946681</v>
      </c>
      <c r="F224" s="22" t="n">
        <f aca="false">F218*F162</f>
        <v>922879.688561147</v>
      </c>
      <c r="G224" s="22" t="n">
        <f aca="false">G218*G162</f>
        <v>951478.283850179</v>
      </c>
      <c r="H224" s="22" t="n">
        <f aca="false">H218*H162</f>
        <v>980730.540105445</v>
      </c>
      <c r="I224" s="22" t="n">
        <f aca="false">I218*I162</f>
        <v>1010752.2062745</v>
      </c>
      <c r="J224" s="22" t="n">
        <f aca="false">J218*J162</f>
        <v>1041390.07529556</v>
      </c>
      <c r="K224" s="22" t="n">
        <f aca="false">K218*K162</f>
        <v>1072780.64993624</v>
      </c>
      <c r="L224" s="22" t="n">
        <f aca="false">L218*L162</f>
        <v>1105291.59339874</v>
      </c>
      <c r="M224" s="22" t="n">
        <f aca="false">M218*M162</f>
        <v>1137602.25406132</v>
      </c>
    </row>
    <row r="225" customFormat="false" ht="15" hidden="false" customHeight="false" outlineLevel="0" collapsed="false">
      <c r="B225" s="0" t="s">
        <v>27</v>
      </c>
      <c r="C225" s="22" t="n">
        <f aca="false">C219*C163</f>
        <v>0</v>
      </c>
      <c r="D225" s="22" t="n">
        <f aca="false">D219*D163</f>
        <v>1956674.86293815</v>
      </c>
      <c r="E225" s="22" t="n">
        <f aca="false">E219*E163</f>
        <v>2018198.46896583</v>
      </c>
      <c r="F225" s="22" t="n">
        <f aca="false">F219*F163</f>
        <v>2081172.5452496</v>
      </c>
      <c r="G225" s="22" t="n">
        <f aca="false">G219*G163</f>
        <v>2145664.8209882</v>
      </c>
      <c r="H225" s="22" t="n">
        <f aca="false">H219*H163</f>
        <v>2211631.15805212</v>
      </c>
      <c r="I225" s="22" t="n">
        <f aca="false">I219*I163</f>
        <v>2279332.58020726</v>
      </c>
      <c r="J225" s="22" t="n">
        <f aca="false">J219*J163</f>
        <v>2348423.59243986</v>
      </c>
      <c r="K225" s="22" t="n">
        <f aca="false">K219*K163</f>
        <v>2419212.02015315</v>
      </c>
      <c r="L225" s="22" t="n">
        <f aca="false">L219*L163</f>
        <v>2492526.97527999</v>
      </c>
      <c r="M225" s="22" t="n">
        <f aca="false">M219*M163</f>
        <v>2565390.27558154</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44108619.7880251</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11604860.7047163</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9985531.78345312</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22518227.2998557</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3721094.59788078</v>
      </c>
      <c r="E235" s="22" t="n">
        <f aca="false">PV($C$232,E$234,0,E222)*-1</f>
        <v>3726307.51835256</v>
      </c>
      <c r="F235" s="22" t="n">
        <f aca="false">PV($C$232,F$234,0,F222)*-1</f>
        <v>3730660.11214149</v>
      </c>
      <c r="G235" s="22" t="n">
        <f aca="false">PV($C$232,G$234,0,G222)*-1</f>
        <v>3734240.21615514</v>
      </c>
      <c r="H235" s="22" t="n">
        <f aca="false">PV($C$232,H$234,0,H222)*-1</f>
        <v>3736937.60034183</v>
      </c>
      <c r="I235" s="22" t="n">
        <f aca="false">PV($C$232,I$234,0,I222)*-1</f>
        <v>3739156.30325578</v>
      </c>
      <c r="J235" s="22" t="n">
        <f aca="false">PV($C$232,J$234,0,J222)*-1</f>
        <v>3740288.75464735</v>
      </c>
      <c r="K235" s="22" t="n">
        <f aca="false">PV($C$232,K$234,0,K222)*-1</f>
        <v>3740807.87566092</v>
      </c>
      <c r="L235" s="22" t="n">
        <f aca="false">PV($C$232,L$234,0,L222)*-1</f>
        <v>3741916.69382023</v>
      </c>
      <c r="M235" s="22" t="n">
        <f aca="false">PV($C$232,M$234,0,M222)*-1</f>
        <v>3739129.15771978</v>
      </c>
    </row>
    <row r="236" customFormat="false" ht="15" hidden="false" customHeight="false" outlineLevel="0" collapsed="false">
      <c r="A236" s="101"/>
      <c r="B236" s="101" t="s">
        <v>25</v>
      </c>
      <c r="C236" s="22" t="n">
        <f aca="false">PV($C$232,C$234,0,C223)*-1</f>
        <v>0</v>
      </c>
      <c r="D236" s="22" t="n">
        <f aca="false">PV($C$232,D$234,0,D223)*-1</f>
        <v>979010.104714325</v>
      </c>
      <c r="E236" s="22" t="n">
        <f aca="false">PV($C$232,E$234,0,E223)*-1</f>
        <v>980381.610243867</v>
      </c>
      <c r="F236" s="22" t="n">
        <f aca="false">PV($C$232,F$234,0,F223)*-1</f>
        <v>981526.766108356</v>
      </c>
      <c r="G236" s="22" t="n">
        <f aca="false">PV($C$232,G$234,0,G223)*-1</f>
        <v>982468.68196486</v>
      </c>
      <c r="H236" s="22" t="n">
        <f aca="false">PV($C$232,H$234,0,H223)*-1</f>
        <v>983178.356579574</v>
      </c>
      <c r="I236" s="22" t="n">
        <f aca="false">PV($C$232,I$234,0,I223)*-1</f>
        <v>983762.091422905</v>
      </c>
      <c r="J236" s="22" t="n">
        <f aca="false">PV($C$232,J$234,0,J223)*-1</f>
        <v>984060.036376006</v>
      </c>
      <c r="K236" s="22" t="n">
        <f aca="false">PV($C$232,K$234,0,K223)*-1</f>
        <v>984196.615735783</v>
      </c>
      <c r="L236" s="22" t="n">
        <f aca="false">PV($C$232,L$234,0,L223)*-1</f>
        <v>984488.342848249</v>
      </c>
      <c r="M236" s="22" t="n">
        <f aca="false">PV($C$232,M$234,0,M223)*-1</f>
        <v>983754.949504486</v>
      </c>
    </row>
    <row r="237" customFormat="false" ht="15" hidden="false" customHeight="false" outlineLevel="0" collapsed="false">
      <c r="A237" s="101"/>
      <c r="B237" s="101" t="s">
        <v>26</v>
      </c>
      <c r="C237" s="22" t="n">
        <f aca="false">PV($C$232,C$234,0,C224)*-1</f>
        <v>0</v>
      </c>
      <c r="D237" s="22" t="n">
        <f aca="false">PV($C$232,D$234,0,D224)*-1</f>
        <v>842400.160216799</v>
      </c>
      <c r="E237" s="22" t="n">
        <f aca="false">PV($C$232,E$234,0,E224)*-1</f>
        <v>843580.287441494</v>
      </c>
      <c r="F237" s="22" t="n">
        <f aca="false">PV($C$232,F$234,0,F224)*-1</f>
        <v>844565.649573175</v>
      </c>
      <c r="G237" s="22" t="n">
        <f aca="false">PV($C$232,G$234,0,G224)*-1</f>
        <v>845376.131573932</v>
      </c>
      <c r="H237" s="22" t="n">
        <f aca="false">PV($C$232,H$234,0,H224)*-1</f>
        <v>845986.779008782</v>
      </c>
      <c r="I237" s="22" t="n">
        <f aca="false">PV($C$232,I$234,0,I224)*-1</f>
        <v>846489.060163163</v>
      </c>
      <c r="J237" s="22" t="n">
        <f aca="false">PV($C$232,J$234,0,J224)*-1</f>
        <v>846745.430220039</v>
      </c>
      <c r="K237" s="22" t="n">
        <f aca="false">PV($C$232,K$234,0,K224)*-1</f>
        <v>846862.951452971</v>
      </c>
      <c r="L237" s="22" t="n">
        <f aca="false">PV($C$232,L$234,0,L224)*-1</f>
        <v>847113.971299546</v>
      </c>
      <c r="M237" s="22" t="n">
        <f aca="false">PV($C$232,M$234,0,M224)*-1</f>
        <v>846482.91481983</v>
      </c>
    </row>
    <row r="238" customFormat="false" ht="15" hidden="false" customHeight="false" outlineLevel="0" collapsed="false">
      <c r="A238" s="101"/>
      <c r="B238" s="101" t="s">
        <v>27</v>
      </c>
      <c r="C238" s="22" t="n">
        <f aca="false">PV($C$232,C$234,0,C225)*-1</f>
        <v>0</v>
      </c>
      <c r="D238" s="22" t="n">
        <f aca="false">PV($C$232,D$234,0,D225)*-1</f>
        <v>1899684.33294966</v>
      </c>
      <c r="E238" s="22" t="n">
        <f aca="false">PV($C$232,E$234,0,E225)*-1</f>
        <v>1902345.6206672</v>
      </c>
      <c r="F238" s="22" t="n">
        <f aca="false">PV($C$232,F$234,0,F225)*-1</f>
        <v>1904567.69645996</v>
      </c>
      <c r="G238" s="22" t="n">
        <f aca="false">PV($C$232,G$234,0,G225)*-1</f>
        <v>1906395.40261635</v>
      </c>
      <c r="H238" s="22" t="n">
        <f aca="false">PV($C$232,H$234,0,H225)*-1</f>
        <v>1907772.46475348</v>
      </c>
      <c r="I238" s="22" t="n">
        <f aca="false">PV($C$232,I$234,0,I225)*-1</f>
        <v>1908905.15166971</v>
      </c>
      <c r="J238" s="22" t="n">
        <f aca="false">PV($C$232,J$234,0,J225)*-1</f>
        <v>1909483.28805131</v>
      </c>
      <c r="K238" s="22" t="n">
        <f aca="false">PV($C$232,K$234,0,K225)*-1</f>
        <v>1909748.30847217</v>
      </c>
      <c r="L238" s="22" t="n">
        <f aca="false">PV($C$232,L$234,0,L225)*-1</f>
        <v>1910314.37967243</v>
      </c>
      <c r="M238" s="22" t="n">
        <f aca="false">PV($C$232,M$234,0,M225)*-1</f>
        <v>1908891.29339546</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37350538.8299759</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9826827.55549841</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8455603.33576973</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19068107.9387077</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941964.321662901</v>
      </c>
      <c r="E246" s="49" t="n">
        <f aca="false">SUM(E247:E249)</f>
        <v>971582.447247188</v>
      </c>
      <c r="F246" s="49" t="n">
        <f aca="false">SUM(F247:F249)</f>
        <v>1001898.84481153</v>
      </c>
      <c r="G246" s="49" t="n">
        <f aca="false">SUM(G247:G249)</f>
        <v>1032946.11992059</v>
      </c>
      <c r="H246" s="49" t="n">
        <f aca="false">SUM(H247:H249)</f>
        <v>1064703.02400412</v>
      </c>
      <c r="I246" s="49" t="n">
        <f aca="false">SUM(I247:I249)</f>
        <v>1097295.21671018</v>
      </c>
      <c r="J246" s="49" t="n">
        <f aca="false">SUM(J247:J249)</f>
        <v>1130556.37302358</v>
      </c>
      <c r="K246" s="49" t="n">
        <f aca="false">SUM(K247:K249)</f>
        <v>1164634.68340388</v>
      </c>
      <c r="L246" s="49" t="n">
        <f aca="false">SUM(L247:L249)</f>
        <v>1199929.29125206</v>
      </c>
      <c r="M246" s="49" t="n">
        <f aca="false">SUM(M247:M249)</f>
        <v>1235006.46761013</v>
      </c>
    </row>
    <row r="247" customFormat="false" ht="15" hidden="false" customHeight="false" outlineLevel="0" collapsed="false">
      <c r="B247" s="0" t="s">
        <v>25</v>
      </c>
      <c r="C247" s="48" t="n">
        <f aca="false">C172*C217*Interventions!$C$47</f>
        <v>0</v>
      </c>
      <c r="D247" s="48" t="n">
        <f aca="false">D172*D217*Interventions!$C$47</f>
        <v>275130.236261359</v>
      </c>
      <c r="E247" s="48" t="n">
        <f aca="false">E172*E217*Interventions!$C$47</f>
        <v>283781.139169484</v>
      </c>
      <c r="F247" s="48" t="n">
        <f aca="false">F172*F217*Interventions!$C$47</f>
        <v>292635.994319142</v>
      </c>
      <c r="G247" s="48" t="n">
        <f aca="false">G172*G217*Interventions!$C$47</f>
        <v>301704.325188559</v>
      </c>
      <c r="H247" s="48" t="n">
        <f aca="false">H172*H217*Interventions!$C$47</f>
        <v>310979.925466082</v>
      </c>
      <c r="I247" s="48" t="n">
        <f aca="false">I172*I217*Interventions!$C$47</f>
        <v>320499.497994757</v>
      </c>
      <c r="J247" s="48" t="n">
        <f aca="false">J172*J217*Interventions!$C$47</f>
        <v>330214.4623351</v>
      </c>
      <c r="K247" s="48" t="n">
        <f aca="false">K172*K217*Interventions!$C$47</f>
        <v>340168.102160617</v>
      </c>
      <c r="L247" s="48" t="n">
        <f aca="false">L172*L217*Interventions!$C$47</f>
        <v>350476.999825531</v>
      </c>
      <c r="M247" s="48" t="n">
        <f aca="false">M172*M217*Interventions!$C$47</f>
        <v>360722.389801383</v>
      </c>
    </row>
    <row r="248" customFormat="false" ht="15" hidden="false" customHeight="false" outlineLevel="0" collapsed="false">
      <c r="B248" s="0" t="s">
        <v>26</v>
      </c>
      <c r="C248" s="48" t="n">
        <f aca="false">C173*C218*Interventions!$C$47</f>
        <v>0</v>
      </c>
      <c r="D248" s="48" t="n">
        <f aca="false">D173*D218*Interventions!$C$47</f>
        <v>200220.935020208</v>
      </c>
      <c r="E248" s="48" t="n">
        <f aca="false">E173*E218*Interventions!$C$47</f>
        <v>206516.469428097</v>
      </c>
      <c r="F248" s="48" t="n">
        <f aca="false">F173*F218*Interventions!$C$47</f>
        <v>212960.426303302</v>
      </c>
      <c r="G248" s="48" t="n">
        <f aca="false">G173*G218*Interventions!$C$47</f>
        <v>219559.736180761</v>
      </c>
      <c r="H248" s="48" t="n">
        <f aca="false">H173*H218*Interventions!$C$47</f>
        <v>226309.882532088</v>
      </c>
      <c r="I248" s="48" t="n">
        <f aca="false">I173*I218*Interventions!$C$47</f>
        <v>233237.575171705</v>
      </c>
      <c r="J248" s="48" t="n">
        <f aca="false">J173*J218*Interventions!$C$47</f>
        <v>240307.460584313</v>
      </c>
      <c r="K248" s="48" t="n">
        <f aca="false">K173*K218*Interventions!$C$47</f>
        <v>247551.037661847</v>
      </c>
      <c r="L248" s="48" t="n">
        <f aca="false">L173*L218*Interventions!$C$47</f>
        <v>255053.14705391</v>
      </c>
      <c r="M248" s="48" t="n">
        <f aca="false">M173*M218*Interventions!$C$47</f>
        <v>262509.039901191</v>
      </c>
    </row>
    <row r="249" customFormat="false" ht="15" hidden="false" customHeight="false" outlineLevel="0" collapsed="false">
      <c r="B249" s="0" t="s">
        <v>27</v>
      </c>
      <c r="C249" s="48" t="n">
        <f aca="false">C174*C219*Interventions!$C$47</f>
        <v>0</v>
      </c>
      <c r="D249" s="48" t="n">
        <f aca="false">D174*D219*Interventions!$C$47</f>
        <v>466613.150381333</v>
      </c>
      <c r="E249" s="48" t="n">
        <f aca="false">E174*E219*Interventions!$C$47</f>
        <v>481284.838649608</v>
      </c>
      <c r="F249" s="48" t="n">
        <f aca="false">F174*F219*Interventions!$C$47</f>
        <v>496302.424189089</v>
      </c>
      <c r="G249" s="48" t="n">
        <f aca="false">G174*G219*Interventions!$C$47</f>
        <v>511682.058551265</v>
      </c>
      <c r="H249" s="48" t="n">
        <f aca="false">H174*H219*Interventions!$C$47</f>
        <v>527413.216005953</v>
      </c>
      <c r="I249" s="48" t="n">
        <f aca="false">I174*I219*Interventions!$C$47</f>
        <v>543558.14354372</v>
      </c>
      <c r="J249" s="48" t="n">
        <f aca="false">J174*J219*Interventions!$C$47</f>
        <v>560034.450104166</v>
      </c>
      <c r="K249" s="48" t="n">
        <f aca="false">K174*K219*Interventions!$C$47</f>
        <v>576915.543581414</v>
      </c>
      <c r="L249" s="48" t="n">
        <f aca="false">L174*L219*Interventions!$C$47</f>
        <v>594399.144372622</v>
      </c>
      <c r="M249" s="48" t="n">
        <f aca="false">M174*M219*Interventions!$C$47</f>
        <v>611775.037907554</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10840516.7896462</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3166313.07252201</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2304225.70983742</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5369978.00728672</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914528.467633884</v>
      </c>
      <c r="E259" s="22" t="n">
        <f aca="false">PV($C$256,E$258,0,E246)*-1</f>
        <v>915809.640161362</v>
      </c>
      <c r="F259" s="22" t="n">
        <f aca="false">PV($C$256,F$258,0,F246)*-1</f>
        <v>916879.37134484</v>
      </c>
      <c r="G259" s="22" t="n">
        <f aca="false">PV($C$256,G$258,0,G246)*-1</f>
        <v>917759.248744206</v>
      </c>
      <c r="H259" s="22" t="n">
        <f aca="false">PV($C$256,H$258,0,H246)*-1</f>
        <v>918422.181266339</v>
      </c>
      <c r="I259" s="22" t="n">
        <f aca="false">PV($C$256,I$258,0,I246)*-1</f>
        <v>918967.468929057</v>
      </c>
      <c r="J259" s="22" t="n">
        <f aca="false">PV($C$256,J$258,0,J246)*-1</f>
        <v>919245.790000602</v>
      </c>
      <c r="K259" s="22" t="n">
        <f aca="false">PV($C$256,K$258,0,K246)*-1</f>
        <v>919373.373681308</v>
      </c>
      <c r="L259" s="22" t="n">
        <f aca="false">PV($C$256,L$258,0,L246)*-1</f>
        <v>919645.886444809</v>
      </c>
      <c r="M259" s="22" t="n">
        <f aca="false">PV($C$256,M$258,0,M246)*-1</f>
        <v>918960.797406795</v>
      </c>
    </row>
    <row r="260" customFormat="false" ht="15" hidden="false" customHeight="false" outlineLevel="0" collapsed="false">
      <c r="A260" s="101"/>
      <c r="B260" s="101" t="s">
        <v>25</v>
      </c>
      <c r="C260" s="22" t="n">
        <f aca="false">PV($C$256,C$258,0,C247)*-1</f>
        <v>0</v>
      </c>
      <c r="D260" s="22" t="n">
        <f aca="false">PV($C$256,D$258,0,D247)*-1</f>
        <v>267116.734234329</v>
      </c>
      <c r="E260" s="22" t="n">
        <f aca="false">PV($C$256,E$258,0,E247)*-1</f>
        <v>267490.940870472</v>
      </c>
      <c r="F260" s="22" t="n">
        <f aca="false">PV($C$256,F$258,0,F247)*-1</f>
        <v>267803.389427682</v>
      </c>
      <c r="G260" s="22" t="n">
        <f aca="false">PV($C$256,G$258,0,G247)*-1</f>
        <v>268060.385230178</v>
      </c>
      <c r="H260" s="22" t="n">
        <f aca="false">PV($C$256,H$258,0,H247)*-1</f>
        <v>268254.015474175</v>
      </c>
      <c r="I260" s="22" t="n">
        <f aca="false">PV($C$256,I$258,0,I247)*-1</f>
        <v>268413.283845623</v>
      </c>
      <c r="J260" s="22" t="n">
        <f aca="false">PV($C$256,J$258,0,J247)*-1</f>
        <v>268494.57624748</v>
      </c>
      <c r="K260" s="22" t="n">
        <f aca="false">PV($C$256,K$258,0,K247)*-1</f>
        <v>268531.841064637</v>
      </c>
      <c r="L260" s="22" t="n">
        <f aca="false">PV($C$256,L$258,0,L247)*-1</f>
        <v>268611.436967881</v>
      </c>
      <c r="M260" s="22" t="n">
        <f aca="false">PV($C$256,M$258,0,M247)*-1</f>
        <v>268411.335218214</v>
      </c>
    </row>
    <row r="261" customFormat="false" ht="15" hidden="false" customHeight="false" outlineLevel="0" collapsed="false">
      <c r="A261" s="101"/>
      <c r="B261" s="101" t="s">
        <v>26</v>
      </c>
      <c r="C261" s="22" t="n">
        <f aca="false">PV($C$256,C$258,0,C248)*-1</f>
        <v>0</v>
      </c>
      <c r="D261" s="22" t="n">
        <f aca="false">PV($C$256,D$258,0,D248)*-1</f>
        <v>194389.257301173</v>
      </c>
      <c r="E261" s="22" t="n">
        <f aca="false">PV($C$256,E$258,0,E248)*-1</f>
        <v>194661.57925167</v>
      </c>
      <c r="F261" s="22" t="n">
        <f aca="false">PV($C$256,F$258,0,F248)*-1</f>
        <v>194888.95790376</v>
      </c>
      <c r="G261" s="22" t="n">
        <f aca="false">PV($C$256,G$258,0,G248)*-1</f>
        <v>195075.981840392</v>
      </c>
      <c r="H261" s="22" t="n">
        <f aca="false">PV($C$256,H$258,0,H248)*-1</f>
        <v>195216.892665127</v>
      </c>
      <c r="I261" s="22" t="n">
        <f aca="false">PV($C$256,I$258,0,I248)*-1</f>
        <v>195332.797273373</v>
      </c>
      <c r="J261" s="22" t="n">
        <f aca="false">PV($C$256,J$258,0,J248)*-1</f>
        <v>195391.956313582</v>
      </c>
      <c r="K261" s="22" t="n">
        <f aca="false">PV($C$256,K$258,0,K248)*-1</f>
        <v>195419.075094259</v>
      </c>
      <c r="L261" s="22" t="n">
        <f aca="false">PV($C$256,L$258,0,L248)*-1</f>
        <v>195476.999539016</v>
      </c>
      <c r="M261" s="22" t="n">
        <f aca="false">PV($C$256,M$258,0,M248)*-1</f>
        <v>195331.379195858</v>
      </c>
    </row>
    <row r="262" customFormat="false" ht="15" hidden="false" customHeight="false" outlineLevel="0" collapsed="false">
      <c r="A262" s="101"/>
      <c r="B262" s="101" t="s">
        <v>27</v>
      </c>
      <c r="C262" s="22" t="n">
        <f aca="false">PV($C$256,C$258,0,C249)*-1</f>
        <v>0</v>
      </c>
      <c r="D262" s="22" t="n">
        <f aca="false">PV($C$256,D$258,0,D249)*-1</f>
        <v>453022.476098382</v>
      </c>
      <c r="E262" s="22" t="n">
        <f aca="false">PV($C$256,E$258,0,E249)*-1</f>
        <v>453657.120039219</v>
      </c>
      <c r="F262" s="22" t="n">
        <f aca="false">PV($C$256,F$258,0,F249)*-1</f>
        <v>454187.024013398</v>
      </c>
      <c r="G262" s="22" t="n">
        <f aca="false">PV($C$256,G$258,0,G249)*-1</f>
        <v>454622.881673636</v>
      </c>
      <c r="H262" s="22" t="n">
        <f aca="false">PV($C$256,H$258,0,H249)*-1</f>
        <v>454951.273127037</v>
      </c>
      <c r="I262" s="22" t="n">
        <f aca="false">PV($C$256,I$258,0,I249)*-1</f>
        <v>455221.38781006</v>
      </c>
      <c r="J262" s="22" t="n">
        <f aca="false">PV($C$256,J$258,0,J249)*-1</f>
        <v>455359.25743954</v>
      </c>
      <c r="K262" s="22" t="n">
        <f aca="false">PV($C$256,K$258,0,K249)*-1</f>
        <v>455422.457522412</v>
      </c>
      <c r="L262" s="22" t="n">
        <f aca="false">PV($C$256,L$258,0,L249)*-1</f>
        <v>455557.449937912</v>
      </c>
      <c r="M262" s="22" t="n">
        <f aca="false">PV($C$256,M$258,0,M249)*-1</f>
        <v>455218.082992724</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9179592.2256132</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2681187.93858067</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1951184.87637821</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4547219.41065432</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446068.746782431</v>
      </c>
      <c r="E270" s="48" t="n">
        <f aca="false">SUM(E271:E273)</f>
        <v>460094.458646024</v>
      </c>
      <c r="F270" s="48" t="n">
        <f aca="false">SUM(F271:F273)</f>
        <v>474450.838349038</v>
      </c>
      <c r="G270" s="48" t="n">
        <f aca="false">SUM(G271:G273)</f>
        <v>489153.32631</v>
      </c>
      <c r="H270" s="48" t="n">
        <f aca="false">SUM(H271:H273)</f>
        <v>504191.86023369</v>
      </c>
      <c r="I270" s="48" t="n">
        <f aca="false">SUM(I271:I273)</f>
        <v>519625.946452177</v>
      </c>
      <c r="J270" s="48" t="n">
        <f aca="false">SUM(J271:J273)</f>
        <v>535376.821482199</v>
      </c>
      <c r="K270" s="48" t="n">
        <f aca="false">SUM(K271:K273)</f>
        <v>551514.661158512</v>
      </c>
      <c r="L270" s="48" t="n">
        <f aca="false">SUM(L271:L273)</f>
        <v>568228.48049216</v>
      </c>
      <c r="M270" s="48" t="n">
        <f aca="false">SUM(M271:M273)</f>
        <v>584839.334787668</v>
      </c>
    </row>
    <row r="271" customFormat="false" ht="15" hidden="false" customHeight="false" outlineLevel="0" collapsed="false">
      <c r="B271" s="0" t="s">
        <v>25</v>
      </c>
      <c r="C271" s="48" t="n">
        <f aca="false">C183*C217*Interventions!$C$48</f>
        <v>0</v>
      </c>
      <c r="D271" s="48" t="n">
        <f aca="false">D183*D217*Interventions!$C$48</f>
        <v>130288.373846689</v>
      </c>
      <c r="E271" s="48" t="n">
        <f aca="false">E183*E217*Interventions!$C$48</f>
        <v>134385.023082778</v>
      </c>
      <c r="F271" s="48" t="n">
        <f aca="false">F183*F217*Interventions!$C$48</f>
        <v>138578.254236773</v>
      </c>
      <c r="G271" s="48" t="n">
        <f aca="false">G183*G217*Interventions!$C$48</f>
        <v>142872.577167378</v>
      </c>
      <c r="H271" s="48" t="n">
        <f aca="false">H183*H217*Interventions!$C$48</f>
        <v>147265.05286555</v>
      </c>
      <c r="I271" s="48" t="n">
        <f aca="false">I183*I217*Interventions!$C$48</f>
        <v>151773.062022706</v>
      </c>
      <c r="J271" s="48" t="n">
        <f aca="false">J183*J217*Interventions!$C$48</f>
        <v>156373.599292189</v>
      </c>
      <c r="K271" s="48" t="n">
        <f aca="false">K183*K217*Interventions!$C$48</f>
        <v>161087.161728453</v>
      </c>
      <c r="L271" s="48" t="n">
        <f aca="false">L183*L217*Interventions!$C$48</f>
        <v>165968.957096221</v>
      </c>
      <c r="M271" s="48" t="n">
        <f aca="false">M183*M217*Interventions!$C$48</f>
        <v>170820.678293854</v>
      </c>
    </row>
    <row r="272" customFormat="false" ht="15" hidden="false" customHeight="false" outlineLevel="0" collapsed="false">
      <c r="B272" s="0" t="s">
        <v>26</v>
      </c>
      <c r="C272" s="48" t="n">
        <f aca="false">C184*C218*Interventions!$C$48</f>
        <v>0</v>
      </c>
      <c r="D272" s="48" t="n">
        <f aca="false">D184*D218*Interventions!$C$48</f>
        <v>94814.9515964715</v>
      </c>
      <c r="E272" s="48" t="n">
        <f aca="false">E184*E218*Interventions!$C$48</f>
        <v>97796.2122228771</v>
      </c>
      <c r="F272" s="48" t="n">
        <f aca="false">F184*F218*Interventions!$C$48</f>
        <v>100847.75855169</v>
      </c>
      <c r="G272" s="48" t="n">
        <f aca="false">G184*G218*Interventions!$C$48</f>
        <v>103972.872549076</v>
      </c>
      <c r="H272" s="48" t="n">
        <f aca="false">H184*H218*Interventions!$C$48</f>
        <v>107169.415405623</v>
      </c>
      <c r="I272" s="48" t="n">
        <f aca="false">I184*I218*Interventions!$C$48</f>
        <v>110450.035597684</v>
      </c>
      <c r="J272" s="48" t="n">
        <f aca="false">J184*J218*Interventions!$C$48</f>
        <v>113797.991410204</v>
      </c>
      <c r="K272" s="48" t="n">
        <f aca="false">K184*K218*Interventions!$C$48</f>
        <v>117228.199195031</v>
      </c>
      <c r="L272" s="48" t="n">
        <f aca="false">L184*L218*Interventions!$C$48</f>
        <v>120780.835380693</v>
      </c>
      <c r="M272" s="48" t="n">
        <f aca="false">M184*M218*Interventions!$C$48</f>
        <v>124311.585645904</v>
      </c>
    </row>
    <row r="273" customFormat="false" ht="15" hidden="false" customHeight="false" outlineLevel="0" collapsed="false">
      <c r="B273" s="0" t="s">
        <v>27</v>
      </c>
      <c r="C273" s="48" t="n">
        <f aca="false">C185*C219*Interventions!$C$48</f>
        <v>0</v>
      </c>
      <c r="D273" s="48" t="n">
        <f aca="false">D185*D219*Interventions!$C$48</f>
        <v>220965.421339271</v>
      </c>
      <c r="E273" s="48" t="n">
        <f aca="false">E185*E219*Interventions!$C$48</f>
        <v>227913.223340368</v>
      </c>
      <c r="F273" s="48" t="n">
        <f aca="false">F185*F219*Interventions!$C$48</f>
        <v>235024.825560576</v>
      </c>
      <c r="G273" s="48" t="n">
        <f aca="false">G185*G219*Interventions!$C$48</f>
        <v>242307.876593546</v>
      </c>
      <c r="H273" s="48" t="n">
        <f aca="false">H185*H219*Interventions!$C$48</f>
        <v>249757.391962517</v>
      </c>
      <c r="I273" s="48" t="n">
        <f aca="false">I185*I219*Interventions!$C$48</f>
        <v>257402.848831787</v>
      </c>
      <c r="J273" s="48" t="n">
        <f aca="false">J185*J219*Interventions!$C$48</f>
        <v>265205.230779807</v>
      </c>
      <c r="K273" s="48" t="n">
        <f aca="false">K185*K219*Interventions!$C$48</f>
        <v>273199.300235027</v>
      </c>
      <c r="L273" s="48" t="n">
        <f aca="false">L185*L219*Interventions!$C$48</f>
        <v>281478.688015247</v>
      </c>
      <c r="M273" s="48" t="n">
        <f aca="false">M185*M219*Interventions!$C$48</f>
        <v>289707.070847909</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5133544.4746939</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1499412.73963259</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1091169.85755525</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2542961.87750606</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433076.453186827</v>
      </c>
      <c r="E283" s="22" t="n">
        <f aca="false">PV($C$280,E$282,0,E270)*-1</f>
        <v>433683.154534851</v>
      </c>
      <c r="F283" s="22" t="n">
        <f aca="false">PV($C$280,F$282,0,F270)*-1</f>
        <v>434189.727488237</v>
      </c>
      <c r="G283" s="22" t="n">
        <f aca="false">PV($C$280,G$282,0,G270)*-1</f>
        <v>434606.394871311</v>
      </c>
      <c r="H283" s="22" t="n">
        <f aca="false">PV($C$280,H$282,0,H270)*-1</f>
        <v>434920.327652574</v>
      </c>
      <c r="I283" s="22" t="n">
        <f aca="false">PV($C$280,I$282,0,I270)*-1</f>
        <v>435178.549518042</v>
      </c>
      <c r="J283" s="22" t="n">
        <f aca="false">PV($C$280,J$282,0,J270)*-1</f>
        <v>435310.348917162</v>
      </c>
      <c r="K283" s="22" t="n">
        <f aca="false">PV($C$280,K$282,0,K270)*-1</f>
        <v>435370.76637805</v>
      </c>
      <c r="L283" s="22" t="n">
        <f aca="false">PV($C$280,L$282,0,L270)*-1</f>
        <v>435499.815243386</v>
      </c>
      <c r="M283" s="22" t="n">
        <f aca="false">PV($C$280,M$282,0,M270)*-1</f>
        <v>435175.390207752</v>
      </c>
    </row>
    <row r="284" customFormat="false" ht="15" hidden="false" customHeight="false" outlineLevel="0" collapsed="false">
      <c r="A284" s="101"/>
      <c r="B284" s="101" t="s">
        <v>25</v>
      </c>
      <c r="C284" s="22" t="n">
        <f aca="false">PV($C$280,C$282,0,C271)*-1</f>
        <v>0</v>
      </c>
      <c r="D284" s="22" t="n">
        <f aca="false">PV($C$280,D$282,0,D271)*-1</f>
        <v>126493.566841445</v>
      </c>
      <c r="E284" s="22" t="n">
        <f aca="false">PV($C$280,E$282,0,E271)*-1</f>
        <v>126670.773006672</v>
      </c>
      <c r="F284" s="22" t="n">
        <f aca="false">PV($C$280,F$282,0,F271)*-1</f>
        <v>126818.733532504</v>
      </c>
      <c r="G284" s="22" t="n">
        <f aca="false">PV($C$280,G$282,0,G271)*-1</f>
        <v>126940.43431555</v>
      </c>
      <c r="H284" s="22" t="n">
        <f aca="false">PV($C$280,H$282,0,H271)*-1</f>
        <v>127032.128234622</v>
      </c>
      <c r="I284" s="22" t="n">
        <f aca="false">PV($C$280,I$282,0,I271)*-1</f>
        <v>127107.550032688</v>
      </c>
      <c r="J284" s="22" t="n">
        <f aca="false">PV($C$280,J$282,0,J271)*-1</f>
        <v>127146.046182686</v>
      </c>
      <c r="K284" s="22" t="n">
        <f aca="false">PV($C$280,K$282,0,K271)*-1</f>
        <v>127163.692997864</v>
      </c>
      <c r="L284" s="22" t="n">
        <f aca="false">PV($C$280,L$282,0,L271)*-1</f>
        <v>127201.385768165</v>
      </c>
      <c r="M284" s="22" t="n">
        <f aca="false">PV($C$280,M$282,0,M271)*-1</f>
        <v>127106.627256988</v>
      </c>
    </row>
    <row r="285" customFormat="false" ht="15" hidden="false" customHeight="false" outlineLevel="0" collapsed="false">
      <c r="A285" s="101"/>
      <c r="B285" s="101" t="s">
        <v>26</v>
      </c>
      <c r="C285" s="22" t="n">
        <f aca="false">PV($C$280,C$282,0,C272)*-1</f>
        <v>0</v>
      </c>
      <c r="D285" s="22" t="n">
        <f aca="false">PV($C$280,D$282,0,D272)*-1</f>
        <v>92053.3510645354</v>
      </c>
      <c r="E285" s="22" t="n">
        <f aca="false">PV($C$280,E$282,0,E272)*-1</f>
        <v>92182.3095700604</v>
      </c>
      <c r="F285" s="22" t="n">
        <f aca="false">PV($C$280,F$282,0,F272)*-1</f>
        <v>92289.9851030399</v>
      </c>
      <c r="G285" s="22" t="n">
        <f aca="false">PV($C$280,G$282,0,G272)*-1</f>
        <v>92378.5505944424</v>
      </c>
      <c r="H285" s="22" t="n">
        <f aca="false">PV($C$280,H$282,0,H272)*-1</f>
        <v>92445.2791462063</v>
      </c>
      <c r="I285" s="22" t="n">
        <f aca="false">PV($C$280,I$282,0,I272)*-1</f>
        <v>92500.1659632096</v>
      </c>
      <c r="J285" s="22" t="n">
        <f aca="false">PV($C$280,J$282,0,J272)*-1</f>
        <v>92528.1808235605</v>
      </c>
      <c r="K285" s="22" t="n">
        <f aca="false">PV($C$280,K$282,0,K272)*-1</f>
        <v>92541.0229665508</v>
      </c>
      <c r="L285" s="22" t="n">
        <f aca="false">PV($C$280,L$282,0,L272)*-1</f>
        <v>92568.453182204</v>
      </c>
      <c r="M285" s="22" t="n">
        <f aca="false">PV($C$280,M$282,0,M272)*-1</f>
        <v>92499.4944302802</v>
      </c>
    </row>
    <row r="286" customFormat="false" ht="15" hidden="false" customHeight="false" outlineLevel="0" collapsed="false">
      <c r="A286" s="101"/>
      <c r="B286" s="101" t="s">
        <v>27</v>
      </c>
      <c r="C286" s="22" t="n">
        <f aca="false">PV($C$280,C$282,0,C273)*-1</f>
        <v>0</v>
      </c>
      <c r="D286" s="22" t="n">
        <f aca="false">PV($C$280,D$282,0,D273)*-1</f>
        <v>214529.535280846</v>
      </c>
      <c r="E286" s="22" t="n">
        <f aca="false">PV($C$280,E$282,0,E273)*-1</f>
        <v>214830.071958119</v>
      </c>
      <c r="F286" s="22" t="n">
        <f aca="false">PV($C$280,F$282,0,F273)*-1</f>
        <v>215081.008852692</v>
      </c>
      <c r="G286" s="22" t="n">
        <f aca="false">PV($C$280,G$282,0,G273)*-1</f>
        <v>215287.409961319</v>
      </c>
      <c r="H286" s="22" t="n">
        <f aca="false">PV($C$280,H$282,0,H273)*-1</f>
        <v>215442.920271746</v>
      </c>
      <c r="I286" s="22" t="n">
        <f aca="false">PV($C$280,I$282,0,I273)*-1</f>
        <v>215570.833522144</v>
      </c>
      <c r="J286" s="22" t="n">
        <f aca="false">PV($C$280,J$282,0,J273)*-1</f>
        <v>215636.121910916</v>
      </c>
      <c r="K286" s="22" t="n">
        <f aca="false">PV($C$280,K$282,0,K273)*-1</f>
        <v>215666.050413636</v>
      </c>
      <c r="L286" s="22" t="n">
        <f aca="false">PV($C$280,L$282,0,L273)*-1</f>
        <v>215729.976293016</v>
      </c>
      <c r="M286" s="22" t="n">
        <f aca="false">PV($C$280,M$282,0,M273)*-1</f>
        <v>215569.268520484</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4347010.92799819</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1269680.93816918</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923986.79284409</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2153343.19698492</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0.196137410405482</v>
      </c>
      <c r="E294" s="71" t="n">
        <f aca="false">(E171-E246)/E160</f>
        <v>0.196137410405482</v>
      </c>
      <c r="F294" s="71" t="n">
        <f aca="false">(F171-F246)/F160</f>
        <v>0.196137410405482</v>
      </c>
      <c r="G294" s="71" t="n">
        <f aca="false">(G171-G246)/G160</f>
        <v>0.196137410405482</v>
      </c>
      <c r="H294" s="71" t="n">
        <f aca="false">(H171-H246)/H160</f>
        <v>0.196137410405482</v>
      </c>
      <c r="I294" s="71" t="n">
        <f aca="false">(I171-I246)/I160</f>
        <v>0.196137410405483</v>
      </c>
      <c r="J294" s="71" t="n">
        <f aca="false">(J171-J246)/J160</f>
        <v>0.196137410405482</v>
      </c>
      <c r="K294" s="71" t="n">
        <f aca="false">(K171-K246)/K160</f>
        <v>0.196137410405482</v>
      </c>
      <c r="L294" s="71" t="n">
        <f aca="false">(L171-L246)/L160</f>
        <v>0.196137410405482</v>
      </c>
      <c r="M294" s="71" t="n">
        <f aca="false">(M171-M246)/M160</f>
        <v>0.196137410405482</v>
      </c>
    </row>
    <row r="295" customFormat="false" ht="15" hidden="false" customHeight="false" outlineLevel="0" collapsed="false">
      <c r="B295" s="0" t="s">
        <v>25</v>
      </c>
      <c r="C295" s="71" t="n">
        <f aca="false">(C172-C247)/C161</f>
        <v>0.447284745603137</v>
      </c>
      <c r="D295" s="71" t="n">
        <f aca="false">(D172-D247)/D161</f>
        <v>0.182594382428042</v>
      </c>
      <c r="E295" s="71" t="n">
        <f aca="false">(E172-E247)/E161</f>
        <v>0.182594382428042</v>
      </c>
      <c r="F295" s="71" t="n">
        <f aca="false">(F172-F247)/F161</f>
        <v>0.182594382428042</v>
      </c>
      <c r="G295" s="71" t="n">
        <f aca="false">(G172-G247)/G161</f>
        <v>0.182594382428042</v>
      </c>
      <c r="H295" s="71" t="n">
        <f aca="false">(H172-H247)/H161</f>
        <v>0.182594382428042</v>
      </c>
      <c r="I295" s="71" t="n">
        <f aca="false">(I172-I247)/I161</f>
        <v>0.182594382428042</v>
      </c>
      <c r="J295" s="71" t="n">
        <f aca="false">(J172-J247)/J161</f>
        <v>0.182594382428042</v>
      </c>
      <c r="K295" s="71" t="n">
        <f aca="false">(K172-K247)/K161</f>
        <v>0.182594382428042</v>
      </c>
      <c r="L295" s="71" t="n">
        <f aca="false">(L172-L247)/L161</f>
        <v>0.182594382428042</v>
      </c>
      <c r="M295" s="71" t="n">
        <f aca="false">(M172-M247)/M161</f>
        <v>0.182594382428042</v>
      </c>
    </row>
    <row r="296" customFormat="false" ht="15" hidden="false" customHeight="false" outlineLevel="0" collapsed="false">
      <c r="B296" s="0" t="s">
        <v>26</v>
      </c>
      <c r="C296" s="71" t="n">
        <f aca="false">(C173-C248)/C162</f>
        <v>0.378289236704879</v>
      </c>
      <c r="D296" s="71" t="n">
        <f aca="false">(D173-D248)/D162</f>
        <v>0.240592677673964</v>
      </c>
      <c r="E296" s="71" t="n">
        <f aca="false">(E173-E248)/E162</f>
        <v>0.240592677673964</v>
      </c>
      <c r="F296" s="71" t="n">
        <f aca="false">(F173-F248)/F162</f>
        <v>0.240592677673964</v>
      </c>
      <c r="G296" s="71" t="n">
        <f aca="false">(G173-G248)/G162</f>
        <v>0.240592677673964</v>
      </c>
      <c r="H296" s="71" t="n">
        <f aca="false">(H173-H248)/H162</f>
        <v>0.240592677673964</v>
      </c>
      <c r="I296" s="71" t="n">
        <f aca="false">(I173-I248)/I162</f>
        <v>0.240592677673964</v>
      </c>
      <c r="J296" s="71" t="n">
        <f aca="false">(J173-J248)/J162</f>
        <v>0.240592677673964</v>
      </c>
      <c r="K296" s="71" t="n">
        <f aca="false">(K173-K248)/K162</f>
        <v>0.240592677673964</v>
      </c>
      <c r="L296" s="71" t="n">
        <f aca="false">(L173-L248)/L162</f>
        <v>0.240592677673964</v>
      </c>
      <c r="M296" s="71" t="n">
        <f aca="false">(M173-M248)/M162</f>
        <v>0.240592677673964</v>
      </c>
    </row>
    <row r="297" customFormat="false" ht="15" hidden="false" customHeight="false" outlineLevel="0" collapsed="false">
      <c r="B297" s="0" t="s">
        <v>27</v>
      </c>
      <c r="C297" s="71" t="n">
        <f aca="false">(C174-C249)/C163</f>
        <v>0.390938528049794</v>
      </c>
      <c r="D297" s="71" t="n">
        <f aca="false">(D174-D249)/D163</f>
        <v>0.17293017862215</v>
      </c>
      <c r="E297" s="71" t="n">
        <f aca="false">(E174-E249)/E163</f>
        <v>0.17293017862215</v>
      </c>
      <c r="F297" s="71" t="n">
        <f aca="false">(F174-F249)/F163</f>
        <v>0.17293017862215</v>
      </c>
      <c r="G297" s="71" t="n">
        <f aca="false">(G174-G249)/G163</f>
        <v>0.17293017862215</v>
      </c>
      <c r="H297" s="71" t="n">
        <f aca="false">(H174-H249)/H163</f>
        <v>0.17293017862215</v>
      </c>
      <c r="I297" s="71" t="n">
        <f aca="false">(I174-I249)/I163</f>
        <v>0.172930178622151</v>
      </c>
      <c r="J297" s="71" t="n">
        <f aca="false">(J174-J249)/J163</f>
        <v>0.17293017862215</v>
      </c>
      <c r="K297" s="71" t="n">
        <f aca="false">(K174-K249)/K163</f>
        <v>0.17293017862215</v>
      </c>
      <c r="L297" s="71" t="n">
        <f aca="false">(L174-L249)/L163</f>
        <v>0.17293017862215</v>
      </c>
      <c r="M297" s="71" t="n">
        <f aca="false">(M174-M249)/M163</f>
        <v>0.17293017862215</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0.303048059189416</v>
      </c>
      <c r="E300" s="71" t="n">
        <f aca="false">(E171-E270)/E160</f>
        <v>0.303048059189416</v>
      </c>
      <c r="F300" s="71" t="n">
        <f aca="false">(F171-F270)/F160</f>
        <v>0.303048059189416</v>
      </c>
      <c r="G300" s="71" t="n">
        <f aca="false">(G171-G270)/G160</f>
        <v>0.303048059189416</v>
      </c>
      <c r="H300" s="71" t="n">
        <f aca="false">(H171-H270)/H160</f>
        <v>0.303048059189416</v>
      </c>
      <c r="I300" s="71" t="n">
        <f aca="false">(I171-I270)/I160</f>
        <v>0.303048059189416</v>
      </c>
      <c r="J300" s="71" t="n">
        <f aca="false">(J171-J270)/J160</f>
        <v>0.303048059189416</v>
      </c>
      <c r="K300" s="71" t="n">
        <f aca="false">(K171-K270)/K160</f>
        <v>0.303048059189416</v>
      </c>
      <c r="L300" s="71" t="n">
        <f aca="false">(L171-L270)/L160</f>
        <v>0.303048059189416</v>
      </c>
      <c r="M300" s="71" t="n">
        <f aca="false">(M171-M270)/M160</f>
        <v>0.303048059189416</v>
      </c>
    </row>
    <row r="301" customFormat="false" ht="15" hidden="false" customHeight="false" outlineLevel="0" collapsed="false">
      <c r="B301" s="0" t="s">
        <v>25</v>
      </c>
      <c r="C301" s="71" t="n">
        <f aca="false">(C172-C271)/C161</f>
        <v>0.447284745603137</v>
      </c>
      <c r="D301" s="71" t="n">
        <f aca="false">(D172-D271)/D161</f>
        <v>0.321940190749439</v>
      </c>
      <c r="E301" s="71" t="n">
        <f aca="false">(E172-E271)/E161</f>
        <v>0.321940190749439</v>
      </c>
      <c r="F301" s="71" t="n">
        <f aca="false">(F172-F271)/F161</f>
        <v>0.321940190749439</v>
      </c>
      <c r="G301" s="71" t="n">
        <f aca="false">(G172-G271)/G161</f>
        <v>0.321940190749439</v>
      </c>
      <c r="H301" s="71" t="n">
        <f aca="false">(H172-H271)/H161</f>
        <v>0.321940190749439</v>
      </c>
      <c r="I301" s="71" t="n">
        <f aca="false">(I172-I271)/I161</f>
        <v>0.321940190749439</v>
      </c>
      <c r="J301" s="71" t="n">
        <f aca="false">(J172-J271)/J161</f>
        <v>0.321940190749439</v>
      </c>
      <c r="K301" s="71" t="n">
        <f aca="false">(K172-K271)/K161</f>
        <v>0.321940190749439</v>
      </c>
      <c r="L301" s="71" t="n">
        <f aca="false">(L172-L271)/L161</f>
        <v>0.321940190749439</v>
      </c>
      <c r="M301" s="71" t="n">
        <f aca="false">(M172-M271)/M161</f>
        <v>0.321940190749439</v>
      </c>
    </row>
    <row r="302" customFormat="false" ht="15" hidden="false" customHeight="false" outlineLevel="0" collapsed="false">
      <c r="B302" s="0" t="s">
        <v>26</v>
      </c>
      <c r="C302" s="71" t="n">
        <f aca="false">(C173-C272)/C162</f>
        <v>0.378289236704879</v>
      </c>
      <c r="D302" s="71" t="n">
        <f aca="false">(D173-D272)/D162</f>
        <v>0.313082805728022</v>
      </c>
      <c r="E302" s="71" t="n">
        <f aca="false">(E173-E272)/E162</f>
        <v>0.313082805728022</v>
      </c>
      <c r="F302" s="71" t="n">
        <f aca="false">(F173-F272)/F162</f>
        <v>0.313082805728022</v>
      </c>
      <c r="G302" s="71" t="n">
        <f aca="false">(G173-G272)/G162</f>
        <v>0.313082805728022</v>
      </c>
      <c r="H302" s="71" t="n">
        <f aca="false">(H173-H272)/H162</f>
        <v>0.313082805728022</v>
      </c>
      <c r="I302" s="71" t="n">
        <f aca="false">(I173-I272)/I162</f>
        <v>0.313082805728022</v>
      </c>
      <c r="J302" s="71" t="n">
        <f aca="false">(J173-J272)/J162</f>
        <v>0.313082805728022</v>
      </c>
      <c r="K302" s="71" t="n">
        <f aca="false">(K173-K272)/K162</f>
        <v>0.313082805728022</v>
      </c>
      <c r="L302" s="71" t="n">
        <f aca="false">(L173-L272)/L162</f>
        <v>0.313082805728022</v>
      </c>
      <c r="M302" s="71" t="n">
        <f aca="false">(M173-M272)/M162</f>
        <v>0.313082805728022</v>
      </c>
    </row>
    <row r="303" customFormat="false" ht="15" hidden="false" customHeight="false" outlineLevel="0" collapsed="false">
      <c r="B303" s="0" t="s">
        <v>27</v>
      </c>
      <c r="C303" s="71" t="n">
        <f aca="false">(C174-C273)/C163</f>
        <v>0.390938528049794</v>
      </c>
      <c r="D303" s="71" t="n">
        <f aca="false">(D174-D273)/D163</f>
        <v>0.287700317237711</v>
      </c>
      <c r="E303" s="71" t="n">
        <f aca="false">(E174-E273)/E163</f>
        <v>0.287700317237711</v>
      </c>
      <c r="F303" s="71" t="n">
        <f aca="false">(F174-F273)/F163</f>
        <v>0.287700317237711</v>
      </c>
      <c r="G303" s="71" t="n">
        <f aca="false">(G174-G273)/G163</f>
        <v>0.287700317237711</v>
      </c>
      <c r="H303" s="71" t="n">
        <f aca="false">(H174-H273)/H163</f>
        <v>0.287700317237711</v>
      </c>
      <c r="I303" s="71" t="n">
        <f aca="false">(I174-I273)/I163</f>
        <v>0.287700317237711</v>
      </c>
      <c r="J303" s="71" t="n">
        <f aca="false">(J174-J273)/J163</f>
        <v>0.287700317237711</v>
      </c>
      <c r="K303" s="71" t="n">
        <f aca="false">(K174-K273)/K163</f>
        <v>0.287700317237711</v>
      </c>
      <c r="L303" s="71" t="n">
        <f aca="false">(L174-L273)/L163</f>
        <v>0.287700317237711</v>
      </c>
      <c r="M303" s="71" t="n">
        <f aca="false">(M174-M273)/M163</f>
        <v>0.287700317237711</v>
      </c>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v>0</v>
      </c>
      <c r="E318" s="75" t="n">
        <f aca="false">D318</f>
        <v>0</v>
      </c>
      <c r="F318" s="75" t="n">
        <f aca="false">E318</f>
        <v>0</v>
      </c>
      <c r="G318" s="75" t="n">
        <f aca="false">F318</f>
        <v>0</v>
      </c>
      <c r="H318" s="75" t="n">
        <f aca="false">G318</f>
        <v>0</v>
      </c>
      <c r="I318" s="75" t="n">
        <f aca="false">H318</f>
        <v>0</v>
      </c>
      <c r="J318" s="75" t="n">
        <f aca="false">I318</f>
        <v>0</v>
      </c>
      <c r="K318" s="75" t="n">
        <f aca="false">J318</f>
        <v>0</v>
      </c>
      <c r="L318" s="75" t="n">
        <f aca="false">K318</f>
        <v>0</v>
      </c>
      <c r="M318" s="75" t="n">
        <f aca="false">L318</f>
        <v>0</v>
      </c>
    </row>
    <row r="319" customFormat="false" ht="15" hidden="false" customHeight="false" outlineLevel="0" collapsed="false">
      <c r="B319" s="0" t="s">
        <v>26</v>
      </c>
      <c r="C319" s="75" t="n">
        <v>0</v>
      </c>
      <c r="D319" s="75" t="n">
        <v>0</v>
      </c>
      <c r="E319" s="75" t="n">
        <f aca="false">D319</f>
        <v>0</v>
      </c>
      <c r="F319" s="75" t="n">
        <f aca="false">E319</f>
        <v>0</v>
      </c>
      <c r="G319" s="75" t="n">
        <f aca="false">F319</f>
        <v>0</v>
      </c>
      <c r="H319" s="75" t="n">
        <f aca="false">G319</f>
        <v>0</v>
      </c>
      <c r="I319" s="75" t="n">
        <f aca="false">H319</f>
        <v>0</v>
      </c>
      <c r="J319" s="75" t="n">
        <f aca="false">I319</f>
        <v>0</v>
      </c>
      <c r="K319" s="75" t="n">
        <f aca="false">J319</f>
        <v>0</v>
      </c>
      <c r="L319" s="75" t="n">
        <f aca="false">K319</f>
        <v>0</v>
      </c>
      <c r="M319" s="75" t="n">
        <f aca="false">L319</f>
        <v>0</v>
      </c>
    </row>
    <row r="320" customFormat="false" ht="15" hidden="false" customHeight="false" outlineLevel="0" collapsed="false">
      <c r="B320" s="0" t="s">
        <v>27</v>
      </c>
      <c r="C320" s="75" t="n">
        <v>0</v>
      </c>
      <c r="D320" s="75" t="n">
        <v>0</v>
      </c>
      <c r="E320" s="75" t="n">
        <f aca="false">D320</f>
        <v>0</v>
      </c>
      <c r="F320" s="75" t="n">
        <f aca="false">E320</f>
        <v>0</v>
      </c>
      <c r="G320" s="75" t="n">
        <f aca="false">F320</f>
        <v>0</v>
      </c>
      <c r="H320" s="75" t="n">
        <f aca="false">G320</f>
        <v>0</v>
      </c>
      <c r="I320" s="75" t="n">
        <f aca="false">H320</f>
        <v>0</v>
      </c>
      <c r="J320" s="75" t="n">
        <f aca="false">I320</f>
        <v>0</v>
      </c>
      <c r="K320" s="75" t="n">
        <f aca="false">J320</f>
        <v>0</v>
      </c>
      <c r="L320" s="75" t="n">
        <f aca="false">K320</f>
        <v>0</v>
      </c>
      <c r="M320" s="75" t="n">
        <f aca="false">L320</f>
        <v>0</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0</v>
      </c>
      <c r="E323" s="22" t="n">
        <f aca="false">SUM(E324:E326)</f>
        <v>0</v>
      </c>
      <c r="F323" s="22" t="n">
        <f aca="false">SUM(F324:F326)</f>
        <v>0</v>
      </c>
      <c r="G323" s="22" t="n">
        <f aca="false">SUM(G324:G326)</f>
        <v>0</v>
      </c>
      <c r="H323" s="22" t="n">
        <f aca="false">SUM(H324:H326)</f>
        <v>0</v>
      </c>
      <c r="I323" s="22" t="n">
        <f aca="false">SUM(I324:I326)</f>
        <v>0</v>
      </c>
      <c r="J323" s="22" t="n">
        <f aca="false">SUM(J324:J326)</f>
        <v>0</v>
      </c>
      <c r="K323" s="22" t="n">
        <f aca="false">SUM(K324:K326)</f>
        <v>0</v>
      </c>
      <c r="L323" s="22" t="n">
        <f aca="false">SUM(L324:L326)</f>
        <v>0</v>
      </c>
      <c r="M323" s="22" t="n">
        <f aca="false">SUM(M324:M326)</f>
        <v>0</v>
      </c>
    </row>
    <row r="324" customFormat="false" ht="15" hidden="false" customHeight="false" outlineLevel="0" collapsed="false">
      <c r="B324" s="0" t="s">
        <v>25</v>
      </c>
      <c r="C324" s="0" t="n">
        <f aca="false">C318*C161</f>
        <v>0</v>
      </c>
      <c r="D324" s="22" t="n">
        <f aca="false">D318*D161</f>
        <v>0</v>
      </c>
      <c r="E324" s="22" t="n">
        <f aca="false">E318*E161</f>
        <v>0</v>
      </c>
      <c r="F324" s="22" t="n">
        <f aca="false">F318*F161</f>
        <v>0</v>
      </c>
      <c r="G324" s="22" t="n">
        <f aca="false">G318*G161</f>
        <v>0</v>
      </c>
      <c r="H324" s="22" t="n">
        <f aca="false">H318*H161</f>
        <v>0</v>
      </c>
      <c r="I324" s="22" t="n">
        <f aca="false">I318*I161</f>
        <v>0</v>
      </c>
      <c r="J324" s="22" t="n">
        <f aca="false">J318*J161</f>
        <v>0</v>
      </c>
      <c r="K324" s="22" t="n">
        <f aca="false">K318*K161</f>
        <v>0</v>
      </c>
      <c r="L324" s="22" t="n">
        <f aca="false">L318*L161</f>
        <v>0</v>
      </c>
      <c r="M324" s="22" t="n">
        <f aca="false">M318*M161</f>
        <v>0</v>
      </c>
    </row>
    <row r="325" customFormat="false" ht="15" hidden="false" customHeight="false" outlineLevel="0" collapsed="false">
      <c r="B325" s="0" t="s">
        <v>26</v>
      </c>
      <c r="C325" s="0" t="n">
        <f aca="false">C319*C162</f>
        <v>0</v>
      </c>
      <c r="D325" s="22" t="n">
        <f aca="false">D319*D162</f>
        <v>0</v>
      </c>
      <c r="E325" s="22" t="n">
        <f aca="false">E319*E162</f>
        <v>0</v>
      </c>
      <c r="F325" s="22" t="n">
        <f aca="false">F319*F162</f>
        <v>0</v>
      </c>
      <c r="G325" s="22" t="n">
        <f aca="false">G319*G162</f>
        <v>0</v>
      </c>
      <c r="H325" s="22" t="n">
        <f aca="false">H319*H162</f>
        <v>0</v>
      </c>
      <c r="I325" s="22" t="n">
        <f aca="false">I319*I162</f>
        <v>0</v>
      </c>
      <c r="J325" s="22" t="n">
        <f aca="false">J319*J162</f>
        <v>0</v>
      </c>
      <c r="K325" s="22" t="n">
        <f aca="false">K319*K162</f>
        <v>0</v>
      </c>
      <c r="L325" s="22" t="n">
        <f aca="false">L319*L162</f>
        <v>0</v>
      </c>
      <c r="M325" s="22" t="n">
        <f aca="false">M319*M162</f>
        <v>0</v>
      </c>
    </row>
    <row r="326" customFormat="false" ht="15" hidden="false" customHeight="false" outlineLevel="0" collapsed="false">
      <c r="B326" s="0" t="s">
        <v>27</v>
      </c>
      <c r="C326" s="0" t="n">
        <f aca="false">C320*C163</f>
        <v>0</v>
      </c>
      <c r="D326" s="22" t="n">
        <f aca="false">D320*D163</f>
        <v>0</v>
      </c>
      <c r="E326" s="22" t="n">
        <f aca="false">E320*E163</f>
        <v>0</v>
      </c>
      <c r="F326" s="22" t="n">
        <f aca="false">F320*F163</f>
        <v>0</v>
      </c>
      <c r="G326" s="22" t="n">
        <f aca="false">G320*G163</f>
        <v>0</v>
      </c>
      <c r="H326" s="22" t="n">
        <f aca="false">H320*H163</f>
        <v>0</v>
      </c>
      <c r="I326" s="22" t="n">
        <f aca="false">I320*I163</f>
        <v>0</v>
      </c>
      <c r="J326" s="22" t="n">
        <f aca="false">J320*J163</f>
        <v>0</v>
      </c>
      <c r="K326" s="22" t="n">
        <f aca="false">K320*K163</f>
        <v>0</v>
      </c>
      <c r="L326" s="22" t="n">
        <f aca="false">L320*L163</f>
        <v>0</v>
      </c>
      <c r="M326" s="22" t="n">
        <f aca="false">M320*M163</f>
        <v>0</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4232450.24793653</v>
      </c>
      <c r="E347" s="22" t="n">
        <f aca="false">E36+E193</f>
        <v>4365530.91786184</v>
      </c>
      <c r="F347" s="22" t="n">
        <f aca="false">F36+F193</f>
        <v>4501749.07542563</v>
      </c>
      <c r="G347" s="22" t="n">
        <f aca="false">G36+G193</f>
        <v>4641251.22451031</v>
      </c>
      <c r="H347" s="22" t="n">
        <f aca="false">H36+H193</f>
        <v>4783941.89067565</v>
      </c>
      <c r="I347" s="22" t="n">
        <f aca="false">I36+I193</f>
        <v>4930385.69000771</v>
      </c>
      <c r="J347" s="22" t="n">
        <f aca="false">J36+J193</f>
        <v>5079835.28809521</v>
      </c>
      <c r="K347" s="22" t="n">
        <f aca="false">K36+K193</f>
        <v>5232956.53685305</v>
      </c>
      <c r="L347" s="22" t="n">
        <f aca="false">L36+L193</f>
        <v>5391542.87425716</v>
      </c>
      <c r="M347" s="22" t="n">
        <f aca="false">M36+M193</f>
        <v>5549152.2447602</v>
      </c>
    </row>
    <row r="348" customFormat="false" ht="15" hidden="false" customHeight="false" outlineLevel="0" collapsed="false">
      <c r="B348" s="0" t="s">
        <v>25</v>
      </c>
      <c r="C348" s="22" t="n">
        <f aca="false">C37+C194</f>
        <v>0</v>
      </c>
      <c r="D348" s="22" t="n">
        <f aca="false">D37+D194</f>
        <v>1087899.0457356</v>
      </c>
      <c r="E348" s="22" t="n">
        <f aca="false">E37+E194</f>
        <v>1122105.78777308</v>
      </c>
      <c r="F348" s="22" t="n">
        <f aca="false">F37+F194</f>
        <v>1157118.98224542</v>
      </c>
      <c r="G348" s="22" t="n">
        <f aca="false">G37+G194</f>
        <v>1192976.28616559</v>
      </c>
      <c r="H348" s="22" t="n">
        <f aca="false">H37+H194</f>
        <v>1229653.1590083</v>
      </c>
      <c r="I348" s="22" t="n">
        <f aca="false">I37+I194</f>
        <v>1267294.72836282</v>
      </c>
      <c r="J348" s="22" t="n">
        <f aca="false">J37+J194</f>
        <v>1305708.90115179</v>
      </c>
      <c r="K348" s="22" t="n">
        <f aca="false">K37+K194</f>
        <v>1345066.82638357</v>
      </c>
      <c r="L348" s="22" t="n">
        <f aca="false">L37+L194</f>
        <v>1385829.48513254</v>
      </c>
      <c r="M348" s="22" t="n">
        <f aca="false">M37+M194</f>
        <v>1426341.02660969</v>
      </c>
    </row>
    <row r="349" customFormat="false" ht="15" hidden="false" customHeight="false" outlineLevel="0" collapsed="false">
      <c r="B349" s="0" t="s">
        <v>26</v>
      </c>
      <c r="C349" s="22" t="n">
        <f aca="false">C38+C195</f>
        <v>0</v>
      </c>
      <c r="D349" s="22" t="n">
        <f aca="false">D38+D195</f>
        <v>998733.182459383</v>
      </c>
      <c r="E349" s="22" t="n">
        <f aca="false">E38+E195</f>
        <v>1030136.28780318</v>
      </c>
      <c r="F349" s="22" t="n">
        <f aca="false">F38+F195</f>
        <v>1062279.7475116</v>
      </c>
      <c r="G349" s="22" t="n">
        <f aca="false">G38+G195</f>
        <v>1095198.13217145</v>
      </c>
      <c r="H349" s="22" t="n">
        <f aca="false">H38+H195</f>
        <v>1128868.91263628</v>
      </c>
      <c r="I349" s="22" t="n">
        <f aca="false">I38+I195</f>
        <v>1163425.32161702</v>
      </c>
      <c r="J349" s="22" t="n">
        <f aca="false">J38+J195</f>
        <v>1198691.01027762</v>
      </c>
      <c r="K349" s="22" t="n">
        <f aca="false">K38+K195</f>
        <v>1234823.09999294</v>
      </c>
      <c r="L349" s="22" t="n">
        <f aca="false">L38+L195</f>
        <v>1272244.78912618</v>
      </c>
      <c r="M349" s="22" t="n">
        <f aca="false">M38+M195</f>
        <v>1309435.94294179</v>
      </c>
    </row>
    <row r="350" customFormat="false" ht="15" hidden="false" customHeight="false" outlineLevel="0" collapsed="false">
      <c r="B350" s="0" t="s">
        <v>27</v>
      </c>
      <c r="C350" s="22" t="n">
        <f aca="false">C39+C196</f>
        <v>0</v>
      </c>
      <c r="D350" s="22" t="n">
        <f aca="false">D39+D196</f>
        <v>2145818.01974154</v>
      </c>
      <c r="E350" s="22" t="n">
        <f aca="false">E39+E196</f>
        <v>2213288.84228558</v>
      </c>
      <c r="F350" s="22" t="n">
        <f aca="false">F39+F196</f>
        <v>2282350.34566861</v>
      </c>
      <c r="G350" s="22" t="n">
        <f aca="false">G39+G196</f>
        <v>2353076.80617326</v>
      </c>
      <c r="H350" s="22" t="n">
        <f aca="false">H39+H196</f>
        <v>2425419.81903107</v>
      </c>
      <c r="I350" s="22" t="n">
        <f aca="false">I39+I196</f>
        <v>2499665.64002787</v>
      </c>
      <c r="J350" s="22" t="n">
        <f aca="false">J39+J196</f>
        <v>2575435.3766658</v>
      </c>
      <c r="K350" s="22" t="n">
        <f aca="false">K39+K196</f>
        <v>2653066.61047654</v>
      </c>
      <c r="L350" s="22" t="n">
        <f aca="false">L39+L196</f>
        <v>2733468.59999844</v>
      </c>
      <c r="M350" s="22" t="n">
        <f aca="false">M39+M196</f>
        <v>2813375.27520872</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48708795.9903833</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12519994.2285684</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11493836.4265374</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24694965.3352775</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4109174.99799663</v>
      </c>
      <c r="E360" s="22" t="n">
        <f aca="false">PV($C$357,E$359,0,E347)*-1</f>
        <v>4114931.58437349</v>
      </c>
      <c r="F360" s="22" t="n">
        <f aca="false">PV($C$357,F$359,0,F347)*-1</f>
        <v>4119738.11887656</v>
      </c>
      <c r="G360" s="22" t="n">
        <f aca="false">PV($C$357,G$359,0,G347)*-1</f>
        <v>4123691.59910024</v>
      </c>
      <c r="H360" s="22" t="n">
        <f aca="false">PV($C$357,H$359,0,H347)*-1</f>
        <v>4126670.2988802</v>
      </c>
      <c r="I360" s="22" t="n">
        <f aca="false">PV($C$357,I$359,0,I347)*-1</f>
        <v>4129120.39475983</v>
      </c>
      <c r="J360" s="22" t="n">
        <f aca="false">PV($C$357,J$359,0,J347)*-1</f>
        <v>4130370.95177264</v>
      </c>
      <c r="K360" s="22" t="n">
        <f aca="false">PV($C$357,K$359,0,K347)*-1</f>
        <v>4130944.21295527</v>
      </c>
      <c r="L360" s="22" t="n">
        <f aca="false">PV($C$357,L$359,0,L347)*-1</f>
        <v>4132168.67197874</v>
      </c>
      <c r="M360" s="22" t="n">
        <f aca="false">PV($C$357,M$359,0,M347)*-1</f>
        <v>4129090.41816157</v>
      </c>
    </row>
    <row r="361" customFormat="false" ht="15" hidden="false" customHeight="false" outlineLevel="0" collapsed="false">
      <c r="A361" s="101"/>
      <c r="B361" s="101" t="s">
        <v>25</v>
      </c>
      <c r="C361" s="22" t="n">
        <f aca="false">PV($C$357,C$359,0,C348)*-1</f>
        <v>0</v>
      </c>
      <c r="D361" s="22" t="n">
        <f aca="false">PV($C$357,D$359,0,D348)*-1</f>
        <v>1056212.66576272</v>
      </c>
      <c r="E361" s="22" t="n">
        <f aca="false">PV($C$357,E$359,0,E348)*-1</f>
        <v>1057692.32517021</v>
      </c>
      <c r="F361" s="22" t="n">
        <f aca="false">PV($C$357,F$359,0,F348)*-1</f>
        <v>1058927.78548111</v>
      </c>
      <c r="G361" s="22" t="n">
        <f aca="false">PV($C$357,G$359,0,G348)*-1</f>
        <v>1059943.97872869</v>
      </c>
      <c r="H361" s="22" t="n">
        <f aca="false">PV($C$357,H$359,0,H348)*-1</f>
        <v>1060709.6167063</v>
      </c>
      <c r="I361" s="22" t="n">
        <f aca="false">PV($C$357,I$359,0,I348)*-1</f>
        <v>1061339.38358205</v>
      </c>
      <c r="J361" s="22" t="n">
        <f aca="false">PV($C$357,J$359,0,J348)*-1</f>
        <v>1061660.82381198</v>
      </c>
      <c r="K361" s="22" t="n">
        <f aca="false">PV($C$357,K$359,0,K348)*-1</f>
        <v>1061808.17351653</v>
      </c>
      <c r="L361" s="22" t="n">
        <f aca="false">PV($C$357,L$359,0,L348)*-1</f>
        <v>1062122.90558073</v>
      </c>
      <c r="M361" s="22" t="n">
        <f aca="false">PV($C$357,M$359,0,M348)*-1</f>
        <v>1061331.67846782</v>
      </c>
    </row>
    <row r="362" customFormat="false" ht="15" hidden="false" customHeight="false" outlineLevel="0" collapsed="false">
      <c r="A362" s="101"/>
      <c r="B362" s="101" t="s">
        <v>26</v>
      </c>
      <c r="C362" s="22" t="n">
        <f aca="false">PV($C$357,C$359,0,C349)*-1</f>
        <v>0</v>
      </c>
      <c r="D362" s="22" t="n">
        <f aca="false">PV($C$357,D$359,0,D349)*-1</f>
        <v>969643.86646542</v>
      </c>
      <c r="E362" s="22" t="n">
        <f aca="false">PV($C$357,E$359,0,E349)*-1</f>
        <v>971002.250733508</v>
      </c>
      <c r="F362" s="22" t="n">
        <f aca="false">PV($C$357,F$359,0,F349)*-1</f>
        <v>972136.450835021</v>
      </c>
      <c r="G362" s="22" t="n">
        <f aca="false">PV($C$357,G$359,0,G349)*-1</f>
        <v>973069.355335789</v>
      </c>
      <c r="H362" s="22" t="n">
        <f aca="false">PV($C$357,H$359,0,H349)*-1</f>
        <v>973772.240458251</v>
      </c>
      <c r="I362" s="22" t="n">
        <f aca="false">PV($C$357,I$359,0,I349)*-1</f>
        <v>974350.390681372</v>
      </c>
      <c r="J362" s="22" t="n">
        <f aca="false">PV($C$357,J$359,0,J349)*-1</f>
        <v>974645.485180323</v>
      </c>
      <c r="K362" s="22" t="n">
        <f aca="false">PV($C$357,K$359,0,K349)*-1</f>
        <v>974780.757878588</v>
      </c>
      <c r="L362" s="22" t="n">
        <f aca="false">PV($C$357,L$359,0,L349)*-1</f>
        <v>975069.694023295</v>
      </c>
      <c r="M362" s="22" t="n">
        <f aca="false">PV($C$357,M$359,0,M349)*-1</f>
        <v>974343.317090041</v>
      </c>
    </row>
    <row r="363" customFormat="false" ht="15" hidden="false" customHeight="false" outlineLevel="0" collapsed="false">
      <c r="A363" s="101"/>
      <c r="B363" s="101" t="s">
        <v>27</v>
      </c>
      <c r="C363" s="22" t="n">
        <f aca="false">PV($C$357,C$359,0,C350)*-1</f>
        <v>0</v>
      </c>
      <c r="D363" s="22" t="n">
        <f aca="false">PV($C$357,D$359,0,D350)*-1</f>
        <v>2083318.46576849</v>
      </c>
      <c r="E363" s="22" t="n">
        <f aca="false">PV($C$357,E$359,0,E350)*-1</f>
        <v>2086237.00846977</v>
      </c>
      <c r="F363" s="22" t="n">
        <f aca="false">PV($C$357,F$359,0,F350)*-1</f>
        <v>2088673.88256043</v>
      </c>
      <c r="G363" s="22" t="n">
        <f aca="false">PV($C$357,G$359,0,G350)*-1</f>
        <v>2090678.26503576</v>
      </c>
      <c r="H363" s="22" t="n">
        <f aca="false">PV($C$357,H$359,0,H350)*-1</f>
        <v>2092188.44171565</v>
      </c>
      <c r="I363" s="22" t="n">
        <f aca="false">PV($C$357,I$359,0,I350)*-1</f>
        <v>2093430.62049641</v>
      </c>
      <c r="J363" s="22" t="n">
        <f aca="false">PV($C$357,J$359,0,J350)*-1</f>
        <v>2094064.64278034</v>
      </c>
      <c r="K363" s="22" t="n">
        <f aca="false">PV($C$357,K$359,0,K350)*-1</f>
        <v>2094355.28156016</v>
      </c>
      <c r="L363" s="22" t="n">
        <f aca="false">PV($C$357,L$359,0,L350)*-1</f>
        <v>2094976.07237471</v>
      </c>
      <c r="M363" s="22" t="n">
        <f aca="false">PV($C$357,M$359,0,M350)*-1</f>
        <v>2093415.42260371</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41245901.2488552</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10601749.3368081</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9732813.80868161</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20911338.1033654</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4232450.24793653</v>
      </c>
      <c r="E371" s="22" t="n">
        <f aca="false">E65+E222</f>
        <v>4365530.91786184</v>
      </c>
      <c r="F371" s="22" t="n">
        <f aca="false">F65+F222</f>
        <v>4501749.07542563</v>
      </c>
      <c r="G371" s="22" t="n">
        <f aca="false">G65+G222</f>
        <v>4641251.22451031</v>
      </c>
      <c r="H371" s="22" t="n">
        <f aca="false">H65+H222</f>
        <v>4783941.89067565</v>
      </c>
      <c r="I371" s="22" t="n">
        <f aca="false">I65+I222</f>
        <v>4930385.69000771</v>
      </c>
      <c r="J371" s="22" t="n">
        <f aca="false">J65+J222</f>
        <v>5079835.28809521</v>
      </c>
      <c r="K371" s="22" t="n">
        <f aca="false">K65+K222</f>
        <v>5232956.53685305</v>
      </c>
      <c r="L371" s="22" t="n">
        <f aca="false">L65+L222</f>
        <v>5391542.87425716</v>
      </c>
      <c r="M371" s="22" t="n">
        <f aca="false">M65+M222</f>
        <v>5549152.2447602</v>
      </c>
    </row>
    <row r="372" customFormat="false" ht="15" hidden="false" customHeight="false" outlineLevel="0" collapsed="false">
      <c r="B372" s="0" t="s">
        <v>25</v>
      </c>
      <c r="C372" s="22" t="n">
        <f aca="false">C66+C223</f>
        <v>0</v>
      </c>
      <c r="D372" s="22" t="n">
        <f aca="false">D66+D223</f>
        <v>1087899.0457356</v>
      </c>
      <c r="E372" s="22" t="n">
        <f aca="false">E66+E223</f>
        <v>1122105.78777308</v>
      </c>
      <c r="F372" s="22" t="n">
        <f aca="false">F66+F223</f>
        <v>1157118.98224542</v>
      </c>
      <c r="G372" s="22" t="n">
        <f aca="false">G66+G223</f>
        <v>1192976.28616559</v>
      </c>
      <c r="H372" s="22" t="n">
        <f aca="false">H66+H223</f>
        <v>1229653.1590083</v>
      </c>
      <c r="I372" s="22" t="n">
        <f aca="false">I66+I223</f>
        <v>1267294.72836282</v>
      </c>
      <c r="J372" s="22" t="n">
        <f aca="false">J66+J223</f>
        <v>1305708.90115179</v>
      </c>
      <c r="K372" s="22" t="n">
        <f aca="false">K66+K223</f>
        <v>1345066.82638357</v>
      </c>
      <c r="L372" s="22" t="n">
        <f aca="false">L66+L223</f>
        <v>1385829.48513254</v>
      </c>
      <c r="M372" s="22" t="n">
        <f aca="false">M66+M223</f>
        <v>1426341.02660969</v>
      </c>
    </row>
    <row r="373" customFormat="false" ht="15" hidden="false" customHeight="false" outlineLevel="0" collapsed="false">
      <c r="B373" s="0" t="s">
        <v>26</v>
      </c>
      <c r="C373" s="22" t="n">
        <f aca="false">C67+C224</f>
        <v>0</v>
      </c>
      <c r="D373" s="22" t="n">
        <f aca="false">D67+D224</f>
        <v>998733.182459383</v>
      </c>
      <c r="E373" s="22" t="n">
        <f aca="false">E67+E224</f>
        <v>1030136.28780318</v>
      </c>
      <c r="F373" s="22" t="n">
        <f aca="false">F67+F224</f>
        <v>1062279.7475116</v>
      </c>
      <c r="G373" s="22" t="n">
        <f aca="false">G67+G224</f>
        <v>1095198.13217145</v>
      </c>
      <c r="H373" s="22" t="n">
        <f aca="false">H67+H224</f>
        <v>1128868.91263628</v>
      </c>
      <c r="I373" s="22" t="n">
        <f aca="false">I67+I224</f>
        <v>1163425.32161702</v>
      </c>
      <c r="J373" s="22" t="n">
        <f aca="false">J67+J224</f>
        <v>1198691.01027762</v>
      </c>
      <c r="K373" s="22" t="n">
        <f aca="false">K67+K224</f>
        <v>1234823.09999294</v>
      </c>
      <c r="L373" s="22" t="n">
        <f aca="false">L67+L224</f>
        <v>1272244.78912618</v>
      </c>
      <c r="M373" s="22" t="n">
        <f aca="false">M67+M224</f>
        <v>1309435.94294179</v>
      </c>
    </row>
    <row r="374" customFormat="false" ht="15" hidden="false" customHeight="false" outlineLevel="0" collapsed="false">
      <c r="B374" s="0" t="s">
        <v>27</v>
      </c>
      <c r="C374" s="22" t="n">
        <f aca="false">C68+C225</f>
        <v>0</v>
      </c>
      <c r="D374" s="22" t="n">
        <f aca="false">D68+D225</f>
        <v>2145818.01974154</v>
      </c>
      <c r="E374" s="22" t="n">
        <f aca="false">E68+E225</f>
        <v>2213288.84228558</v>
      </c>
      <c r="F374" s="22" t="n">
        <f aca="false">F68+F225</f>
        <v>2282350.34566861</v>
      </c>
      <c r="G374" s="22" t="n">
        <f aca="false">G68+G225</f>
        <v>2353076.80617326</v>
      </c>
      <c r="H374" s="22" t="n">
        <f aca="false">H68+H225</f>
        <v>2425419.81903107</v>
      </c>
      <c r="I374" s="22" t="n">
        <f aca="false">I68+I225</f>
        <v>2499665.64002787</v>
      </c>
      <c r="J374" s="22" t="n">
        <f aca="false">J68+J225</f>
        <v>2575435.3766658</v>
      </c>
      <c r="K374" s="22" t="n">
        <f aca="false">K68+K225</f>
        <v>2653066.61047654</v>
      </c>
      <c r="L374" s="22" t="n">
        <f aca="false">L68+L225</f>
        <v>2733468.59999844</v>
      </c>
      <c r="M374" s="22" t="n">
        <f aca="false">M68+M225</f>
        <v>2813375.27520872</v>
      </c>
    </row>
    <row r="375" customFormat="false" ht="15" hidden="false" customHeight="false" outlineLevel="0" collapsed="false">
      <c r="C375" s="22"/>
      <c r="D375" s="22"/>
      <c r="E375" s="22"/>
      <c r="F375" s="22"/>
      <c r="G375" s="22"/>
      <c r="H375" s="22"/>
      <c r="I375" s="22"/>
      <c r="J375" s="22"/>
      <c r="K375" s="22"/>
      <c r="L375" s="22"/>
      <c r="M375" s="22"/>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48708795.9903833</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12519994.2285684</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11493836.4265374</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24694965.3352775</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4109174.99799663</v>
      </c>
      <c r="E384" s="22" t="n">
        <f aca="false">PV($C$381,E$383,0,E371)*-1</f>
        <v>4114931.58437349</v>
      </c>
      <c r="F384" s="22" t="n">
        <f aca="false">PV($C$381,F$383,0,F371)*-1</f>
        <v>4119738.11887656</v>
      </c>
      <c r="G384" s="22" t="n">
        <f aca="false">PV($C$381,G$383,0,G371)*-1</f>
        <v>4123691.59910024</v>
      </c>
      <c r="H384" s="22" t="n">
        <f aca="false">PV($C$381,H$383,0,H371)*-1</f>
        <v>4126670.2988802</v>
      </c>
      <c r="I384" s="22" t="n">
        <f aca="false">PV($C$381,I$383,0,I371)*-1</f>
        <v>4129120.39475983</v>
      </c>
      <c r="J384" s="22" t="n">
        <f aca="false">PV($C$381,J$383,0,J371)*-1</f>
        <v>4130370.95177264</v>
      </c>
      <c r="K384" s="22" t="n">
        <f aca="false">PV($C$381,K$383,0,K371)*-1</f>
        <v>4130944.21295527</v>
      </c>
      <c r="L384" s="22" t="n">
        <f aca="false">PV($C$381,L$383,0,L371)*-1</f>
        <v>4132168.67197874</v>
      </c>
      <c r="M384" s="22" t="n">
        <f aca="false">PV($C$381,M$383,0,M371)*-1</f>
        <v>4129090.41816157</v>
      </c>
    </row>
    <row r="385" customFormat="false" ht="15" hidden="false" customHeight="false" outlineLevel="0" collapsed="false">
      <c r="A385" s="101"/>
      <c r="B385" s="101" t="s">
        <v>25</v>
      </c>
      <c r="C385" s="22" t="n">
        <f aca="false">PV($C$381,C$383,0,C372)*-1</f>
        <v>0</v>
      </c>
      <c r="D385" s="22" t="n">
        <f aca="false">PV($C$381,D$383,0,D372)*-1</f>
        <v>1056212.66576272</v>
      </c>
      <c r="E385" s="22" t="n">
        <f aca="false">PV($C$381,E$383,0,E372)*-1</f>
        <v>1057692.32517021</v>
      </c>
      <c r="F385" s="22" t="n">
        <f aca="false">PV($C$381,F$383,0,F372)*-1</f>
        <v>1058927.78548111</v>
      </c>
      <c r="G385" s="22" t="n">
        <f aca="false">PV($C$381,G$383,0,G372)*-1</f>
        <v>1059943.97872869</v>
      </c>
      <c r="H385" s="22" t="n">
        <f aca="false">PV($C$381,H$383,0,H372)*-1</f>
        <v>1060709.6167063</v>
      </c>
      <c r="I385" s="22" t="n">
        <f aca="false">PV($C$381,I$383,0,I372)*-1</f>
        <v>1061339.38358205</v>
      </c>
      <c r="J385" s="22" t="n">
        <f aca="false">PV($C$381,J$383,0,J372)*-1</f>
        <v>1061660.82381198</v>
      </c>
      <c r="K385" s="22" t="n">
        <f aca="false">PV($C$381,K$383,0,K372)*-1</f>
        <v>1061808.17351653</v>
      </c>
      <c r="L385" s="22" t="n">
        <f aca="false">PV($C$381,L$383,0,L372)*-1</f>
        <v>1062122.90558073</v>
      </c>
      <c r="M385" s="22" t="n">
        <f aca="false">PV($C$381,M$383,0,M372)*-1</f>
        <v>1061331.67846782</v>
      </c>
    </row>
    <row r="386" customFormat="false" ht="15" hidden="false" customHeight="false" outlineLevel="0" collapsed="false">
      <c r="A386" s="101"/>
      <c r="B386" s="101" t="s">
        <v>26</v>
      </c>
      <c r="C386" s="22" t="n">
        <f aca="false">PV($C$381,C$383,0,C373)*-1</f>
        <v>0</v>
      </c>
      <c r="D386" s="22" t="n">
        <f aca="false">PV($C$381,D$383,0,D373)*-1</f>
        <v>969643.86646542</v>
      </c>
      <c r="E386" s="22" t="n">
        <f aca="false">PV($C$381,E$383,0,E373)*-1</f>
        <v>971002.250733508</v>
      </c>
      <c r="F386" s="22" t="n">
        <f aca="false">PV($C$381,F$383,0,F373)*-1</f>
        <v>972136.450835021</v>
      </c>
      <c r="G386" s="22" t="n">
        <f aca="false">PV($C$381,G$383,0,G373)*-1</f>
        <v>973069.355335789</v>
      </c>
      <c r="H386" s="22" t="n">
        <f aca="false">PV($C$381,H$383,0,H373)*-1</f>
        <v>973772.240458251</v>
      </c>
      <c r="I386" s="22" t="n">
        <f aca="false">PV($C$381,I$383,0,I373)*-1</f>
        <v>974350.390681372</v>
      </c>
      <c r="J386" s="22" t="n">
        <f aca="false">PV($C$381,J$383,0,J373)*-1</f>
        <v>974645.485180323</v>
      </c>
      <c r="K386" s="22" t="n">
        <f aca="false">PV($C$381,K$383,0,K373)*-1</f>
        <v>974780.757878588</v>
      </c>
      <c r="L386" s="22" t="n">
        <f aca="false">PV($C$381,L$383,0,L373)*-1</f>
        <v>975069.694023295</v>
      </c>
      <c r="M386" s="22" t="n">
        <f aca="false">PV($C$381,M$383,0,M373)*-1</f>
        <v>974343.317090041</v>
      </c>
    </row>
    <row r="387" customFormat="false" ht="15" hidden="false" customHeight="false" outlineLevel="0" collapsed="false">
      <c r="A387" s="101"/>
      <c r="B387" s="101" t="s">
        <v>27</v>
      </c>
      <c r="C387" s="22" t="n">
        <f aca="false">PV($C$381,C$383,0,C374)*-1</f>
        <v>0</v>
      </c>
      <c r="D387" s="22" t="n">
        <f aca="false">PV($C$381,D$383,0,D374)*-1</f>
        <v>2083318.46576849</v>
      </c>
      <c r="E387" s="22" t="n">
        <f aca="false">PV($C$381,E$383,0,E374)*-1</f>
        <v>2086237.00846977</v>
      </c>
      <c r="F387" s="22" t="n">
        <f aca="false">PV($C$381,F$383,0,F374)*-1</f>
        <v>2088673.88256043</v>
      </c>
      <c r="G387" s="22" t="n">
        <f aca="false">PV($C$381,G$383,0,G374)*-1</f>
        <v>2090678.26503576</v>
      </c>
      <c r="H387" s="22" t="n">
        <f aca="false">PV($C$381,H$383,0,H374)*-1</f>
        <v>2092188.44171565</v>
      </c>
      <c r="I387" s="22" t="n">
        <f aca="false">PV($C$381,I$383,0,I374)*-1</f>
        <v>2093430.62049641</v>
      </c>
      <c r="J387" s="22" t="n">
        <f aca="false">PV($C$381,J$383,0,J374)*-1</f>
        <v>2094064.64278034</v>
      </c>
      <c r="K387" s="22" t="n">
        <f aca="false">PV($C$381,K$383,0,K374)*-1</f>
        <v>2094355.28156016</v>
      </c>
      <c r="L387" s="22" t="n">
        <f aca="false">PV($C$381,L$383,0,L374)*-1</f>
        <v>2094976.07237471</v>
      </c>
      <c r="M387" s="22" t="n">
        <f aca="false">PV($C$381,M$383,0,M374)*-1</f>
        <v>2093415.42260371</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41245901.2488552</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10601749.3368081</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9732813.80868161</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20911338.1033654</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142"/>
      <c r="B395" s="0" t="s">
        <v>238</v>
      </c>
      <c r="C395" s="49" t="n">
        <f aca="false">C89+C246</f>
        <v>0</v>
      </c>
      <c r="D395" s="49" t="n">
        <f aca="false">D89+D246</f>
        <v>1075940.36847714</v>
      </c>
      <c r="E395" s="49" t="n">
        <f aca="false">E89+E246</f>
        <v>1109771.09456929</v>
      </c>
      <c r="F395" s="49" t="n">
        <f aca="false">F89+F246</f>
        <v>1144399.40820722</v>
      </c>
      <c r="G395" s="49" t="n">
        <f aca="false">G89+G246</f>
        <v>1179862.552461</v>
      </c>
      <c r="H395" s="49" t="n">
        <f aca="false">H89+H246</f>
        <v>1216136.25656586</v>
      </c>
      <c r="I395" s="49" t="n">
        <f aca="false">I89+I246</f>
        <v>1253364.05280312</v>
      </c>
      <c r="J395" s="49" t="n">
        <f aca="false">J89+J246</f>
        <v>1291355.95966923</v>
      </c>
      <c r="K395" s="49" t="n">
        <f aca="false">K89+K246</f>
        <v>1330281.24482539</v>
      </c>
      <c r="L395" s="49" t="n">
        <f aca="false">L89+L246</f>
        <v>1370595.82203399</v>
      </c>
      <c r="M395" s="49" t="n">
        <f aca="false">M89+M246</f>
        <v>1410662.04236515</v>
      </c>
    </row>
    <row r="396" customFormat="false" ht="15" hidden="false" customHeight="false" outlineLevel="0" collapsed="false">
      <c r="A396" s="142"/>
      <c r="B396" s="0" t="s">
        <v>25</v>
      </c>
      <c r="C396" s="49" t="n">
        <f aca="false">C90+C247</f>
        <v>0</v>
      </c>
      <c r="D396" s="49" t="n">
        <f aca="false">D90+D247</f>
        <v>305083.066203595</v>
      </c>
      <c r="E396" s="49" t="n">
        <f aca="false">E90+E247</f>
        <v>314675.774080796</v>
      </c>
      <c r="F396" s="49" t="n">
        <f aca="false">F90+F247</f>
        <v>324494.63803612</v>
      </c>
      <c r="G396" s="49" t="n">
        <f aca="false">G90+G247</f>
        <v>334550.218348138</v>
      </c>
      <c r="H396" s="49" t="n">
        <f aca="false">H90+H247</f>
        <v>344835.633037555</v>
      </c>
      <c r="I396" s="49" t="n">
        <f aca="false">I90+I247</f>
        <v>355391.580706051</v>
      </c>
      <c r="J396" s="49" t="n">
        <f aca="false">J90+J247</f>
        <v>366164.192067439</v>
      </c>
      <c r="K396" s="49" t="n">
        <f aca="false">K90+K247</f>
        <v>377201.462994543</v>
      </c>
      <c r="L396" s="49" t="n">
        <f aca="false">L90+L247</f>
        <v>388632.667908726</v>
      </c>
      <c r="M396" s="49" t="n">
        <f aca="false">M90+M247</f>
        <v>399993.451189977</v>
      </c>
    </row>
    <row r="397" customFormat="false" ht="15" hidden="false" customHeight="false" outlineLevel="0" collapsed="false">
      <c r="A397" s="142"/>
      <c r="B397" s="0" t="s">
        <v>26</v>
      </c>
      <c r="C397" s="49" t="n">
        <f aca="false">C91+C248</f>
        <v>0</v>
      </c>
      <c r="D397" s="49" t="n">
        <f aca="false">D91+D248</f>
        <v>241973.423160158</v>
      </c>
      <c r="E397" s="49" t="n">
        <f aca="false">E91+E248</f>
        <v>249581.778455999</v>
      </c>
      <c r="F397" s="49" t="n">
        <f aca="false">F91+F248</f>
        <v>257369.50706506</v>
      </c>
      <c r="G397" s="49" t="n">
        <f aca="false">G91+G248</f>
        <v>265344.984761147</v>
      </c>
      <c r="H397" s="49" t="n">
        <f aca="false">H91+H248</f>
        <v>273502.753174814</v>
      </c>
      <c r="I397" s="49" t="n">
        <f aca="false">I91+I248</f>
        <v>281875.091973653</v>
      </c>
      <c r="J397" s="49" t="n">
        <f aca="false">J91+J248</f>
        <v>290419.275300268</v>
      </c>
      <c r="K397" s="49" t="n">
        <f aca="false">K91+K248</f>
        <v>299173.370576061</v>
      </c>
      <c r="L397" s="49" t="n">
        <f aca="false">L91+L248</f>
        <v>308239.910447809</v>
      </c>
      <c r="M397" s="49" t="n">
        <f aca="false">M91+M248</f>
        <v>317250.596142539</v>
      </c>
    </row>
    <row r="398" customFormat="false" ht="15" hidden="false" customHeight="false" outlineLevel="0" collapsed="false">
      <c r="A398" s="142"/>
      <c r="B398" s="0" t="s">
        <v>27</v>
      </c>
      <c r="C398" s="49" t="n">
        <f aca="false">C92+C249</f>
        <v>0</v>
      </c>
      <c r="D398" s="49" t="n">
        <f aca="false">D92+D249</f>
        <v>528883.879113384</v>
      </c>
      <c r="E398" s="49" t="n">
        <f aca="false">E92+E249</f>
        <v>545513.542032498</v>
      </c>
      <c r="F398" s="49" t="n">
        <f aca="false">F92+F249</f>
        <v>562535.263106039</v>
      </c>
      <c r="G398" s="49" t="n">
        <f aca="false">G92+G249</f>
        <v>579967.349351714</v>
      </c>
      <c r="H398" s="49" t="n">
        <f aca="false">H92+H249</f>
        <v>597797.870353489</v>
      </c>
      <c r="I398" s="49" t="n">
        <f aca="false">I92+I249</f>
        <v>616097.380123415</v>
      </c>
      <c r="J398" s="49" t="n">
        <f aca="false">J92+J249</f>
        <v>634772.492301518</v>
      </c>
      <c r="K398" s="49" t="n">
        <f aca="false">K92+K249</f>
        <v>653906.41125478</v>
      </c>
      <c r="L398" s="49" t="n">
        <f aca="false">L92+L249</f>
        <v>673723.243677456</v>
      </c>
      <c r="M398" s="49" t="n">
        <f aca="false">M92+M249</f>
        <v>693417.995032632</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12382368.8019774</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3511022.68457294</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2784730.69105751</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6086615.42634693</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1044602.29949237</v>
      </c>
      <c r="E408" s="22" t="n">
        <f aca="false">PV($C$405,E$407,0,E395)*-1</f>
        <v>1046065.6938159</v>
      </c>
      <c r="F408" s="22" t="n">
        <f aca="false">PV($C$405,F$407,0,F395)*-1</f>
        <v>1047287.57338953</v>
      </c>
      <c r="G408" s="22" t="n">
        <f aca="false">PV($C$405,G$407,0,G395)*-1</f>
        <v>1048292.59618234</v>
      </c>
      <c r="H408" s="22" t="n">
        <f aca="false">PV($C$405,H$407,0,H395)*-1</f>
        <v>1049049.81792178</v>
      </c>
      <c r="I408" s="22" t="n">
        <f aca="false">PV($C$405,I$407,0,I395)*-1</f>
        <v>1049672.66211583</v>
      </c>
      <c r="J408" s="22" t="n">
        <f aca="false">PV($C$405,J$407,0,J395)*-1</f>
        <v>1049990.5689297</v>
      </c>
      <c r="K408" s="22" t="n">
        <f aca="false">PV($C$405,K$407,0,K395)*-1</f>
        <v>1050136.2988998</v>
      </c>
      <c r="L408" s="22" t="n">
        <f aca="false">PV($C$405,L$407,0,L395)*-1</f>
        <v>1050447.57128712</v>
      </c>
      <c r="M408" s="22" t="n">
        <f aca="false">PV($C$405,M$407,0,M395)*-1</f>
        <v>1049665.04169969</v>
      </c>
    </row>
    <row r="409" customFormat="false" ht="15" hidden="false" customHeight="false" outlineLevel="0" collapsed="false">
      <c r="A409" s="101"/>
      <c r="B409" s="101" t="s">
        <v>25</v>
      </c>
      <c r="C409" s="22" t="n">
        <f aca="false">PV($C$405,C$407,0,C396)*-1</f>
        <v>0</v>
      </c>
      <c r="D409" s="22" t="n">
        <f aca="false">PV($C$405,D$407,0,D396)*-1</f>
        <v>296197.151653976</v>
      </c>
      <c r="E409" s="22" t="n">
        <f aca="false">PV($C$405,E$407,0,E396)*-1</f>
        <v>296612.097352056</v>
      </c>
      <c r="F409" s="22" t="n">
        <f aca="false">PV($C$405,F$407,0,F396)*-1</f>
        <v>296958.561503578</v>
      </c>
      <c r="G409" s="22" t="n">
        <f aca="false">PV($C$405,G$407,0,G396)*-1</f>
        <v>297243.535879686</v>
      </c>
      <c r="H409" s="22" t="n">
        <f aca="false">PV($C$405,H$407,0,H396)*-1</f>
        <v>297458.246226869</v>
      </c>
      <c r="I409" s="22" t="n">
        <f aca="false">PV($C$405,I$407,0,I396)*-1</f>
        <v>297634.853799236</v>
      </c>
      <c r="J409" s="22" t="n">
        <f aca="false">PV($C$405,J$407,0,J396)*-1</f>
        <v>297724.996327932</v>
      </c>
      <c r="K409" s="22" t="n">
        <f aca="false">PV($C$405,K$407,0,K396)*-1</f>
        <v>297766.318084619</v>
      </c>
      <c r="L409" s="22" t="n">
        <f aca="false">PV($C$405,L$407,0,L396)*-1</f>
        <v>297854.579420591</v>
      </c>
      <c r="M409" s="22" t="n">
        <f aca="false">PV($C$405,M$407,0,M396)*-1</f>
        <v>297632.693029002</v>
      </c>
    </row>
    <row r="410" customFormat="false" ht="15" hidden="false" customHeight="false" outlineLevel="0" collapsed="false">
      <c r="A410" s="101"/>
      <c r="B410" s="101" t="s">
        <v>26</v>
      </c>
      <c r="C410" s="22" t="n">
        <f aca="false">PV($C$405,C$407,0,C397)*-1</f>
        <v>0</v>
      </c>
      <c r="D410" s="22" t="n">
        <f aca="false">PV($C$405,D$407,0,D397)*-1</f>
        <v>234925.653553551</v>
      </c>
      <c r="E410" s="22" t="n">
        <f aca="false">PV($C$405,E$407,0,E397)*-1</f>
        <v>235254.763366952</v>
      </c>
      <c r="F410" s="22" t="n">
        <f aca="false">PV($C$405,F$407,0,F397)*-1</f>
        <v>235529.557762424</v>
      </c>
      <c r="G410" s="22" t="n">
        <f aca="false">PV($C$405,G$407,0,G397)*-1</f>
        <v>235755.582189665</v>
      </c>
      <c r="H410" s="22" t="n">
        <f aca="false">PV($C$405,H$407,0,H397)*-1</f>
        <v>235925.877441848</v>
      </c>
      <c r="I410" s="22" t="n">
        <f aca="false">PV($C$405,I$407,0,I397)*-1</f>
        <v>236065.951879192</v>
      </c>
      <c r="J410" s="22" t="n">
        <f aca="false">PV($C$405,J$407,0,J397)*-1</f>
        <v>236137.447477136</v>
      </c>
      <c r="K410" s="22" t="n">
        <f aca="false">PV($C$405,K$407,0,K397)*-1</f>
        <v>236170.221393568</v>
      </c>
      <c r="L410" s="22" t="n">
        <f aca="false">PV($C$405,L$407,0,L397)*-1</f>
        <v>236240.224943302</v>
      </c>
      <c r="M410" s="22" t="n">
        <f aca="false">PV($C$405,M$407,0,M397)*-1</f>
        <v>236064.238087021</v>
      </c>
    </row>
    <row r="411" customFormat="false" ht="15" hidden="false" customHeight="false" outlineLevel="0" collapsed="false">
      <c r="A411" s="101"/>
      <c r="B411" s="101" t="s">
        <v>27</v>
      </c>
      <c r="C411" s="22" t="n">
        <f aca="false">PV($C$405,C$407,0,C398)*-1</f>
        <v>0</v>
      </c>
      <c r="D411" s="22" t="n">
        <f aca="false">PV($C$405,D$407,0,D398)*-1</f>
        <v>513479.494284839</v>
      </c>
      <c r="E411" s="22" t="n">
        <f aca="false">PV($C$405,E$407,0,E398)*-1</f>
        <v>514198.833096897</v>
      </c>
      <c r="F411" s="22" t="n">
        <f aca="false">PV($C$405,F$407,0,F398)*-1</f>
        <v>514799.454123527</v>
      </c>
      <c r="G411" s="22" t="n">
        <f aca="false">PV($C$405,G$407,0,G398)*-1</f>
        <v>515293.478112991</v>
      </c>
      <c r="H411" s="22" t="n">
        <f aca="false">PV($C$405,H$407,0,H398)*-1</f>
        <v>515665.694253065</v>
      </c>
      <c r="I411" s="22" t="n">
        <f aca="false">PV($C$405,I$407,0,I398)*-1</f>
        <v>515971.856437405</v>
      </c>
      <c r="J411" s="22" t="n">
        <f aca="false">PV($C$405,J$407,0,J398)*-1</f>
        <v>516128.125124629</v>
      </c>
      <c r="K411" s="22" t="n">
        <f aca="false">PV($C$405,K$407,0,K398)*-1</f>
        <v>516199.75942161</v>
      </c>
      <c r="L411" s="22" t="n">
        <f aca="false">PV($C$405,L$407,0,L398)*-1</f>
        <v>516352.766923225</v>
      </c>
      <c r="M411" s="22" t="n">
        <f aca="false">PV($C$405,M$407,0,M398)*-1</f>
        <v>515968.110583669</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10485210.1237341</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2973083.03327755</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2358069.51809466</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5154057.57236186</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506143.17659142</v>
      </c>
      <c r="E419" s="49" t="n">
        <f aca="false">E113+E270</f>
        <v>522057.805015404</v>
      </c>
      <c r="F419" s="49" t="n">
        <f aca="false">F113+F270</f>
        <v>538347.63406003</v>
      </c>
      <c r="G419" s="49" t="n">
        <f aca="false">G113+G270</f>
        <v>555030.183586388</v>
      </c>
      <c r="H419" s="49" t="n">
        <f aca="false">H113+H270</f>
        <v>572094.036156913</v>
      </c>
      <c r="I419" s="49" t="n">
        <f aca="false">I113+I270</f>
        <v>589606.712135132</v>
      </c>
      <c r="J419" s="49" t="n">
        <f aca="false">J113+J270</f>
        <v>607478.840544249</v>
      </c>
      <c r="K419" s="49" t="n">
        <f aca="false">K113+K270</f>
        <v>625790.048168656</v>
      </c>
      <c r="L419" s="49" t="n">
        <f aca="false">L113+L270</f>
        <v>644754.805667424</v>
      </c>
      <c r="M419" s="49" t="n">
        <f aca="false">M113+M270</f>
        <v>663602.731283531</v>
      </c>
    </row>
    <row r="420" customFormat="false" ht="15" hidden="false" customHeight="false" outlineLevel="0" collapsed="false">
      <c r="B420" s="0" t="s">
        <v>25</v>
      </c>
      <c r="C420" s="49" t="n">
        <f aca="false">C114+C271</f>
        <v>0</v>
      </c>
      <c r="D420" s="49" t="n">
        <f aca="false">D114+D271</f>
        <v>143719.12675165</v>
      </c>
      <c r="E420" s="49" t="n">
        <f aca="false">E114+E271</f>
        <v>148238.078316057</v>
      </c>
      <c r="F420" s="49" t="n">
        <f aca="false">F114+F271</f>
        <v>152863.567927502</v>
      </c>
      <c r="G420" s="49" t="n">
        <f aca="false">G114+G271</f>
        <v>157600.57034264</v>
      </c>
      <c r="H420" s="49" t="n">
        <f aca="false">H114+H271</f>
        <v>162445.843585224</v>
      </c>
      <c r="I420" s="49" t="n">
        <f aca="false">I114+I271</f>
        <v>167418.560032029</v>
      </c>
      <c r="J420" s="49" t="n">
        <f aca="false">J114+J271</f>
        <v>172493.342834495</v>
      </c>
      <c r="K420" s="49" t="n">
        <f aca="false">K114+K271</f>
        <v>177692.801982143</v>
      </c>
      <c r="L420" s="49" t="n">
        <f aca="false">L114+L271</f>
        <v>183077.836321902</v>
      </c>
      <c r="M420" s="49" t="n">
        <f aca="false">M114+M271</f>
        <v>188429.696301265</v>
      </c>
    </row>
    <row r="421" customFormat="false" ht="15" hidden="false" customHeight="false" outlineLevel="0" collapsed="false">
      <c r="B421" s="0" t="s">
        <v>26</v>
      </c>
      <c r="C421" s="49" t="n">
        <f aca="false">C115+C272</f>
        <v>0</v>
      </c>
      <c r="D421" s="49" t="n">
        <f aca="false">D115+D272</f>
        <v>113536.633402711</v>
      </c>
      <c r="E421" s="49" t="n">
        <f aca="false">E115+E272</f>
        <v>117106.558705829</v>
      </c>
      <c r="F421" s="49" t="n">
        <f aca="false">F115+F272</f>
        <v>120760.647971416</v>
      </c>
      <c r="G421" s="49" t="n">
        <f aca="false">G115+G272</f>
        <v>124502.831206113</v>
      </c>
      <c r="H421" s="49" t="n">
        <f aca="false">H115+H272</f>
        <v>128330.547281996</v>
      </c>
      <c r="I421" s="49" t="n">
        <f aca="false">I115+I272</f>
        <v>132258.94217972</v>
      </c>
      <c r="J421" s="49" t="n">
        <f aca="false">J115+J272</f>
        <v>136267.968449672</v>
      </c>
      <c r="K421" s="49" t="n">
        <f aca="false">K115+K272</f>
        <v>140375.487751254</v>
      </c>
      <c r="L421" s="49" t="n">
        <f aca="false">L115+L272</f>
        <v>144629.609547797</v>
      </c>
      <c r="M421" s="49" t="n">
        <f aca="false">M115+M272</f>
        <v>148857.523940496</v>
      </c>
    </row>
    <row r="422" customFormat="false" ht="15" hidden="false" customHeight="false" outlineLevel="0" collapsed="false">
      <c r="B422" s="0" t="s">
        <v>27</v>
      </c>
      <c r="C422" s="49" t="n">
        <f aca="false">C116+C273</f>
        <v>0</v>
      </c>
      <c r="D422" s="49" t="n">
        <f aca="false">D116+D273</f>
        <v>248887.416437059</v>
      </c>
      <c r="E422" s="49" t="n">
        <f aca="false">E116+E273</f>
        <v>256713.167993518</v>
      </c>
      <c r="F422" s="49" t="n">
        <f aca="false">F116+F273</f>
        <v>264723.418161113</v>
      </c>
      <c r="G422" s="49" t="n">
        <f aca="false">G116+G273</f>
        <v>272926.782037635</v>
      </c>
      <c r="H422" s="49" t="n">
        <f aca="false">H116+H273</f>
        <v>281317.645289693</v>
      </c>
      <c r="I422" s="49" t="n">
        <f aca="false">I116+I273</f>
        <v>289929.209923383</v>
      </c>
      <c r="J422" s="49" t="n">
        <f aca="false">J116+J273</f>
        <v>298717.529260082</v>
      </c>
      <c r="K422" s="49" t="n">
        <f aca="false">K116+K273</f>
        <v>307721.758435259</v>
      </c>
      <c r="L422" s="49" t="n">
        <f aca="false">L116+L273</f>
        <v>317047.359797725</v>
      </c>
      <c r="M422" s="49" t="n">
        <f aca="false">M116+M273</f>
        <v>326315.51104177</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5824905.97320915</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1653979.42439491</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1306626.75043701</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2864299.79837724</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491401.142321767</v>
      </c>
      <c r="E432" s="22" t="n">
        <f aca="false">PV($C$429,E$431,0,E419)*-1</f>
        <v>492089.551338867</v>
      </c>
      <c r="F432" s="22" t="n">
        <f aca="false">PV($C$429,F$431,0,F419)*-1</f>
        <v>492664.347142544</v>
      </c>
      <c r="G432" s="22" t="n">
        <f aca="false">PV($C$429,G$431,0,G419)*-1</f>
        <v>493137.129318773</v>
      </c>
      <c r="H432" s="22" t="n">
        <f aca="false">PV($C$429,H$431,0,H419)*-1</f>
        <v>493493.341082745</v>
      </c>
      <c r="I432" s="22" t="n">
        <f aca="false">PV($C$429,I$431,0,I419)*-1</f>
        <v>493786.339048184</v>
      </c>
      <c r="J432" s="22" t="n">
        <f aca="false">PV($C$429,J$431,0,J419)*-1</f>
        <v>493935.888567232</v>
      </c>
      <c r="K432" s="22" t="n">
        <f aca="false">PV($C$429,K$431,0,K419)*-1</f>
        <v>494004.4427661</v>
      </c>
      <c r="L432" s="22" t="n">
        <f aca="false">PV($C$429,L$431,0,L419)*-1</f>
        <v>494150.871322477</v>
      </c>
      <c r="M432" s="22" t="n">
        <f aca="false">PV($C$429,M$431,0,M419)*-1</f>
        <v>493782.754256922</v>
      </c>
    </row>
    <row r="433" customFormat="false" ht="15" hidden="false" customHeight="false" outlineLevel="0" collapsed="false">
      <c r="A433" s="101"/>
      <c r="B433" s="101" t="s">
        <v>25</v>
      </c>
      <c r="C433" s="22" t="n">
        <f aca="false">PV($C$429,C$431,0,C420)*-1</f>
        <v>0</v>
      </c>
      <c r="D433" s="22" t="n">
        <f aca="false">PV($C$429,D$431,0,D420)*-1</f>
        <v>139533.132768592</v>
      </c>
      <c r="E433" s="22" t="n">
        <f aca="false">PV($C$429,E$431,0,E420)*-1</f>
        <v>139728.606198564</v>
      </c>
      <c r="F433" s="22" t="n">
        <f aca="false">PV($C$429,F$431,0,F420)*-1</f>
        <v>139891.819207818</v>
      </c>
      <c r="G433" s="22" t="n">
        <f aca="false">PV($C$429,G$431,0,G420)*-1</f>
        <v>140026.065493561</v>
      </c>
      <c r="H433" s="22" t="n">
        <f aca="false">PV($C$429,H$431,0,H420)*-1</f>
        <v>140127.21166331</v>
      </c>
      <c r="I433" s="22" t="n">
        <f aca="false">PV($C$429,I$431,0,I420)*-1</f>
        <v>140210.408303471</v>
      </c>
      <c r="J433" s="22" t="n">
        <f aca="false">PV($C$429,J$431,0,J420)*-1</f>
        <v>140252.872821967</v>
      </c>
      <c r="K433" s="22" t="n">
        <f aca="false">PV($C$429,K$431,0,K420)*-1</f>
        <v>140272.338755821</v>
      </c>
      <c r="L433" s="22" t="n">
        <f aca="false">PV($C$429,L$431,0,L420)*-1</f>
        <v>140313.917078374</v>
      </c>
      <c r="M433" s="22" t="n">
        <f aca="false">PV($C$429,M$431,0,M420)*-1</f>
        <v>140209.390403609</v>
      </c>
    </row>
    <row r="434" customFormat="false" ht="15" hidden="false" customHeight="false" outlineLevel="0" collapsed="false">
      <c r="A434" s="101"/>
      <c r="B434" s="101" t="s">
        <v>26</v>
      </c>
      <c r="C434" s="22" t="n">
        <f aca="false">PV($C$429,C$431,0,C421)*-1</f>
        <v>0</v>
      </c>
      <c r="D434" s="22" t="n">
        <f aca="false">PV($C$429,D$431,0,D421)*-1</f>
        <v>110229.741167681</v>
      </c>
      <c r="E434" s="22" t="n">
        <f aca="false">PV($C$429,E$431,0,E421)*-1</f>
        <v>110384.163168847</v>
      </c>
      <c r="F434" s="22" t="n">
        <f aca="false">PV($C$429,F$431,0,F421)*-1</f>
        <v>110513.099769124</v>
      </c>
      <c r="G434" s="22" t="n">
        <f aca="false">PV($C$429,G$431,0,G421)*-1</f>
        <v>110619.152955464</v>
      </c>
      <c r="H434" s="22" t="n">
        <f aca="false">PV($C$429,H$431,0,H421)*-1</f>
        <v>110699.057390277</v>
      </c>
      <c r="I434" s="22" t="n">
        <f aca="false">PV($C$429,I$431,0,I421)*-1</f>
        <v>110764.781881149</v>
      </c>
      <c r="J434" s="22" t="n">
        <f aca="false">PV($C$429,J$431,0,J421)*-1</f>
        <v>110798.328414432</v>
      </c>
      <c r="K434" s="22" t="n">
        <f aca="false">PV($C$429,K$431,0,K421)*-1</f>
        <v>110813.706302163</v>
      </c>
      <c r="L434" s="22" t="n">
        <f aca="false">PV($C$429,L$431,0,L421)*-1</f>
        <v>110846.552749757</v>
      </c>
      <c r="M434" s="22" t="n">
        <f aca="false">PV($C$429,M$431,0,M421)*-1</f>
        <v>110763.977750717</v>
      </c>
    </row>
    <row r="435" customFormat="false" ht="15" hidden="false" customHeight="false" outlineLevel="0" collapsed="false">
      <c r="A435" s="101"/>
      <c r="B435" s="101" t="s">
        <v>27</v>
      </c>
      <c r="C435" s="22" t="n">
        <f aca="false">PV($C$429,C$431,0,C422)*-1</f>
        <v>0</v>
      </c>
      <c r="D435" s="22" t="n">
        <f aca="false">PV($C$429,D$431,0,D422)*-1</f>
        <v>241638.268385495</v>
      </c>
      <c r="E435" s="22" t="n">
        <f aca="false">PV($C$429,E$431,0,E422)*-1</f>
        <v>241976.781971456</v>
      </c>
      <c r="F435" s="22" t="n">
        <f aca="false">PV($C$429,F$431,0,F422)*-1</f>
        <v>242259.428165601</v>
      </c>
      <c r="G435" s="22" t="n">
        <f aca="false">PV($C$429,G$431,0,G422)*-1</f>
        <v>242491.910869747</v>
      </c>
      <c r="H435" s="22" t="n">
        <f aca="false">PV($C$429,H$431,0,H422)*-1</f>
        <v>242667.072029158</v>
      </c>
      <c r="I435" s="22" t="n">
        <f aca="false">PV($C$429,I$431,0,I422)*-1</f>
        <v>242811.148863564</v>
      </c>
      <c r="J435" s="22" t="n">
        <f aca="false">PV($C$429,J$431,0,J422)*-1</f>
        <v>242884.687330833</v>
      </c>
      <c r="K435" s="22" t="n">
        <f aca="false">PV($C$429,K$431,0,K422)*-1</f>
        <v>242918.397708116</v>
      </c>
      <c r="L435" s="22" t="n">
        <f aca="false">PV($C$429,L$431,0,L422)*-1</f>
        <v>242990.401494346</v>
      </c>
      <c r="M435" s="22" t="n">
        <f aca="false">PV($C$429,M$431,0,M422)*-1</f>
        <v>242809.386102596</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4932445.80716561</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1400565.76269509</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1106432.56154961</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2425447.48292091</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0.199902565575747</v>
      </c>
      <c r="E443" s="71" t="n">
        <f aca="false">(E335-E395)/E329</f>
        <v>0.199902565575747</v>
      </c>
      <c r="F443" s="71" t="n">
        <f aca="false">(F335-F395)/F329</f>
        <v>0.199902565575747</v>
      </c>
      <c r="G443" s="71" t="n">
        <f aca="false">(G335-G395)/G329</f>
        <v>0.199902565575747</v>
      </c>
      <c r="H443" s="71" t="n">
        <f aca="false">(H335-H395)/H329</f>
        <v>0.199902565575747</v>
      </c>
      <c r="I443" s="71" t="n">
        <f aca="false">(I335-I395)/I329</f>
        <v>0.199902565575747</v>
      </c>
      <c r="J443" s="71" t="n">
        <f aca="false">(J335-J395)/J329</f>
        <v>0.199902565575747</v>
      </c>
      <c r="K443" s="71" t="n">
        <f aca="false">(K335-K395)/K329</f>
        <v>0.199902565575747</v>
      </c>
      <c r="L443" s="71" t="n">
        <f aca="false">(L335-L395)/L329</f>
        <v>0.199902565575747</v>
      </c>
      <c r="M443" s="71" t="n">
        <f aca="false">(M335-M395)/M329</f>
        <v>0.199902565575747</v>
      </c>
    </row>
    <row r="444" customFormat="false" ht="15" hidden="false" customHeight="false" outlineLevel="0" collapsed="false">
      <c r="B444" s="0" t="s">
        <v>25</v>
      </c>
      <c r="C444" s="71" t="n">
        <f aca="false">(C336-C396)/C330</f>
        <v>0.455684645072413</v>
      </c>
      <c r="D444" s="71" t="n">
        <f aca="false">(D336-D396)/D330</f>
        <v>0.183631522808334</v>
      </c>
      <c r="E444" s="71" t="n">
        <f aca="false">(E336-E396)/E330</f>
        <v>0.183631522808334</v>
      </c>
      <c r="F444" s="71" t="n">
        <f aca="false">(F336-F396)/F330</f>
        <v>0.183631522808334</v>
      </c>
      <c r="G444" s="71" t="n">
        <f aca="false">(G336-G396)/G330</f>
        <v>0.183631522808334</v>
      </c>
      <c r="H444" s="71" t="n">
        <f aca="false">(H336-H396)/H330</f>
        <v>0.183631522808334</v>
      </c>
      <c r="I444" s="71" t="n">
        <f aca="false">(I336-I396)/I330</f>
        <v>0.183631522808334</v>
      </c>
      <c r="J444" s="71" t="n">
        <f aca="false">(J336-J396)/J330</f>
        <v>0.183631522808334</v>
      </c>
      <c r="K444" s="71" t="n">
        <f aca="false">(K336-K396)/K330</f>
        <v>0.183631522808334</v>
      </c>
      <c r="L444" s="71" t="n">
        <f aca="false">(L336-L396)/L330</f>
        <v>0.183631522808334</v>
      </c>
      <c r="M444" s="71" t="n">
        <f aca="false">(M336-M396)/M330</f>
        <v>0.183631522808334</v>
      </c>
    </row>
    <row r="445" customFormat="false" ht="15" hidden="false" customHeight="false" outlineLevel="0" collapsed="false">
      <c r="B445" s="0" t="s">
        <v>26</v>
      </c>
      <c r="C445" s="71" t="n">
        <f aca="false">(C337-C397)/C331</f>
        <v>0.391043568345798</v>
      </c>
      <c r="D445" s="71" t="n">
        <f aca="false">(D337-D397)/D331</f>
        <v>0.246470480492619</v>
      </c>
      <c r="E445" s="71" t="n">
        <f aca="false">(E337-E397)/E331</f>
        <v>0.246470480492619</v>
      </c>
      <c r="F445" s="71" t="n">
        <f aca="false">(F337-F397)/F331</f>
        <v>0.246470480492619</v>
      </c>
      <c r="G445" s="71" t="n">
        <f aca="false">(G337-G397)/G331</f>
        <v>0.246470480492619</v>
      </c>
      <c r="H445" s="71" t="n">
        <f aca="false">(H337-H397)/H331</f>
        <v>0.246470480492619</v>
      </c>
      <c r="I445" s="71" t="n">
        <f aca="false">(I337-I397)/I331</f>
        <v>0.246470480492619</v>
      </c>
      <c r="J445" s="71" t="n">
        <f aca="false">(J337-J397)/J331</f>
        <v>0.246470480492619</v>
      </c>
      <c r="K445" s="71" t="n">
        <f aca="false">(K337-K397)/K331</f>
        <v>0.246470480492619</v>
      </c>
      <c r="L445" s="71" t="n">
        <f aca="false">(L337-L397)/L331</f>
        <v>0.246470480492619</v>
      </c>
      <c r="M445" s="71" t="n">
        <f aca="false">(M337-M397)/M331</f>
        <v>0.246470480492619</v>
      </c>
    </row>
    <row r="446" customFormat="false" ht="15" hidden="false" customHeight="false" outlineLevel="0" collapsed="false">
      <c r="B446" s="0" t="s">
        <v>27</v>
      </c>
      <c r="C446" s="71" t="n">
        <f aca="false">(C338-C398)/C332</f>
        <v>0.399792046233091</v>
      </c>
      <c r="D446" s="71" t="n">
        <f aca="false">(D338-D398)/D332</f>
        <v>0.174470740201612</v>
      </c>
      <c r="E446" s="71" t="n">
        <f aca="false">(E338-E398)/E332</f>
        <v>0.174470740201612</v>
      </c>
      <c r="F446" s="71" t="n">
        <f aca="false">(F338-F398)/F332</f>
        <v>0.174470740201612</v>
      </c>
      <c r="G446" s="71" t="n">
        <f aca="false">(G338-G398)/G332</f>
        <v>0.174470740201612</v>
      </c>
      <c r="H446" s="71" t="n">
        <f aca="false">(H338-H398)/H332</f>
        <v>0.174470740201612</v>
      </c>
      <c r="I446" s="71" t="n">
        <f aca="false">(I338-I398)/I332</f>
        <v>0.174470740201612</v>
      </c>
      <c r="J446" s="71" t="n">
        <f aca="false">(J338-J398)/J332</f>
        <v>0.174470740201612</v>
      </c>
      <c r="K446" s="71" t="n">
        <f aca="false">(K338-K398)/K332</f>
        <v>0.174470740201612</v>
      </c>
      <c r="L446" s="71" t="n">
        <f aca="false">(L338-L398)/L332</f>
        <v>0.174470740201612</v>
      </c>
      <c r="M446" s="71" t="n">
        <f aca="false">(M338-M398)/M332</f>
        <v>0.174470740201612</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0.310707110467991</v>
      </c>
      <c r="E449" s="71" t="n">
        <f aca="false">(E335-E419)/E329</f>
        <v>0.310707110467991</v>
      </c>
      <c r="F449" s="71" t="n">
        <f aca="false">(F335-F419)/F329</f>
        <v>0.310707110467991</v>
      </c>
      <c r="G449" s="71" t="n">
        <f aca="false">(G335-G419)/G329</f>
        <v>0.310707110467991</v>
      </c>
      <c r="H449" s="71" t="n">
        <f aca="false">(H335-H419)/H329</f>
        <v>0.310707110467991</v>
      </c>
      <c r="I449" s="71" t="n">
        <f aca="false">(I335-I419)/I329</f>
        <v>0.310707110467991</v>
      </c>
      <c r="J449" s="71" t="n">
        <f aca="false">(J335-J419)/J329</f>
        <v>0.310707110467991</v>
      </c>
      <c r="K449" s="71" t="n">
        <f aca="false">(K335-K419)/K329</f>
        <v>0.310707110467991</v>
      </c>
      <c r="L449" s="71" t="n">
        <f aca="false">(L335-L419)/L329</f>
        <v>0.310707110467991</v>
      </c>
      <c r="M449" s="71" t="n">
        <f aca="false">(M335-M419)/M329</f>
        <v>0.310707110467991</v>
      </c>
    </row>
    <row r="450" customFormat="false" ht="15" hidden="false" customHeight="false" outlineLevel="0" collapsed="false">
      <c r="B450" s="0" t="s">
        <v>25</v>
      </c>
      <c r="C450" s="71" t="n">
        <f aca="false">(C336-C420)/C330</f>
        <v>0.455684645072413</v>
      </c>
      <c r="D450" s="71" t="n">
        <f aca="false">(D336-D420)/D330</f>
        <v>0.327525328829798</v>
      </c>
      <c r="E450" s="71" t="n">
        <f aca="false">(E336-E420)/E330</f>
        <v>0.327525328829798</v>
      </c>
      <c r="F450" s="71" t="n">
        <f aca="false">(F336-F420)/F330</f>
        <v>0.327525328829798</v>
      </c>
      <c r="G450" s="71" t="n">
        <f aca="false">(G336-G420)/G330</f>
        <v>0.327525328829798</v>
      </c>
      <c r="H450" s="71" t="n">
        <f aca="false">(H336-H420)/H330</f>
        <v>0.327525328829798</v>
      </c>
      <c r="I450" s="71" t="n">
        <f aca="false">(I336-I420)/I330</f>
        <v>0.327525328829798</v>
      </c>
      <c r="J450" s="71" t="n">
        <f aca="false">(J336-J420)/J330</f>
        <v>0.327525328829798</v>
      </c>
      <c r="K450" s="71" t="n">
        <f aca="false">(K336-K420)/K330</f>
        <v>0.327525328829798</v>
      </c>
      <c r="L450" s="71" t="n">
        <f aca="false">(L336-L420)/L330</f>
        <v>0.327525328829798</v>
      </c>
      <c r="M450" s="71" t="n">
        <f aca="false">(M336-M420)/M330</f>
        <v>0.327525328829798</v>
      </c>
    </row>
    <row r="451" customFormat="false" ht="15" hidden="false" customHeight="false" outlineLevel="0" collapsed="false">
      <c r="B451" s="0" t="s">
        <v>26</v>
      </c>
      <c r="C451" s="71" t="n">
        <f aca="false">(C337-C421)/C331</f>
        <v>0.391043568345798</v>
      </c>
      <c r="D451" s="71" t="n">
        <f aca="false">(D337-D421)/D331</f>
        <v>0.32320826039704</v>
      </c>
      <c r="E451" s="71" t="n">
        <f aca="false">(E337-E421)/E331</f>
        <v>0.32320826039704</v>
      </c>
      <c r="F451" s="71" t="n">
        <f aca="false">(F337-F421)/F331</f>
        <v>0.32320826039704</v>
      </c>
      <c r="G451" s="71" t="n">
        <f aca="false">(G337-G421)/G331</f>
        <v>0.32320826039704</v>
      </c>
      <c r="H451" s="71" t="n">
        <f aca="false">(H337-H421)/H331</f>
        <v>0.32320826039704</v>
      </c>
      <c r="I451" s="71" t="n">
        <f aca="false">(I337-I421)/I331</f>
        <v>0.32320826039704</v>
      </c>
      <c r="J451" s="71" t="n">
        <f aca="false">(J337-J421)/J331</f>
        <v>0.32320826039704</v>
      </c>
      <c r="K451" s="71" t="n">
        <f aca="false">(K337-K421)/K331</f>
        <v>0.32320826039704</v>
      </c>
      <c r="L451" s="71" t="n">
        <f aca="false">(L337-L421)/L331</f>
        <v>0.32320826039704</v>
      </c>
      <c r="M451" s="71" t="n">
        <f aca="false">(M337-M421)/M331</f>
        <v>0.32320826039704</v>
      </c>
    </row>
    <row r="452" customFormat="false" ht="15" hidden="false" customHeight="false" outlineLevel="0" collapsed="false">
      <c r="B452" s="0" t="s">
        <v>27</v>
      </c>
      <c r="C452" s="71" t="n">
        <f aca="false">(C338-C422)/C332</f>
        <v>0.399792046233091</v>
      </c>
      <c r="D452" s="71" t="n">
        <f aca="false">(D338-D422)/D332</f>
        <v>0.293758113377338</v>
      </c>
      <c r="E452" s="71" t="n">
        <f aca="false">(E338-E422)/E332</f>
        <v>0.293758113377338</v>
      </c>
      <c r="F452" s="71" t="n">
        <f aca="false">(F338-F422)/F332</f>
        <v>0.293758113377338</v>
      </c>
      <c r="G452" s="71" t="n">
        <f aca="false">(G338-G422)/G332</f>
        <v>0.293758113377338</v>
      </c>
      <c r="H452" s="71" t="n">
        <f aca="false">(H338-H422)/H332</f>
        <v>0.293758113377338</v>
      </c>
      <c r="I452" s="71" t="n">
        <f aca="false">(I338-I422)/I332</f>
        <v>0.293758113377338</v>
      </c>
      <c r="J452" s="71" t="n">
        <f aca="false">(J338-J422)/J332</f>
        <v>0.293758113377338</v>
      </c>
      <c r="K452" s="71" t="n">
        <f aca="false">(K338-K422)/K332</f>
        <v>0.293758113377338</v>
      </c>
      <c r="L452" s="71" t="n">
        <f aca="false">(L338-L422)/L332</f>
        <v>0.293758113377338</v>
      </c>
      <c r="M452" s="71" t="n">
        <f aca="false">(M338-M422)/M332</f>
        <v>0.293758113377338</v>
      </c>
    </row>
    <row r="454" customFormat="false" ht="15" hidden="false" customHeight="false" outlineLevel="0" collapsed="false">
      <c r="B454" s="0" t="s">
        <v>565</v>
      </c>
    </row>
    <row r="455" customFormat="false" ht="15" hidden="false" customHeight="false" outlineLevel="0" collapsed="false">
      <c r="B455" s="0" t="s">
        <v>238</v>
      </c>
      <c r="C455" s="71" t="n">
        <f aca="false">(C395/C335)</f>
        <v>0</v>
      </c>
      <c r="D455" s="71" t="n">
        <f aca="false">(D395/D335)</f>
        <v>0.511399909634651</v>
      </c>
      <c r="E455" s="71" t="n">
        <f aca="false">(E395/E335)</f>
        <v>0.511399909634651</v>
      </c>
      <c r="F455" s="71" t="n">
        <f aca="false">(F395/F335)</f>
        <v>0.511399909634651</v>
      </c>
      <c r="G455" s="71" t="n">
        <f aca="false">(G395/G335)</f>
        <v>0.51139990963465</v>
      </c>
      <c r="H455" s="71" t="n">
        <f aca="false">(H395/H335)</f>
        <v>0.51139990963465</v>
      </c>
      <c r="I455" s="71" t="n">
        <f aca="false">(I395/I335)</f>
        <v>0.51139990963465</v>
      </c>
      <c r="J455" s="71" t="n">
        <f aca="false">(J395/J335)</f>
        <v>0.511399909634651</v>
      </c>
      <c r="K455" s="71" t="n">
        <f aca="false">(K395/K335)</f>
        <v>0.511399909634651</v>
      </c>
      <c r="L455" s="71" t="n">
        <f aca="false">(L395/L335)</f>
        <v>0.511399909634651</v>
      </c>
      <c r="M455" s="71" t="n">
        <f aca="false">(M395/M335)</f>
        <v>0.511399909634651</v>
      </c>
    </row>
    <row r="456" customFormat="false" ht="15" hidden="false" customHeight="false" outlineLevel="0" collapsed="false">
      <c r="B456" s="0" t="s">
        <v>25</v>
      </c>
      <c r="C456" s="71" t="n">
        <f aca="false">(C396/C336)</f>
        <v>0</v>
      </c>
      <c r="D456" s="71" t="n">
        <f aca="false">(D396/D336)</f>
        <v>0.597020604503464</v>
      </c>
      <c r="E456" s="71" t="n">
        <f aca="false">(E396/E336)</f>
        <v>0.597020604503464</v>
      </c>
      <c r="F456" s="71" t="n">
        <f aca="false">(F396/F336)</f>
        <v>0.597020604503464</v>
      </c>
      <c r="G456" s="71" t="n">
        <f aca="false">(G396/G336)</f>
        <v>0.597020604503464</v>
      </c>
      <c r="H456" s="71" t="n">
        <f aca="false">(H396/H336)</f>
        <v>0.597020604503464</v>
      </c>
      <c r="I456" s="71" t="n">
        <f aca="false">(I396/I336)</f>
        <v>0.597020604503464</v>
      </c>
      <c r="J456" s="71" t="n">
        <f aca="false">(J396/J336)</f>
        <v>0.597020604503464</v>
      </c>
      <c r="K456" s="71" t="n">
        <f aca="false">(K396/K336)</f>
        <v>0.597020604503464</v>
      </c>
      <c r="L456" s="71" t="n">
        <f aca="false">(L396/L336)</f>
        <v>0.597020604503464</v>
      </c>
      <c r="M456" s="71" t="n">
        <f aca="false">(M396/M336)</f>
        <v>0.597020604503464</v>
      </c>
    </row>
    <row r="457" customFormat="false" ht="15" hidden="false" customHeight="false" outlineLevel="0" collapsed="false">
      <c r="B457" s="0" t="s">
        <v>26</v>
      </c>
      <c r="C457" s="71" t="n">
        <f aca="false">(C397/C337)</f>
        <v>0</v>
      </c>
      <c r="D457" s="71" t="n">
        <f aca="false">(D397/D337)</f>
        <v>0.369710946697719</v>
      </c>
      <c r="E457" s="71" t="n">
        <f aca="false">(E397/E337)</f>
        <v>0.369710946697719</v>
      </c>
      <c r="F457" s="71" t="n">
        <f aca="false">(F397/F337)</f>
        <v>0.369710946697719</v>
      </c>
      <c r="G457" s="71" t="n">
        <f aca="false">(G397/G337)</f>
        <v>0.369710946697719</v>
      </c>
      <c r="H457" s="71" t="n">
        <f aca="false">(H397/H337)</f>
        <v>0.369710946697719</v>
      </c>
      <c r="I457" s="71" t="n">
        <f aca="false">(I397/I337)</f>
        <v>0.369710946697719</v>
      </c>
      <c r="J457" s="71" t="n">
        <f aca="false">(J397/J337)</f>
        <v>0.369710946697719</v>
      </c>
      <c r="K457" s="71" t="n">
        <f aca="false">(K397/K337)</f>
        <v>0.369710946697719</v>
      </c>
      <c r="L457" s="71" t="n">
        <f aca="false">(L397/L337)</f>
        <v>0.369710946697719</v>
      </c>
      <c r="M457" s="71" t="n">
        <f aca="false">(M397/M337)</f>
        <v>0.369710946697719</v>
      </c>
    </row>
    <row r="458" customFormat="false" ht="15" hidden="false" customHeight="false" outlineLevel="0" collapsed="false">
      <c r="B458" s="0" t="s">
        <v>27</v>
      </c>
      <c r="C458" s="71" t="n">
        <f aca="false">(C398/C338)</f>
        <v>0</v>
      </c>
      <c r="D458" s="71" t="n">
        <f aca="false">(D398/D338)</f>
        <v>0.563596269997101</v>
      </c>
      <c r="E458" s="71" t="n">
        <f aca="false">(E398/E338)</f>
        <v>0.563596269997101</v>
      </c>
      <c r="F458" s="71" t="n">
        <f aca="false">(F398/F338)</f>
        <v>0.563596269997101</v>
      </c>
      <c r="G458" s="71" t="n">
        <f aca="false">(G398/G338)</f>
        <v>0.563596269997101</v>
      </c>
      <c r="H458" s="71" t="n">
        <f aca="false">(H398/H338)</f>
        <v>0.563596269997101</v>
      </c>
      <c r="I458" s="71" t="n">
        <f aca="false">(I398/I338)</f>
        <v>0.563596269997101</v>
      </c>
      <c r="J458" s="71" t="n">
        <f aca="false">(J398/J338)</f>
        <v>0.563596269997101</v>
      </c>
      <c r="K458" s="71" t="n">
        <f aca="false">(K398/K338)</f>
        <v>0.563596269997101</v>
      </c>
      <c r="L458" s="71" t="n">
        <f aca="false">(L398/L338)</f>
        <v>0.563596269997101</v>
      </c>
      <c r="M458" s="71" t="n">
        <f aca="false">(M398/M338)</f>
        <v>0.563596269997101</v>
      </c>
    </row>
    <row r="460" customFormat="false" ht="15" hidden="false" customHeight="false" outlineLevel="0" collapsed="false">
      <c r="B460" s="0" t="s">
        <v>566</v>
      </c>
    </row>
    <row r="461" customFormat="false" ht="15" hidden="false" customHeight="false" outlineLevel="0" collapsed="false">
      <c r="B461" s="0" t="s">
        <v>238</v>
      </c>
      <c r="C461" s="71" t="n">
        <f aca="false">(C419/C335)</f>
        <v>0</v>
      </c>
      <c r="D461" s="71" t="n">
        <f aca="false">(D419/D335)</f>
        <v>0.240572416794256</v>
      </c>
      <c r="E461" s="71" t="n">
        <f aca="false">(E419/E335)</f>
        <v>0.240572416794256</v>
      </c>
      <c r="F461" s="71" t="n">
        <f aca="false">(F419/F335)</f>
        <v>0.240572416794256</v>
      </c>
      <c r="G461" s="71" t="n">
        <f aca="false">(G419/G335)</f>
        <v>0.240572416794256</v>
      </c>
      <c r="H461" s="71" t="n">
        <f aca="false">(H419/H335)</f>
        <v>0.240572416794256</v>
      </c>
      <c r="I461" s="71" t="n">
        <f aca="false">(I419/I335)</f>
        <v>0.240572416794256</v>
      </c>
      <c r="J461" s="71" t="n">
        <f aca="false">(J419/J335)</f>
        <v>0.240572416794256</v>
      </c>
      <c r="K461" s="71" t="n">
        <f aca="false">(K419/K335)</f>
        <v>0.240572416794256</v>
      </c>
      <c r="L461" s="71" t="n">
        <f aca="false">(L419/L335)</f>
        <v>0.240572416794256</v>
      </c>
      <c r="M461" s="71" t="n">
        <f aca="false">(M419/M335)</f>
        <v>0.240572416794256</v>
      </c>
    </row>
    <row r="462" customFormat="false" ht="15" hidden="false" customHeight="false" outlineLevel="0" collapsed="false">
      <c r="B462" s="0" t="s">
        <v>25</v>
      </c>
      <c r="C462" s="71" t="n">
        <f aca="false">(C420/C336)</f>
        <v>0</v>
      </c>
      <c r="D462" s="71" t="n">
        <f aca="false">(D420/D336)</f>
        <v>0.281245632541006</v>
      </c>
      <c r="E462" s="71" t="n">
        <f aca="false">(E420/E336)</f>
        <v>0.281245632541006</v>
      </c>
      <c r="F462" s="71" t="n">
        <f aca="false">(F420/F336)</f>
        <v>0.281245632541006</v>
      </c>
      <c r="G462" s="71" t="n">
        <f aca="false">(G420/G336)</f>
        <v>0.281245632541006</v>
      </c>
      <c r="H462" s="71" t="n">
        <f aca="false">(H420/H336)</f>
        <v>0.281245632541006</v>
      </c>
      <c r="I462" s="71" t="n">
        <f aca="false">(I420/I336)</f>
        <v>0.281245632541006</v>
      </c>
      <c r="J462" s="71" t="n">
        <f aca="false">(J420/J336)</f>
        <v>0.281245632541006</v>
      </c>
      <c r="K462" s="71" t="n">
        <f aca="false">(K420/K336)</f>
        <v>0.281245632541006</v>
      </c>
      <c r="L462" s="71" t="n">
        <f aca="false">(L420/L336)</f>
        <v>0.281245632541006</v>
      </c>
      <c r="M462" s="71" t="n">
        <f aca="false">(M420/M336)</f>
        <v>0.281245632541006</v>
      </c>
    </row>
    <row r="463" customFormat="false" ht="15" hidden="false" customHeight="false" outlineLevel="0" collapsed="false">
      <c r="B463" s="0" t="s">
        <v>26</v>
      </c>
      <c r="C463" s="71" t="n">
        <f aca="false">(C421/C337)</f>
        <v>0</v>
      </c>
      <c r="D463" s="71" t="n">
        <f aca="false">(D421/D337)</f>
        <v>0.173472506492605</v>
      </c>
      <c r="E463" s="71" t="n">
        <f aca="false">(E421/E337)</f>
        <v>0.173472506492605</v>
      </c>
      <c r="F463" s="71" t="n">
        <f aca="false">(F421/F337)</f>
        <v>0.173472506492605</v>
      </c>
      <c r="G463" s="71" t="n">
        <f aca="false">(G421/G337)</f>
        <v>0.173472506492605</v>
      </c>
      <c r="H463" s="71" t="n">
        <f aca="false">(H421/H337)</f>
        <v>0.173472506492605</v>
      </c>
      <c r="I463" s="71" t="n">
        <f aca="false">(I421/I337)</f>
        <v>0.173472506492605</v>
      </c>
      <c r="J463" s="71" t="n">
        <f aca="false">(J421/J337)</f>
        <v>0.173472506492605</v>
      </c>
      <c r="K463" s="71" t="n">
        <f aca="false">(K421/K337)</f>
        <v>0.173472506492605</v>
      </c>
      <c r="L463" s="71" t="n">
        <f aca="false">(L421/L337)</f>
        <v>0.173472506492605</v>
      </c>
      <c r="M463" s="71" t="n">
        <f aca="false">(M421/M337)</f>
        <v>0.173472506492605</v>
      </c>
    </row>
    <row r="464" customFormat="false" ht="15" hidden="false" customHeight="false" outlineLevel="0" collapsed="false">
      <c r="B464" s="0" t="s">
        <v>27</v>
      </c>
      <c r="C464" s="71" t="n">
        <f aca="false">(C422/C338)</f>
        <v>0</v>
      </c>
      <c r="D464" s="71" t="n">
        <f aca="false">(D422/D338)</f>
        <v>0.265222717297212</v>
      </c>
      <c r="E464" s="71" t="n">
        <f aca="false">(E422/E338)</f>
        <v>0.265222717297212</v>
      </c>
      <c r="F464" s="71" t="n">
        <f aca="false">(F422/F338)</f>
        <v>0.265222717297212</v>
      </c>
      <c r="G464" s="71" t="n">
        <f aca="false">(G422/G338)</f>
        <v>0.265222717297212</v>
      </c>
      <c r="H464" s="71" t="n">
        <f aca="false">(H422/H338)</f>
        <v>0.265222717297212</v>
      </c>
      <c r="I464" s="71" t="n">
        <f aca="false">(I422/I338)</f>
        <v>0.265222717297212</v>
      </c>
      <c r="J464" s="71" t="n">
        <f aca="false">(J422/J338)</f>
        <v>0.265222717297212</v>
      </c>
      <c r="K464" s="71" t="n">
        <f aca="false">(K422/K338)</f>
        <v>0.265222717297212</v>
      </c>
      <c r="L464" s="71" t="n">
        <f aca="false">(L422/L338)</f>
        <v>0.265222717297212</v>
      </c>
      <c r="M464" s="71" t="n">
        <f aca="false">(M422/M338)</f>
        <v>0.265222717297212</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0.511399909634651</v>
      </c>
    </row>
    <row r="468" customFormat="false" ht="15" hidden="false" customHeight="false" outlineLevel="0" collapsed="false">
      <c r="B468" s="0" t="s">
        <v>25</v>
      </c>
      <c r="C468" s="71" t="n">
        <f aca="false">C402/SUM(D336:M336)</f>
        <v>0.597020604503464</v>
      </c>
    </row>
    <row r="469" customFormat="false" ht="15" hidden="false" customHeight="false" outlineLevel="0" collapsed="false">
      <c r="B469" s="0" t="s">
        <v>26</v>
      </c>
      <c r="C469" s="71" t="n">
        <f aca="false">C403/SUM(D337:M337)</f>
        <v>0.369710946697719</v>
      </c>
    </row>
    <row r="470" customFormat="false" ht="15" hidden="false" customHeight="false" outlineLevel="0" collapsed="false">
      <c r="B470" s="0" t="s">
        <v>27</v>
      </c>
      <c r="C470" s="71" t="n">
        <f aca="false">C404/SUM(D338:M338)</f>
        <v>0.563596269997101</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0.240572416794256</v>
      </c>
      <c r="D473" s="22"/>
      <c r="E473" s="22"/>
      <c r="F473" s="22"/>
      <c r="G473" s="22"/>
      <c r="H473" s="22"/>
      <c r="I473" s="22"/>
      <c r="J473" s="22"/>
      <c r="K473" s="22"/>
      <c r="L473" s="22"/>
      <c r="M473" s="22"/>
    </row>
    <row r="474" customFormat="false" ht="15" hidden="false" customHeight="false" outlineLevel="0" collapsed="false">
      <c r="B474" s="0" t="s">
        <v>25</v>
      </c>
      <c r="C474" s="71" t="n">
        <f aca="false">C426/SUM(D336:M336)</f>
        <v>0.281245632541006</v>
      </c>
      <c r="D474" s="22"/>
      <c r="E474" s="22"/>
      <c r="F474" s="22"/>
      <c r="G474" s="22"/>
      <c r="H474" s="22"/>
      <c r="I474" s="22"/>
      <c r="J474" s="22"/>
      <c r="K474" s="22"/>
      <c r="L474" s="22"/>
      <c r="M474" s="22"/>
    </row>
    <row r="475" customFormat="false" ht="15" hidden="false" customHeight="false" outlineLevel="0" collapsed="false">
      <c r="B475" s="0" t="s">
        <v>26</v>
      </c>
      <c r="C475" s="71" t="n">
        <f aca="false">C427/SUM(D337:M337)</f>
        <v>0.173472506492605</v>
      </c>
      <c r="D475" s="22"/>
      <c r="E475" s="22"/>
      <c r="F475" s="22"/>
      <c r="G475" s="22"/>
      <c r="H475" s="22"/>
      <c r="I475" s="22"/>
      <c r="J475" s="22"/>
      <c r="K475" s="22"/>
      <c r="L475" s="22"/>
      <c r="M475" s="22"/>
    </row>
    <row r="476" customFormat="false" ht="15" hidden="false" customHeight="false" outlineLevel="0" collapsed="false">
      <c r="B476" s="0" t="s">
        <v>27</v>
      </c>
      <c r="C476" s="71" t="n">
        <f aca="false">C428/SUM(D338:M338)</f>
        <v>0.265222717297212</v>
      </c>
      <c r="D476" s="22"/>
      <c r="E476" s="22"/>
      <c r="F476" s="22"/>
      <c r="G476" s="22"/>
      <c r="H476" s="22"/>
      <c r="I476" s="22"/>
      <c r="J476" s="22"/>
      <c r="K476" s="22"/>
      <c r="L476" s="22"/>
      <c r="M476" s="22"/>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0</v>
      </c>
      <c r="E479" s="22" t="n">
        <f aca="false">E154+E323</f>
        <v>0</v>
      </c>
      <c r="F479" s="22" t="n">
        <f aca="false">F154+F323</f>
        <v>0</v>
      </c>
      <c r="G479" s="22" t="n">
        <f aca="false">G154+G323</f>
        <v>0</v>
      </c>
      <c r="H479" s="22" t="n">
        <f aca="false">H154+H323</f>
        <v>0</v>
      </c>
      <c r="I479" s="22" t="n">
        <f aca="false">I154+I323</f>
        <v>0</v>
      </c>
      <c r="J479" s="22" t="n">
        <f aca="false">J154+J323</f>
        <v>0</v>
      </c>
      <c r="K479" s="22" t="n">
        <f aca="false">K154+K323</f>
        <v>0</v>
      </c>
      <c r="L479" s="22" t="n">
        <f aca="false">L154+L323</f>
        <v>0</v>
      </c>
      <c r="M479" s="22" t="n">
        <f aca="false">M154+M323</f>
        <v>0</v>
      </c>
    </row>
    <row r="480" customFormat="false" ht="15" hidden="false" customHeight="false" outlineLevel="0" collapsed="false">
      <c r="B480" s="0" t="s">
        <v>25</v>
      </c>
      <c r="C480" s="0" t="n">
        <f aca="false">C155+C324</f>
        <v>0</v>
      </c>
      <c r="D480" s="22" t="n">
        <f aca="false">D155+D324</f>
        <v>0</v>
      </c>
      <c r="E480" s="22" t="n">
        <f aca="false">E155+E324</f>
        <v>0</v>
      </c>
      <c r="F480" s="22" t="n">
        <f aca="false">F155+F324</f>
        <v>0</v>
      </c>
      <c r="G480" s="22" t="n">
        <f aca="false">G155+G324</f>
        <v>0</v>
      </c>
      <c r="H480" s="22" t="n">
        <f aca="false">H155+H324</f>
        <v>0</v>
      </c>
      <c r="I480" s="22" t="n">
        <f aca="false">I155+I324</f>
        <v>0</v>
      </c>
      <c r="J480" s="22" t="n">
        <f aca="false">J155+J324</f>
        <v>0</v>
      </c>
      <c r="K480" s="22" t="n">
        <f aca="false">K155+K324</f>
        <v>0</v>
      </c>
      <c r="L480" s="22" t="n">
        <f aca="false">L155+L324</f>
        <v>0</v>
      </c>
      <c r="M480" s="22" t="n">
        <f aca="false">M155+M324</f>
        <v>0</v>
      </c>
    </row>
    <row r="481" customFormat="false" ht="15" hidden="false" customHeight="false" outlineLevel="0" collapsed="false">
      <c r="B481" s="0" t="s">
        <v>26</v>
      </c>
      <c r="C481" s="0" t="n">
        <f aca="false">C156+C325</f>
        <v>0</v>
      </c>
      <c r="D481" s="22" t="n">
        <f aca="false">D156+D325</f>
        <v>0</v>
      </c>
      <c r="E481" s="22" t="n">
        <f aca="false">E156+E325</f>
        <v>0</v>
      </c>
      <c r="F481" s="22" t="n">
        <f aca="false">F156+F325</f>
        <v>0</v>
      </c>
      <c r="G481" s="22" t="n">
        <f aca="false">G156+G325</f>
        <v>0</v>
      </c>
      <c r="H481" s="22" t="n">
        <f aca="false">H156+H325</f>
        <v>0</v>
      </c>
      <c r="I481" s="22" t="n">
        <f aca="false">I156+I325</f>
        <v>0</v>
      </c>
      <c r="J481" s="22" t="n">
        <f aca="false">J156+J325</f>
        <v>0</v>
      </c>
      <c r="K481" s="22" t="n">
        <f aca="false">K156+K325</f>
        <v>0</v>
      </c>
      <c r="L481" s="22" t="n">
        <f aca="false">L156+L325</f>
        <v>0</v>
      </c>
      <c r="M481" s="22" t="n">
        <f aca="false">M156+M325</f>
        <v>0</v>
      </c>
    </row>
    <row r="482" customFormat="false" ht="15" hidden="false" customHeight="false" outlineLevel="0" collapsed="false">
      <c r="B482" s="0" t="s">
        <v>27</v>
      </c>
      <c r="C482" s="0" t="n">
        <f aca="false">C157+C326</f>
        <v>0</v>
      </c>
      <c r="D482" s="22" t="n">
        <f aca="false">D157+D326</f>
        <v>0</v>
      </c>
      <c r="E482" s="22" t="n">
        <f aca="false">E157+E326</f>
        <v>0</v>
      </c>
      <c r="F482" s="22" t="n">
        <f aca="false">F157+F326</f>
        <v>0</v>
      </c>
      <c r="G482" s="22" t="n">
        <f aca="false">G157+G326</f>
        <v>0</v>
      </c>
      <c r="H482" s="22" t="n">
        <f aca="false">H157+H326</f>
        <v>0</v>
      </c>
      <c r="I482" s="22" t="n">
        <f aca="false">I157+I326</f>
        <v>0</v>
      </c>
      <c r="J482" s="22" t="n">
        <f aca="false">J157+J326</f>
        <v>0</v>
      </c>
      <c r="K482" s="22" t="n">
        <f aca="false">K157+K326</f>
        <v>0</v>
      </c>
      <c r="L482" s="22" t="n">
        <f aca="false">L157+L326</f>
        <v>0</v>
      </c>
      <c r="M482" s="22" t="n">
        <f aca="false">M157+M326</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143" activePane="bottomRight" state="frozen"/>
      <selection pane="topLeft" activeCell="A1" activeCellId="0" sqref="A1"/>
      <selection pane="topRight" activeCell="C1" activeCellId="0" sqref="C1"/>
      <selection pane="bottomLeft" activeCell="A143" activeCellId="0" sqref="A143"/>
      <selection pane="bottomRight" activeCell="C467" activeCellId="0" sqref="C46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3.5"/>
    <col collapsed="false" customWidth="true" hidden="false" outlineLevel="0" max="13" min="4"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WRA'!U26</f>
        <v>0.993</v>
      </c>
      <c r="E31" s="71" t="n">
        <f aca="false">D31</f>
        <v>0.993</v>
      </c>
      <c r="F31" s="71" t="n">
        <f aca="false">E31</f>
        <v>0.993</v>
      </c>
      <c r="G31" s="71" t="n">
        <f aca="false">F31</f>
        <v>0.993</v>
      </c>
      <c r="H31" s="71" t="n">
        <f aca="false">G31</f>
        <v>0.993</v>
      </c>
      <c r="I31" s="71" t="n">
        <f aca="false">H31</f>
        <v>0.993</v>
      </c>
      <c r="J31" s="71" t="n">
        <f aca="false">I31</f>
        <v>0.993</v>
      </c>
      <c r="K31" s="71" t="n">
        <f aca="false">J31</f>
        <v>0.993</v>
      </c>
      <c r="L31" s="71" t="n">
        <f aca="false">K31</f>
        <v>0.993</v>
      </c>
      <c r="M31" s="71" t="n">
        <f aca="false">L31</f>
        <v>0.993</v>
      </c>
    </row>
    <row r="32" customFormat="false" ht="15" hidden="false" customHeight="false" outlineLevel="0" collapsed="false">
      <c r="B32" s="0" t="s">
        <v>26</v>
      </c>
      <c r="C32" s="75" t="n">
        <v>0</v>
      </c>
      <c r="D32" s="71" t="n">
        <f aca="false">'Regional Data WRA'!U27</f>
        <v>0.844</v>
      </c>
      <c r="E32" s="71" t="n">
        <f aca="false">D32</f>
        <v>0.844</v>
      </c>
      <c r="F32" s="71" t="n">
        <f aca="false">E32</f>
        <v>0.844</v>
      </c>
      <c r="G32" s="71" t="n">
        <f aca="false">F32</f>
        <v>0.844</v>
      </c>
      <c r="H32" s="71" t="n">
        <f aca="false">G32</f>
        <v>0.844</v>
      </c>
      <c r="I32" s="71" t="n">
        <f aca="false">H32</f>
        <v>0.844</v>
      </c>
      <c r="J32" s="71" t="n">
        <f aca="false">I32</f>
        <v>0.844</v>
      </c>
      <c r="K32" s="71" t="n">
        <f aca="false">J32</f>
        <v>0.844</v>
      </c>
      <c r="L32" s="71" t="n">
        <f aca="false">K32</f>
        <v>0.844</v>
      </c>
      <c r="M32" s="71" t="n">
        <f aca="false">L32</f>
        <v>0.844</v>
      </c>
    </row>
    <row r="33" customFormat="false" ht="15" hidden="false" customHeight="false" outlineLevel="0" collapsed="false">
      <c r="B33" s="0" t="s">
        <v>27</v>
      </c>
      <c r="C33" s="75" t="n">
        <v>0</v>
      </c>
      <c r="D33" s="71" t="n">
        <f aca="false">'Regional Data WRA'!U28</f>
        <v>0.937</v>
      </c>
      <c r="E33" s="71" t="n">
        <f aca="false">D33</f>
        <v>0.937</v>
      </c>
      <c r="F33" s="71" t="n">
        <f aca="false">E33</f>
        <v>0.937</v>
      </c>
      <c r="G33" s="71" t="n">
        <f aca="false">F33</f>
        <v>0.937</v>
      </c>
      <c r="H33" s="71" t="n">
        <f aca="false">G33</f>
        <v>0.937</v>
      </c>
      <c r="I33" s="71" t="n">
        <f aca="false">H33</f>
        <v>0.937</v>
      </c>
      <c r="J33" s="71" t="n">
        <f aca="false">I33</f>
        <v>0.937</v>
      </c>
      <c r="K33" s="71" t="n">
        <f aca="false">J33</f>
        <v>0.937</v>
      </c>
      <c r="L33" s="71" t="n">
        <f aca="false">K33</f>
        <v>0.937</v>
      </c>
      <c r="M33" s="71" t="n">
        <f aca="false">L33</f>
        <v>0.937</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460630.609526053</v>
      </c>
      <c r="E36" s="22" t="n">
        <f aca="false">SUM(E37:E39)</f>
        <v>475114.189134275</v>
      </c>
      <c r="F36" s="22" t="n">
        <f aca="false">SUM(F37:F39)</f>
        <v>489939.231195365</v>
      </c>
      <c r="G36" s="22" t="n">
        <f aca="false">SUM(G37:G39)</f>
        <v>505121.680178527</v>
      </c>
      <c r="H36" s="22" t="n">
        <f aca="false">SUM(H37:H39)</f>
        <v>520651.145306077</v>
      </c>
      <c r="I36" s="22" t="n">
        <f aca="false">SUM(I37:I39)</f>
        <v>536589.075487423</v>
      </c>
      <c r="J36" s="22" t="n">
        <f aca="false">SUM(J37:J39)</f>
        <v>552854.136014487</v>
      </c>
      <c r="K36" s="22" t="n">
        <f aca="false">SUM(K37:K39)</f>
        <v>569518.793604048</v>
      </c>
      <c r="L36" s="22" t="n">
        <f aca="false">SUM(L37:L39)</f>
        <v>586778.233640366</v>
      </c>
      <c r="M36" s="22" t="n">
        <f aca="false">SUM(M37:M39)</f>
        <v>603931.347356759</v>
      </c>
    </row>
    <row r="37" customFormat="false" ht="15" hidden="false" customHeight="false" outlineLevel="0" collapsed="false">
      <c r="B37" s="0" t="s">
        <v>25</v>
      </c>
      <c r="C37" s="22" t="n">
        <f aca="false">C31*C4</f>
        <v>0</v>
      </c>
      <c r="D37" s="22" t="n">
        <f aca="false">D31*D4</f>
        <v>81394.2963197797</v>
      </c>
      <c r="E37" s="22" t="n">
        <f aca="false">E31*E4</f>
        <v>83953.572116965</v>
      </c>
      <c r="F37" s="22" t="n">
        <f aca="false">F31*F4</f>
        <v>86573.1849727305</v>
      </c>
      <c r="G37" s="22" t="n">
        <f aca="false">G31*G4</f>
        <v>89255.9523048166</v>
      </c>
      <c r="H37" s="22" t="n">
        <f aca="false">H31*H4</f>
        <v>92000.0380432351</v>
      </c>
      <c r="I37" s="22" t="n">
        <f aca="false">I31*I4</f>
        <v>94816.3003260202</v>
      </c>
      <c r="J37" s="22" t="n">
        <f aca="false">J31*J4</f>
        <v>97690.3671570567</v>
      </c>
      <c r="K37" s="22" t="n">
        <f aca="false">K31*K4</f>
        <v>100635.043541694</v>
      </c>
      <c r="L37" s="22" t="n">
        <f aca="false">L31*L4</f>
        <v>103684.81910497</v>
      </c>
      <c r="M37" s="22" t="n">
        <f aca="false">M31*M4</f>
        <v>106715.806607245</v>
      </c>
    </row>
    <row r="38" customFormat="false" ht="15" hidden="false" customHeight="false" outlineLevel="0" collapsed="false">
      <c r="B38" s="0" t="s">
        <v>26</v>
      </c>
      <c r="C38" s="22" t="n">
        <f aca="false">C32*C5</f>
        <v>0</v>
      </c>
      <c r="D38" s="22" t="n">
        <f aca="false">D32*D5</f>
        <v>185373.100472715</v>
      </c>
      <c r="E38" s="22" t="n">
        <f aca="false">E32*E5</f>
        <v>191201.775342329</v>
      </c>
      <c r="F38" s="22" t="n">
        <f aca="false">F32*F5</f>
        <v>197167.86607679</v>
      </c>
      <c r="G38" s="22" t="n">
        <f aca="false">G32*G5</f>
        <v>203277.789261602</v>
      </c>
      <c r="H38" s="22" t="n">
        <f aca="false">H32*H5</f>
        <v>209527.363301718</v>
      </c>
      <c r="I38" s="22" t="n">
        <f aca="false">I32*I5</f>
        <v>215941.317285093</v>
      </c>
      <c r="J38" s="22" t="n">
        <f aca="false">J32*J5</f>
        <v>222486.919416007</v>
      </c>
      <c r="K38" s="22" t="n">
        <f aca="false">K32*K5</f>
        <v>229193.332715097</v>
      </c>
      <c r="L38" s="22" t="n">
        <f aca="false">L32*L5</f>
        <v>236139.10628244</v>
      </c>
      <c r="M38" s="22" t="n">
        <f aca="false">M32*M5</f>
        <v>243042.090597009</v>
      </c>
    </row>
    <row r="39" customFormat="false" ht="15" hidden="false" customHeight="false" outlineLevel="0" collapsed="false">
      <c r="B39" s="0" t="s">
        <v>27</v>
      </c>
      <c r="C39" s="22" t="n">
        <f aca="false">C33*C6</f>
        <v>0</v>
      </c>
      <c r="D39" s="22" t="n">
        <f aca="false">D33*D6</f>
        <v>193863.212733559</v>
      </c>
      <c r="E39" s="22" t="n">
        <f aca="false">E33*E6</f>
        <v>199958.841674981</v>
      </c>
      <c r="F39" s="22" t="n">
        <f aca="false">F33*F6</f>
        <v>206198.180145844</v>
      </c>
      <c r="G39" s="22" t="n">
        <f aca="false">G33*G6</f>
        <v>212587.938612108</v>
      </c>
      <c r="H39" s="22" t="n">
        <f aca="false">H33*H6</f>
        <v>219123.743961123</v>
      </c>
      <c r="I39" s="22" t="n">
        <f aca="false">I33*I6</f>
        <v>225831.45787631</v>
      </c>
      <c r="J39" s="22" t="n">
        <f aca="false">J33*J6</f>
        <v>232676.849441423</v>
      </c>
      <c r="K39" s="22" t="n">
        <f aca="false">K33*K6</f>
        <v>239690.417347257</v>
      </c>
      <c r="L39" s="22" t="n">
        <f aca="false">L33*L6</f>
        <v>246954.308252956</v>
      </c>
      <c r="M39" s="22" t="n">
        <f aca="false">M33*M6</f>
        <v>254173.450152504</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5301128.44144338</v>
      </c>
      <c r="D42" s="22"/>
      <c r="E42" s="22"/>
      <c r="F42" s="22"/>
      <c r="G42" s="22"/>
      <c r="H42" s="22"/>
      <c r="I42" s="22"/>
      <c r="J42" s="22"/>
      <c r="K42" s="22"/>
      <c r="L42" s="22"/>
      <c r="M42" s="22"/>
    </row>
    <row r="43" customFormat="false" ht="15" hidden="false" customHeight="false" outlineLevel="0" collapsed="false">
      <c r="A43" s="101"/>
      <c r="B43" s="101" t="s">
        <v>25</v>
      </c>
      <c r="C43" s="48" t="n">
        <f aca="false">SUM(C37:M37)</f>
        <v>936719.380494513</v>
      </c>
      <c r="D43" s="22"/>
      <c r="E43" s="22"/>
      <c r="F43" s="22"/>
      <c r="G43" s="22"/>
      <c r="H43" s="22"/>
      <c r="I43" s="22"/>
      <c r="J43" s="22"/>
      <c r="K43" s="22"/>
      <c r="L43" s="22"/>
      <c r="M43" s="22"/>
    </row>
    <row r="44" customFormat="false" ht="15" hidden="false" customHeight="false" outlineLevel="0" collapsed="false">
      <c r="A44" s="101"/>
      <c r="B44" s="101" t="s">
        <v>26</v>
      </c>
      <c r="C44" s="48" t="n">
        <f aca="false">SUM(C38:M38)</f>
        <v>2133350.6607508</v>
      </c>
      <c r="D44" s="22"/>
      <c r="E44" s="22"/>
      <c r="F44" s="22"/>
      <c r="G44" s="22"/>
      <c r="H44" s="22"/>
      <c r="I44" s="22"/>
      <c r="J44" s="22"/>
      <c r="K44" s="22"/>
      <c r="L44" s="22"/>
      <c r="M44" s="22"/>
    </row>
    <row r="45" customFormat="false" ht="15" hidden="false" customHeight="false" outlineLevel="0" collapsed="false">
      <c r="A45" s="101"/>
      <c r="B45" s="101" t="s">
        <v>27</v>
      </c>
      <c r="C45" s="48" t="n">
        <f aca="false">SUM(C39:M39)</f>
        <v>2231058.40019807</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447214.184005876</v>
      </c>
      <c r="E49" s="22" t="n">
        <f aca="false">PV($C$46,E$48,0,E36)*-1</f>
        <v>447840.691049369</v>
      </c>
      <c r="F49" s="22" t="n">
        <f aca="false">PV($C$46,F$48,0,F36)*-1</f>
        <v>448363.801018337</v>
      </c>
      <c r="G49" s="22" t="n">
        <f aca="false">PV($C$46,G$48,0,G36)*-1</f>
        <v>448794.070460032</v>
      </c>
      <c r="H49" s="22" t="n">
        <f aca="false">PV($C$46,H$48,0,H36)*-1</f>
        <v>449118.251540697</v>
      </c>
      <c r="I49" s="22" t="n">
        <f aca="false">PV($C$46,I$48,0,I36)*-1</f>
        <v>449384.903029154</v>
      </c>
      <c r="J49" s="22" t="n">
        <f aca="false">PV($C$46,J$48,0,J36)*-1</f>
        <v>449521.005004443</v>
      </c>
      <c r="K49" s="22" t="n">
        <f aca="false">PV($C$46,K$48,0,K36)*-1</f>
        <v>449583.394786368</v>
      </c>
      <c r="L49" s="22" t="n">
        <f aca="false">PV($C$46,L$48,0,L36)*-1</f>
        <v>449716.656437014</v>
      </c>
      <c r="M49" s="22" t="n">
        <f aca="false">PV($C$46,M$48,0,M36)*-1</f>
        <v>449381.640583544</v>
      </c>
    </row>
    <row r="50" customFormat="false" ht="15" hidden="false" customHeight="false" outlineLevel="0" collapsed="false">
      <c r="A50" s="101"/>
      <c r="B50" s="101" t="s">
        <v>25</v>
      </c>
      <c r="C50" s="22" t="n">
        <f aca="false">PV($C$46,C$48,0,C37)*-1</f>
        <v>0</v>
      </c>
      <c r="D50" s="22" t="n">
        <f aca="false">PV($C$46,D$48,0,D37)*-1</f>
        <v>79023.5886599803</v>
      </c>
      <c r="E50" s="22" t="n">
        <f aca="false">PV($C$46,E$48,0,E37)*-1</f>
        <v>79134.2936346168</v>
      </c>
      <c r="F50" s="22" t="n">
        <f aca="false">PV($C$46,F$48,0,F37)*-1</f>
        <v>79226.7281514326</v>
      </c>
      <c r="G50" s="22" t="n">
        <f aca="false">PV($C$46,G$48,0,G37)*-1</f>
        <v>79302.75757221</v>
      </c>
      <c r="H50" s="22" t="n">
        <f aca="false">PV($C$46,H$48,0,H37)*-1</f>
        <v>79360.0409797719</v>
      </c>
      <c r="I50" s="22" t="n">
        <f aca="false">PV($C$46,I$48,0,I37)*-1</f>
        <v>79407.1588000312</v>
      </c>
      <c r="J50" s="22" t="n">
        <f aca="false">PV($C$46,J$48,0,J37)*-1</f>
        <v>79431.2082754183</v>
      </c>
      <c r="K50" s="22" t="n">
        <f aca="false">PV($C$46,K$48,0,K37)*-1</f>
        <v>79442.2326673981</v>
      </c>
      <c r="L50" s="22" t="n">
        <f aca="false">PV($C$46,L$48,0,L37)*-1</f>
        <v>79465.7802520711</v>
      </c>
      <c r="M50" s="22" t="n">
        <f aca="false">PV($C$46,M$48,0,M37)*-1</f>
        <v>79406.582319747</v>
      </c>
    </row>
    <row r="51" customFormat="false" ht="15" hidden="false" customHeight="false" outlineLevel="0" collapsed="false">
      <c r="A51" s="101"/>
      <c r="B51" s="101" t="s">
        <v>26</v>
      </c>
      <c r="C51" s="22" t="n">
        <f aca="false">PV($C$46,C$48,0,C38)*-1</f>
        <v>0</v>
      </c>
      <c r="D51" s="22" t="n">
        <f aca="false">PV($C$46,D$48,0,D38)*-1</f>
        <v>179973.883954092</v>
      </c>
      <c r="E51" s="22" t="n">
        <f aca="false">PV($C$46,E$48,0,E38)*-1</f>
        <v>180226.01125679</v>
      </c>
      <c r="F51" s="22" t="n">
        <f aca="false">PV($C$46,F$48,0,F38)*-1</f>
        <v>180436.528132635</v>
      </c>
      <c r="G51" s="22" t="n">
        <f aca="false">PV($C$46,G$48,0,G38)*-1</f>
        <v>180609.682887869</v>
      </c>
      <c r="H51" s="22" t="n">
        <f aca="false">PV($C$46,H$48,0,H38)*-1</f>
        <v>180740.144152914</v>
      </c>
      <c r="I51" s="22" t="n">
        <f aca="false">PV($C$46,I$48,0,I38)*-1</f>
        <v>180847.453593795</v>
      </c>
      <c r="J51" s="22" t="n">
        <f aca="false">PV($C$46,J$48,0,J38)*-1</f>
        <v>180902.225562088</v>
      </c>
      <c r="K51" s="22" t="n">
        <f aca="false">PV($C$46,K$48,0,K38)*-1</f>
        <v>180927.333288483</v>
      </c>
      <c r="L51" s="22" t="n">
        <f aca="false">PV($C$46,L$48,0,L38)*-1</f>
        <v>180980.962215532</v>
      </c>
      <c r="M51" s="22" t="n">
        <f aca="false">PV($C$46,M$48,0,M38)*-1</f>
        <v>180846.140677013</v>
      </c>
    </row>
    <row r="52" customFormat="false" ht="15" hidden="false" customHeight="false" outlineLevel="0" collapsed="false">
      <c r="A52" s="101"/>
      <c r="B52" s="101" t="s">
        <v>27</v>
      </c>
      <c r="C52" s="22" t="n">
        <f aca="false">PV($C$46,C$48,0,C39)*-1</f>
        <v>0</v>
      </c>
      <c r="D52" s="22" t="n">
        <f aca="false">PV($C$46,D$48,0,D39)*-1</f>
        <v>188216.711391804</v>
      </c>
      <c r="E52" s="22" t="n">
        <f aca="false">PV($C$46,E$48,0,E39)*-1</f>
        <v>188480.386157962</v>
      </c>
      <c r="F52" s="22" t="n">
        <f aca="false">PV($C$46,F$48,0,F39)*-1</f>
        <v>188700.54473427</v>
      </c>
      <c r="G52" s="22" t="n">
        <f aca="false">PV($C$46,G$48,0,G39)*-1</f>
        <v>188881.629999953</v>
      </c>
      <c r="H52" s="22" t="n">
        <f aca="false">PV($C$46,H$48,0,H39)*-1</f>
        <v>189018.066408011</v>
      </c>
      <c r="I52" s="22" t="n">
        <f aca="false">PV($C$46,I$48,0,I39)*-1</f>
        <v>189130.290635328</v>
      </c>
      <c r="J52" s="22" t="n">
        <f aca="false">PV($C$46,J$48,0,J39)*-1</f>
        <v>189187.571166936</v>
      </c>
      <c r="K52" s="22" t="n">
        <f aca="false">PV($C$46,K$48,0,K39)*-1</f>
        <v>189213.828830486</v>
      </c>
      <c r="L52" s="22" t="n">
        <f aca="false">PV($C$46,L$48,0,L39)*-1</f>
        <v>189269.913969411</v>
      </c>
      <c r="M52" s="22" t="n">
        <f aca="false">PV($C$46,M$48,0,M39)*-1</f>
        <v>189128.917586785</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4488918.59791484</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793200.371312677</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1806490.36572121</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1889227.86088095</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WRA'!X26</f>
        <v>0.03789</v>
      </c>
      <c r="E60" s="75" t="n">
        <f aca="false">D60</f>
        <v>0.03789</v>
      </c>
      <c r="F60" s="75" t="n">
        <f aca="false">E60</f>
        <v>0.03789</v>
      </c>
      <c r="G60" s="75" t="n">
        <f aca="false">F60</f>
        <v>0.03789</v>
      </c>
      <c r="H60" s="75" t="n">
        <f aca="false">G60</f>
        <v>0.03789</v>
      </c>
      <c r="I60" s="75" t="n">
        <f aca="false">H60</f>
        <v>0.03789</v>
      </c>
      <c r="J60" s="75" t="n">
        <f aca="false">I60</f>
        <v>0.03789</v>
      </c>
      <c r="K60" s="75" t="n">
        <f aca="false">J60</f>
        <v>0.03789</v>
      </c>
      <c r="L60" s="75" t="n">
        <f aca="false">K60</f>
        <v>0.03789</v>
      </c>
      <c r="M60" s="75" t="n">
        <f aca="false">L60</f>
        <v>0.03789</v>
      </c>
    </row>
    <row r="61" customFormat="false" ht="15" hidden="false" customHeight="false" outlineLevel="0" collapsed="false">
      <c r="B61" s="0" t="s">
        <v>26</v>
      </c>
      <c r="C61" s="75" t="n">
        <v>0</v>
      </c>
      <c r="D61" s="75" t="n">
        <f aca="false">'Regional Data WRA'!X27</f>
        <v>0.03744</v>
      </c>
      <c r="E61" s="75" t="n">
        <f aca="false">D61</f>
        <v>0.03744</v>
      </c>
      <c r="F61" s="75" t="n">
        <f aca="false">E61</f>
        <v>0.03744</v>
      </c>
      <c r="G61" s="75" t="n">
        <f aca="false">F61</f>
        <v>0.03744</v>
      </c>
      <c r="H61" s="75" t="n">
        <f aca="false">G61</f>
        <v>0.03744</v>
      </c>
      <c r="I61" s="75" t="n">
        <f aca="false">H61</f>
        <v>0.03744</v>
      </c>
      <c r="J61" s="75" t="n">
        <f aca="false">I61</f>
        <v>0.03744</v>
      </c>
      <c r="K61" s="75" t="n">
        <f aca="false">J61</f>
        <v>0.03744</v>
      </c>
      <c r="L61" s="75" t="n">
        <f aca="false">K61</f>
        <v>0.03744</v>
      </c>
      <c r="M61" s="75" t="n">
        <f aca="false">L61</f>
        <v>0.03744</v>
      </c>
    </row>
    <row r="62" customFormat="false" ht="15" hidden="false" customHeight="false" outlineLevel="0" collapsed="false">
      <c r="B62" s="0" t="s">
        <v>27</v>
      </c>
      <c r="C62" s="75" t="n">
        <v>0</v>
      </c>
      <c r="D62" s="75" t="n">
        <f aca="false">'Regional Data WRA'!X28</f>
        <v>0.0205</v>
      </c>
      <c r="E62" s="75" t="n">
        <f aca="false">D62</f>
        <v>0.0205</v>
      </c>
      <c r="F62" s="75" t="n">
        <f aca="false">E62</f>
        <v>0.0205</v>
      </c>
      <c r="G62" s="75" t="n">
        <f aca="false">F62</f>
        <v>0.0205</v>
      </c>
      <c r="H62" s="75" t="n">
        <f aca="false">G62</f>
        <v>0.0205</v>
      </c>
      <c r="I62" s="75" t="n">
        <f aca="false">H62</f>
        <v>0.0205</v>
      </c>
      <c r="J62" s="75" t="n">
        <f aca="false">I62</f>
        <v>0.0205</v>
      </c>
      <c r="K62" s="75" t="n">
        <f aca="false">J62</f>
        <v>0.0205</v>
      </c>
      <c r="L62" s="75" t="n">
        <f aca="false">K62</f>
        <v>0.0205</v>
      </c>
      <c r="M62" s="75" t="n">
        <f aca="false">L62</f>
        <v>0.0205</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15570.360492388</v>
      </c>
      <c r="E65" s="22" t="n">
        <f aca="false">SUM(E66:E68)</f>
        <v>16059.9383690129</v>
      </c>
      <c r="F65" s="22" t="n">
        <f aca="false">SUM(F66:F68)</f>
        <v>16561.0584518565</v>
      </c>
      <c r="G65" s="22" t="n">
        <f aca="false">SUM(G66:G68)</f>
        <v>17074.2597001807</v>
      </c>
      <c r="H65" s="22" t="n">
        <f aca="false">SUM(H66:H68)</f>
        <v>17599.190882107</v>
      </c>
      <c r="I65" s="22" t="n">
        <f aca="false">SUM(I66:I68)</f>
        <v>18137.9291102968</v>
      </c>
      <c r="J65" s="22" t="n">
        <f aca="false">SUM(J66:J68)</f>
        <v>18687.7250869417</v>
      </c>
      <c r="K65" s="22" t="n">
        <f aca="false">SUM(K66:K68)</f>
        <v>19251.0283516089</v>
      </c>
      <c r="L65" s="22" t="n">
        <f aca="false">SUM(L66:L68)</f>
        <v>19834.436613467</v>
      </c>
      <c r="M65" s="22" t="n">
        <f aca="false">SUM(M66:M68)</f>
        <v>20414.2508042911</v>
      </c>
    </row>
    <row r="66" customFormat="false" ht="15" hidden="false" customHeight="false" outlineLevel="0" collapsed="false">
      <c r="B66" s="0" t="s">
        <v>25</v>
      </c>
      <c r="C66" s="22" t="n">
        <f aca="false">C60*C4</f>
        <v>0</v>
      </c>
      <c r="D66" s="22" t="n">
        <f aca="false">D60*D4</f>
        <v>3105.77027951304</v>
      </c>
      <c r="E66" s="22" t="n">
        <f aca="false">E60*E4</f>
        <v>3203.42482126063</v>
      </c>
      <c r="F66" s="22" t="n">
        <f aca="false">F60*F4</f>
        <v>3303.38165016793</v>
      </c>
      <c r="G66" s="22" t="n">
        <f aca="false">G60*G4</f>
        <v>3405.74827072457</v>
      </c>
      <c r="H66" s="22" t="n">
        <f aca="false">H60*H4</f>
        <v>3510.45462382495</v>
      </c>
      <c r="I66" s="22" t="n">
        <f aca="false">I60*I4</f>
        <v>3617.91502452458</v>
      </c>
      <c r="J66" s="22" t="n">
        <f aca="false">J60*J4</f>
        <v>3727.58107913482</v>
      </c>
      <c r="K66" s="22" t="n">
        <f aca="false">K60*K4</f>
        <v>3839.94138952143</v>
      </c>
      <c r="L66" s="22" t="n">
        <f aca="false">L60*L4</f>
        <v>3956.31197974553</v>
      </c>
      <c r="M66" s="22" t="n">
        <f aca="false">M60*M4</f>
        <v>4071.9656720529</v>
      </c>
    </row>
    <row r="67" customFormat="false" ht="15" hidden="false" customHeight="false" outlineLevel="0" collapsed="false">
      <c r="B67" s="0" t="s">
        <v>26</v>
      </c>
      <c r="C67" s="22" t="n">
        <f aca="false">C61*C5</f>
        <v>0</v>
      </c>
      <c r="D67" s="22" t="n">
        <f aca="false">D61*D5</f>
        <v>8223.18587878962</v>
      </c>
      <c r="E67" s="22" t="n">
        <f aca="false">E61*E5</f>
        <v>8481.74700096776</v>
      </c>
      <c r="F67" s="22" t="n">
        <f aca="false">F61*F5</f>
        <v>8746.40391696092</v>
      </c>
      <c r="G67" s="22" t="n">
        <f aca="false">G61*G5</f>
        <v>9017.44126771848</v>
      </c>
      <c r="H67" s="22" t="n">
        <f aca="false">H61*H5</f>
        <v>9294.6735568914</v>
      </c>
      <c r="I67" s="22" t="n">
        <f aca="false">I61*I5</f>
        <v>9579.19777150935</v>
      </c>
      <c r="J67" s="22" t="n">
        <f aca="false">J61*J5</f>
        <v>9869.56192290915</v>
      </c>
      <c r="K67" s="22" t="n">
        <f aca="false">K61*K5</f>
        <v>10167.0596882147</v>
      </c>
      <c r="L67" s="22" t="n">
        <f aca="false">L61*L5</f>
        <v>10475.1755203964</v>
      </c>
      <c r="M67" s="22" t="n">
        <f aca="false">M61*M5</f>
        <v>10781.3932132133</v>
      </c>
    </row>
    <row r="68" customFormat="false" ht="15" hidden="false" customHeight="false" outlineLevel="0" collapsed="false">
      <c r="B68" s="0" t="s">
        <v>27</v>
      </c>
      <c r="C68" s="22" t="n">
        <f aca="false">C62*C6</f>
        <v>0</v>
      </c>
      <c r="D68" s="22" t="n">
        <f aca="false">D62*D6</f>
        <v>4241.40433408533</v>
      </c>
      <c r="E68" s="22" t="n">
        <f aca="false">E62*E6</f>
        <v>4374.76654678455</v>
      </c>
      <c r="F68" s="22" t="n">
        <f aca="false">F62*F6</f>
        <v>4511.27288472765</v>
      </c>
      <c r="G68" s="22" t="n">
        <f aca="false">G62*G6</f>
        <v>4651.07016173768</v>
      </c>
      <c r="H68" s="22" t="n">
        <f aca="false">H62*H6</f>
        <v>4794.06270139063</v>
      </c>
      <c r="I68" s="22" t="n">
        <f aca="false">I62*I6</f>
        <v>4940.81631426292</v>
      </c>
      <c r="J68" s="22" t="n">
        <f aca="false">J62*J6</f>
        <v>5090.58208489772</v>
      </c>
      <c r="K68" s="22" t="n">
        <f aca="false">K62*K6</f>
        <v>5244.02727387276</v>
      </c>
      <c r="L68" s="22" t="n">
        <f aca="false">L62*L6</f>
        <v>5402.94911332508</v>
      </c>
      <c r="M68" s="22" t="n">
        <f aca="false">M62*M6</f>
        <v>5560.89191902491</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179190.177862151</v>
      </c>
      <c r="D71" s="22"/>
      <c r="E71" s="22"/>
      <c r="F71" s="22"/>
      <c r="G71" s="22"/>
      <c r="H71" s="22"/>
      <c r="I71" s="22"/>
      <c r="J71" s="22"/>
      <c r="K71" s="22"/>
      <c r="L71" s="22"/>
      <c r="M71" s="22"/>
    </row>
    <row r="72" customFormat="false" ht="15" hidden="false" customHeight="false" outlineLevel="0" collapsed="false">
      <c r="A72" s="101"/>
      <c r="B72" s="101" t="s">
        <v>25</v>
      </c>
      <c r="C72" s="48" t="n">
        <f aca="false">SUM(C66:M66)</f>
        <v>35742.4947904704</v>
      </c>
      <c r="D72" s="22"/>
      <c r="E72" s="22"/>
      <c r="F72" s="22"/>
      <c r="G72" s="22"/>
      <c r="H72" s="22"/>
      <c r="I72" s="22"/>
      <c r="J72" s="22"/>
      <c r="K72" s="22"/>
      <c r="L72" s="22"/>
      <c r="M72" s="22"/>
    </row>
    <row r="73" customFormat="false" ht="15" hidden="false" customHeight="false" outlineLevel="0" collapsed="false">
      <c r="A73" s="101"/>
      <c r="B73" s="101" t="s">
        <v>26</v>
      </c>
      <c r="C73" s="48" t="n">
        <f aca="false">SUM(C67:M67)</f>
        <v>94635.839737571</v>
      </c>
      <c r="D73" s="22"/>
      <c r="E73" s="22"/>
      <c r="F73" s="22"/>
      <c r="G73" s="22"/>
      <c r="H73" s="22"/>
      <c r="I73" s="22"/>
      <c r="J73" s="22"/>
      <c r="K73" s="22"/>
      <c r="L73" s="22"/>
      <c r="M73" s="22"/>
    </row>
    <row r="74" customFormat="false" ht="15" hidden="false" customHeight="false" outlineLevel="0" collapsed="false">
      <c r="A74" s="101"/>
      <c r="B74" s="101" t="s">
        <v>27</v>
      </c>
      <c r="C74" s="48" t="n">
        <f aca="false">SUM(C68:M68)</f>
        <v>48811.8433341092</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15116.8548469786</v>
      </c>
      <c r="E78" s="22" t="n">
        <f aca="false">PV($C$75,E$77,0,E65)*-1</f>
        <v>15138.0322075718</v>
      </c>
      <c r="F78" s="22" t="n">
        <f aca="false">PV($C$75,F$77,0,F65)*-1</f>
        <v>15155.7145122766</v>
      </c>
      <c r="G78" s="22" t="n">
        <f aca="false">PV($C$75,G$77,0,G65)*-1</f>
        <v>15170.2585963594</v>
      </c>
      <c r="H78" s="22" t="n">
        <f aca="false">PV($C$75,H$77,0,H65)*-1</f>
        <v>15181.2166529592</v>
      </c>
      <c r="I78" s="22" t="n">
        <f aca="false">PV($C$75,I$77,0,I65)*-1</f>
        <v>15190.2300787178</v>
      </c>
      <c r="J78" s="22" t="n">
        <f aca="false">PV($C$75,J$77,0,J65)*-1</f>
        <v>15194.8306345105</v>
      </c>
      <c r="K78" s="22" t="n">
        <f aca="false">PV($C$75,K$77,0,K65)*-1</f>
        <v>15196.9395507994</v>
      </c>
      <c r="L78" s="22" t="n">
        <f aca="false">PV($C$75,L$77,0,L65)*-1</f>
        <v>15201.4440971702</v>
      </c>
      <c r="M78" s="22" t="n">
        <f aca="false">PV($C$75,M$77,0,M65)*-1</f>
        <v>15190.1198006486</v>
      </c>
    </row>
    <row r="79" customFormat="false" ht="15" hidden="false" customHeight="false" outlineLevel="0" collapsed="false">
      <c r="A79" s="101"/>
      <c r="B79" s="101" t="s">
        <v>25</v>
      </c>
      <c r="C79" s="22" t="n">
        <f aca="false">PV($C$75,C$77,0,C66)*-1</f>
        <v>0</v>
      </c>
      <c r="D79" s="22" t="n">
        <f aca="false">PV($C$75,D$77,0,D66)*-1</f>
        <v>3015.31095098354</v>
      </c>
      <c r="E79" s="22" t="n">
        <f aca="false">PV($C$75,E$77,0,E66)*-1</f>
        <v>3019.5351317378</v>
      </c>
      <c r="F79" s="22" t="n">
        <f aca="false">PV($C$75,F$77,0,F66)*-1</f>
        <v>3023.06216481146</v>
      </c>
      <c r="G79" s="22" t="n">
        <f aca="false">PV($C$75,G$77,0,G66)*-1</f>
        <v>3025.96322700004</v>
      </c>
      <c r="H79" s="22" t="n">
        <f aca="false">PV($C$75,H$77,0,H66)*-1</f>
        <v>3028.14899569341</v>
      </c>
      <c r="I79" s="22" t="n">
        <f aca="false">PV($C$75,I$77,0,I66)*-1</f>
        <v>3029.94687505859</v>
      </c>
      <c r="J79" s="22" t="n">
        <f aca="false">PV($C$75,J$77,0,J66)*-1</f>
        <v>3030.86453328862</v>
      </c>
      <c r="K79" s="22" t="n">
        <f aca="false">PV($C$75,K$77,0,K66)*-1</f>
        <v>3031.2851921125</v>
      </c>
      <c r="L79" s="22" t="n">
        <f aca="false">PV($C$75,L$77,0,L66)*-1</f>
        <v>3032.18369964851</v>
      </c>
      <c r="M79" s="22" t="n">
        <f aca="false">PV($C$75,M$77,0,M66)*-1</f>
        <v>3029.92487824291</v>
      </c>
    </row>
    <row r="80" customFormat="false" ht="15" hidden="false" customHeight="false" outlineLevel="0" collapsed="false">
      <c r="A80" s="101"/>
      <c r="B80" s="101" t="s">
        <v>26</v>
      </c>
      <c r="C80" s="22" t="n">
        <f aca="false">PV($C$75,C$77,0,C67)*-1</f>
        <v>0</v>
      </c>
      <c r="D80" s="22" t="n">
        <f aca="false">PV($C$75,D$77,0,D67)*-1</f>
        <v>7983.67561047536</v>
      </c>
      <c r="E80" s="22" t="n">
        <f aca="false">PV($C$75,E$77,0,E67)*-1</f>
        <v>7994.8600254197</v>
      </c>
      <c r="F80" s="22" t="n">
        <f aca="false">PV($C$75,F$77,0,F67)*-1</f>
        <v>8004.19859394059</v>
      </c>
      <c r="G80" s="22" t="n">
        <f aca="false">PV($C$75,G$77,0,G67)*-1</f>
        <v>8011.87977170829</v>
      </c>
      <c r="H80" s="22" t="n">
        <f aca="false">PV($C$75,H$77,0,H67)*-1</f>
        <v>8017.66705815772</v>
      </c>
      <c r="I80" s="22" t="n">
        <f aca="false">PV($C$75,I$77,0,I67)*-1</f>
        <v>8022.42732529822</v>
      </c>
      <c r="J80" s="22" t="n">
        <f aca="false">PV($C$75,J$77,0,J67)*-1</f>
        <v>8024.85702019501</v>
      </c>
      <c r="K80" s="22" t="n">
        <f aca="false">PV($C$75,K$77,0,K67)*-1</f>
        <v>8025.97080369766</v>
      </c>
      <c r="L80" s="22" t="n">
        <f aca="false">PV($C$75,L$77,0,L67)*-1</f>
        <v>8028.34979306814</v>
      </c>
      <c r="M80" s="22" t="n">
        <f aca="false">PV($C$75,M$77,0,M67)*-1</f>
        <v>8022.36908406085</v>
      </c>
    </row>
    <row r="81" customFormat="false" ht="15" hidden="false" customHeight="false" outlineLevel="0" collapsed="false">
      <c r="A81" s="101"/>
      <c r="B81" s="101" t="s">
        <v>27</v>
      </c>
      <c r="C81" s="22" t="n">
        <f aca="false">PV($C$75,C$77,0,C68)*-1</f>
        <v>0</v>
      </c>
      <c r="D81" s="22" t="n">
        <f aca="false">PV($C$75,D$77,0,D68)*-1</f>
        <v>4117.86828551973</v>
      </c>
      <c r="E81" s="22" t="n">
        <f aca="false">PV($C$75,E$77,0,E68)*-1</f>
        <v>4123.63705041431</v>
      </c>
      <c r="F81" s="22" t="n">
        <f aca="false">PV($C$75,F$77,0,F68)*-1</f>
        <v>4128.45375352458</v>
      </c>
      <c r="G81" s="22" t="n">
        <f aca="false">PV($C$75,G$77,0,G68)*-1</f>
        <v>4132.41559765106</v>
      </c>
      <c r="H81" s="22" t="n">
        <f aca="false">PV($C$75,H$77,0,H68)*-1</f>
        <v>4135.40059910803</v>
      </c>
      <c r="I81" s="22" t="n">
        <f aca="false">PV($C$75,I$77,0,I68)*-1</f>
        <v>4137.85587836096</v>
      </c>
      <c r="J81" s="22" t="n">
        <f aca="false">PV($C$75,J$77,0,J68)*-1</f>
        <v>4139.10908102689</v>
      </c>
      <c r="K81" s="22" t="n">
        <f aca="false">PV($C$75,K$77,0,K68)*-1</f>
        <v>4139.68355498929</v>
      </c>
      <c r="L81" s="22" t="n">
        <f aca="false">PV($C$75,L$77,0,L68)*-1</f>
        <v>4140.91060445351</v>
      </c>
      <c r="M81" s="22" t="n">
        <f aca="false">PV($C$75,M$77,0,M68)*-1</f>
        <v>4137.82583834481</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151735.640977992</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30266.2256485774</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80136.2550860215</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41333.1602433932</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5185.93389577266</v>
      </c>
      <c r="E89" s="49" t="n">
        <f aca="false">SUM(E90:E92)</f>
        <v>5348.99489273872</v>
      </c>
      <c r="F89" s="49" t="n">
        <f aca="false">SUM(F90:F92)</f>
        <v>5515.90018852434</v>
      </c>
      <c r="G89" s="49" t="n">
        <f aca="false">SUM(G90:G92)</f>
        <v>5686.82929131156</v>
      </c>
      <c r="H89" s="49" t="n">
        <f aca="false">SUM(H90:H92)</f>
        <v>5861.66521824018</v>
      </c>
      <c r="I89" s="49" t="n">
        <f aca="false">SUM(I90:I92)</f>
        <v>6041.09978174204</v>
      </c>
      <c r="J89" s="49" t="n">
        <f aca="false">SUM(J90:J92)</f>
        <v>6224.21728839424</v>
      </c>
      <c r="K89" s="49" t="n">
        <f aca="false">SUM(K90:K92)</f>
        <v>6411.83359279934</v>
      </c>
      <c r="L89" s="49" t="n">
        <f aca="false">SUM(L90:L92)</f>
        <v>6606.14615747778</v>
      </c>
      <c r="M89" s="49" t="n">
        <f aca="false">SUM(M90:M92)</f>
        <v>6799.26166478506</v>
      </c>
    </row>
    <row r="90" customFormat="false" ht="15" hidden="false" customHeight="false" outlineLevel="0" collapsed="false">
      <c r="B90" s="0" t="s">
        <v>25</v>
      </c>
      <c r="C90" s="48" t="n">
        <f aca="false">C15*C60*Interventions!$C$41</f>
        <v>0</v>
      </c>
      <c r="D90" s="48" t="n">
        <f aca="false">D15*D60*Interventions!$C$41</f>
        <v>1169.87176217061</v>
      </c>
      <c r="E90" s="48" t="n">
        <f aca="false">E15*E60*Interventions!$C$41</f>
        <v>1206.65596723298</v>
      </c>
      <c r="F90" s="48" t="n">
        <f aca="false">F15*F60*Interventions!$C$41</f>
        <v>1244.30739056784</v>
      </c>
      <c r="G90" s="48" t="n">
        <f aca="false">G15*G60*Interventions!$C$41</f>
        <v>1282.86652662758</v>
      </c>
      <c r="H90" s="48" t="n">
        <f aca="false">H15*H60*Interventions!$C$41</f>
        <v>1322.30698576908</v>
      </c>
      <c r="I90" s="48" t="n">
        <f aca="false">I15*I60*Interventions!$C$41</f>
        <v>1362.78483088187</v>
      </c>
      <c r="J90" s="48" t="n">
        <f aca="false">J15*J60*Interventions!$C$41</f>
        <v>1404.09349475938</v>
      </c>
      <c r="K90" s="48" t="n">
        <f aca="false">K15*K60*Interventions!$C$41</f>
        <v>1446.41702241276</v>
      </c>
      <c r="L90" s="48" t="n">
        <f aca="false">L15*L60*Interventions!$C$41</f>
        <v>1490.25112963838</v>
      </c>
      <c r="M90" s="48" t="n">
        <f aca="false">M15*M60*Interventions!$C$41</f>
        <v>1533.81519801576</v>
      </c>
    </row>
    <row r="91" customFormat="false" ht="15" hidden="false" customHeight="false" outlineLevel="0" collapsed="false">
      <c r="B91" s="0" t="s">
        <v>26</v>
      </c>
      <c r="C91" s="48" t="n">
        <f aca="false">C16*C61*Interventions!$C$41</f>
        <v>0</v>
      </c>
      <c r="D91" s="48" t="n">
        <f aca="false">D16*D61*Interventions!$C$41</f>
        <v>2619.68415623063</v>
      </c>
      <c r="E91" s="48" t="n">
        <f aca="false">E16*E61*Interventions!$C$41</f>
        <v>2702.05472223406</v>
      </c>
      <c r="F91" s="48" t="n">
        <f aca="false">F16*F61*Interventions!$C$41</f>
        <v>2786.36724293877</v>
      </c>
      <c r="G91" s="48" t="n">
        <f aca="false">G16*G61*Interventions!$C$41</f>
        <v>2872.7123972369</v>
      </c>
      <c r="H91" s="48" t="n">
        <f aca="false">H16*H61*Interventions!$C$41</f>
        <v>2961.03109101896</v>
      </c>
      <c r="I91" s="48" t="n">
        <f aca="false">I16*I61*Interventions!$C$41</f>
        <v>3051.67279462208</v>
      </c>
      <c r="J91" s="48" t="n">
        <f aca="false">J16*J61*Interventions!$C$41</f>
        <v>3144.17494380996</v>
      </c>
      <c r="K91" s="48" t="n">
        <f aca="false">K16*K61*Interventions!$C$41</f>
        <v>3238.94966905303</v>
      </c>
      <c r="L91" s="48" t="n">
        <f aca="false">L16*L61*Interventions!$C$41</f>
        <v>3337.10702263202</v>
      </c>
      <c r="M91" s="48" t="n">
        <f aca="false">M16*M61*Interventions!$C$41</f>
        <v>3434.65968045277</v>
      </c>
    </row>
    <row r="92" customFormat="false" ht="15" hidden="false" customHeight="false" outlineLevel="0" collapsed="false">
      <c r="B92" s="0" t="s">
        <v>27</v>
      </c>
      <c r="C92" s="48" t="n">
        <f aca="false">C17*C62*Interventions!$C$41</f>
        <v>0</v>
      </c>
      <c r="D92" s="48" t="n">
        <f aca="false">D17*D62*Interventions!$C$41</f>
        <v>1396.37797737141</v>
      </c>
      <c r="E92" s="48" t="n">
        <f aca="false">E17*E62*Interventions!$C$41</f>
        <v>1440.28420327168</v>
      </c>
      <c r="F92" s="48" t="n">
        <f aca="false">F17*F62*Interventions!$C$41</f>
        <v>1485.22555501774</v>
      </c>
      <c r="G92" s="48" t="n">
        <f aca="false">G17*G62*Interventions!$C$41</f>
        <v>1531.25036744708</v>
      </c>
      <c r="H92" s="48" t="n">
        <f aca="false">H17*H62*Interventions!$C$41</f>
        <v>1578.32714145214</v>
      </c>
      <c r="I92" s="48" t="n">
        <f aca="false">I17*I62*Interventions!$C$41</f>
        <v>1626.64215623809</v>
      </c>
      <c r="J92" s="48" t="n">
        <f aca="false">J17*J62*Interventions!$C$41</f>
        <v>1675.9488498249</v>
      </c>
      <c r="K92" s="48" t="n">
        <f aca="false">K17*K62*Interventions!$C$41</f>
        <v>1726.46690133355</v>
      </c>
      <c r="L92" s="48" t="n">
        <f aca="false">L17*L62*Interventions!$C$41</f>
        <v>1778.78800520738</v>
      </c>
      <c r="M92" s="48" t="n">
        <f aca="false">M17*M62*Interventions!$C$41</f>
        <v>1830.78678631652</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59681.8819717859</v>
      </c>
      <c r="D95" s="22"/>
      <c r="E95" s="22"/>
      <c r="F95" s="22"/>
      <c r="G95" s="22"/>
      <c r="H95" s="22"/>
      <c r="I95" s="22"/>
      <c r="J95" s="22"/>
      <c r="K95" s="22"/>
      <c r="L95" s="22"/>
      <c r="M95" s="22"/>
    </row>
    <row r="96" customFormat="false" ht="15" hidden="false" customHeight="false" outlineLevel="0" collapsed="false">
      <c r="A96" s="101"/>
      <c r="B96" s="101" t="s">
        <v>25</v>
      </c>
      <c r="C96" s="48" t="n">
        <f aca="false">SUM(C90:M90)</f>
        <v>13463.3703080763</v>
      </c>
      <c r="D96" s="22"/>
      <c r="E96" s="22"/>
      <c r="F96" s="22"/>
      <c r="G96" s="22"/>
      <c r="H96" s="22"/>
      <c r="I96" s="22"/>
      <c r="J96" s="22"/>
      <c r="K96" s="22"/>
      <c r="L96" s="22"/>
      <c r="M96" s="22"/>
    </row>
    <row r="97" customFormat="false" ht="15" hidden="false" customHeight="false" outlineLevel="0" collapsed="false">
      <c r="A97" s="101"/>
      <c r="B97" s="101" t="s">
        <v>26</v>
      </c>
      <c r="C97" s="48" t="n">
        <f aca="false">SUM(C91:M91)</f>
        <v>30148.4137202292</v>
      </c>
      <c r="D97" s="22"/>
      <c r="E97" s="22"/>
      <c r="F97" s="22"/>
      <c r="G97" s="22"/>
      <c r="H97" s="22"/>
      <c r="I97" s="22"/>
      <c r="J97" s="22"/>
      <c r="K97" s="22"/>
      <c r="L97" s="22"/>
      <c r="M97" s="22"/>
    </row>
    <row r="98" customFormat="false" ht="15" hidden="false" customHeight="false" outlineLevel="0" collapsed="false">
      <c r="A98" s="101"/>
      <c r="B98" s="101" t="s">
        <v>27</v>
      </c>
      <c r="C98" s="48" t="n">
        <f aca="false">SUM(C92:M92)</f>
        <v>16070.0979434805</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5034.88727744918</v>
      </c>
      <c r="E102" s="22" t="n">
        <f aca="false">PV($C$99,E$101,0,E89)*-1</f>
        <v>5041.94070387286</v>
      </c>
      <c r="F102" s="22" t="n">
        <f aca="false">PV($C$99,F$101,0,F89)*-1</f>
        <v>5047.83005135257</v>
      </c>
      <c r="G102" s="22" t="n">
        <f aca="false">PV($C$99,G$101,0,G89)*-1</f>
        <v>5052.67416903788</v>
      </c>
      <c r="H102" s="22" t="n">
        <f aca="false">PV($C$99,H$101,0,H89)*-1</f>
        <v>5056.3239083731</v>
      </c>
      <c r="I102" s="22" t="n">
        <f aca="false">PV($C$99,I$101,0,I89)*-1</f>
        <v>5059.32596026402</v>
      </c>
      <c r="J102" s="22" t="n">
        <f aca="false">PV($C$99,J$101,0,J89)*-1</f>
        <v>5060.8582419499</v>
      </c>
      <c r="K102" s="22" t="n">
        <f aca="false">PV($C$99,K$101,0,K89)*-1</f>
        <v>5061.5606470401</v>
      </c>
      <c r="L102" s="22" t="n">
        <f aca="false">PV($C$99,L$101,0,L89)*-1</f>
        <v>5063.06095139852</v>
      </c>
      <c r="M102" s="22" t="n">
        <f aca="false">PV($C$99,M$101,0,M89)*-1</f>
        <v>5059.28923055714</v>
      </c>
    </row>
    <row r="103" customFormat="false" ht="15" hidden="false" customHeight="false" outlineLevel="0" collapsed="false">
      <c r="A103" s="101"/>
      <c r="B103" s="101" t="s">
        <v>25</v>
      </c>
      <c r="C103" s="22" t="n">
        <f aca="false">PV($C$99,C$101,0,C90)*-1</f>
        <v>0</v>
      </c>
      <c r="D103" s="22" t="n">
        <f aca="false">PV($C$99,D$101,0,D90)*-1</f>
        <v>1135.79782735011</v>
      </c>
      <c r="E103" s="22" t="n">
        <f aca="false">PV($C$99,E$101,0,E90)*-1</f>
        <v>1137.38897844564</v>
      </c>
      <c r="F103" s="22" t="n">
        <f aca="false">PV($C$99,F$101,0,F90)*-1</f>
        <v>1138.71753014966</v>
      </c>
      <c r="G103" s="22" t="n">
        <f aca="false">PV($C$99,G$101,0,G90)*-1</f>
        <v>1139.8102931132</v>
      </c>
      <c r="H103" s="22" t="n">
        <f aca="false">PV($C$99,H$101,0,H90)*-1</f>
        <v>1140.63362157695</v>
      </c>
      <c r="I103" s="22" t="n">
        <f aca="false">PV($C$99,I$101,0,I90)*-1</f>
        <v>1141.31084111086</v>
      </c>
      <c r="J103" s="22" t="n">
        <f aca="false">PV($C$99,J$101,0,J90)*-1</f>
        <v>1141.65650172128</v>
      </c>
      <c r="K103" s="22" t="n">
        <f aca="false">PV($C$99,K$101,0,K90)*-1</f>
        <v>1141.8149541615</v>
      </c>
      <c r="L103" s="22" t="n">
        <f aca="false">PV($C$99,L$101,0,L90)*-1</f>
        <v>1142.15340114884</v>
      </c>
      <c r="M103" s="22" t="n">
        <f aca="false">PV($C$99,M$101,0,M90)*-1</f>
        <v>1141.30255541965</v>
      </c>
    </row>
    <row r="104" customFormat="false" ht="15" hidden="false" customHeight="false" outlineLevel="0" collapsed="false">
      <c r="A104" s="101"/>
      <c r="B104" s="101" t="s">
        <v>26</v>
      </c>
      <c r="C104" s="22" t="n">
        <f aca="false">PV($C$99,C$101,0,C91)*-1</f>
        <v>0</v>
      </c>
      <c r="D104" s="22" t="n">
        <f aca="false">PV($C$99,D$101,0,D91)*-1</f>
        <v>2543.38267595207</v>
      </c>
      <c r="E104" s="22" t="n">
        <f aca="false">PV($C$99,E$101,0,E91)*-1</f>
        <v>2546.94572743336</v>
      </c>
      <c r="F104" s="22" t="n">
        <f aca="false">PV($C$99,F$101,0,F91)*-1</f>
        <v>2549.92074227027</v>
      </c>
      <c r="G104" s="22" t="n">
        <f aca="false">PV($C$99,G$101,0,G91)*-1</f>
        <v>2552.36775733181</v>
      </c>
      <c r="H104" s="22" t="n">
        <f aca="false">PV($C$99,H$101,0,H91)*-1</f>
        <v>2554.21142994758</v>
      </c>
      <c r="I104" s="22" t="n">
        <f aca="false">PV($C$99,I$101,0,I91)*-1</f>
        <v>2555.72792204581</v>
      </c>
      <c r="J104" s="22" t="n">
        <f aca="false">PV($C$99,J$101,0,J91)*-1</f>
        <v>2556.50195699034</v>
      </c>
      <c r="K104" s="22" t="n">
        <f aca="false">PV($C$99,K$101,0,K91)*-1</f>
        <v>2556.85677822853</v>
      </c>
      <c r="L104" s="22" t="n">
        <f aca="false">PV($C$99,L$101,0,L91)*-1</f>
        <v>2557.6146597666</v>
      </c>
      <c r="M104" s="22" t="n">
        <f aca="false">PV($C$99,M$101,0,M91)*-1</f>
        <v>2555.70936796603</v>
      </c>
    </row>
    <row r="105" customFormat="false" ht="15" hidden="false" customHeight="false" outlineLevel="0" collapsed="false">
      <c r="A105" s="101"/>
      <c r="B105" s="101" t="s">
        <v>27</v>
      </c>
      <c r="C105" s="22" t="n">
        <f aca="false">PV($C$99,C$101,0,C92)*-1</f>
        <v>0</v>
      </c>
      <c r="D105" s="22" t="n">
        <f aca="false">PV($C$99,D$101,0,D92)*-1</f>
        <v>1355.706774147</v>
      </c>
      <c r="E105" s="22" t="n">
        <f aca="false">PV($C$99,E$101,0,E92)*-1</f>
        <v>1357.60599799385</v>
      </c>
      <c r="F105" s="22" t="n">
        <f aca="false">PV($C$99,F$101,0,F92)*-1</f>
        <v>1359.19177893265</v>
      </c>
      <c r="G105" s="22" t="n">
        <f aca="false">PV($C$99,G$101,0,G92)*-1</f>
        <v>1360.49611859287</v>
      </c>
      <c r="H105" s="22" t="n">
        <f aca="false">PV($C$99,H$101,0,H92)*-1</f>
        <v>1361.47885684856</v>
      </c>
      <c r="I105" s="22" t="n">
        <f aca="false">PV($C$99,I$101,0,I92)*-1</f>
        <v>1362.28719710736</v>
      </c>
      <c r="J105" s="22" t="n">
        <f aca="false">PV($C$99,J$101,0,J92)*-1</f>
        <v>1362.69978323828</v>
      </c>
      <c r="K105" s="22" t="n">
        <f aca="false">PV($C$99,K$101,0,K92)*-1</f>
        <v>1362.88891465007</v>
      </c>
      <c r="L105" s="22" t="n">
        <f aca="false">PV($C$99,L$101,0,L92)*-1</f>
        <v>1363.29289048308</v>
      </c>
      <c r="M105" s="22" t="n">
        <f aca="false">PV($C$99,M$101,0,M92)*-1</f>
        <v>1362.27730717146</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50537.7511412953</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11400.5865041977</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25529.2390179324</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13607.9256191652</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2325.3561306195</v>
      </c>
      <c r="E113" s="48" t="n">
        <f aca="false">SUM(E114:E116)</f>
        <v>2398.47215881821</v>
      </c>
      <c r="F113" s="48" t="n">
        <f aca="false">SUM(F114:F116)</f>
        <v>2473.31195828121</v>
      </c>
      <c r="G113" s="48" t="n">
        <f aca="false">SUM(G114:G116)</f>
        <v>2549.95601990173</v>
      </c>
      <c r="H113" s="48" t="n">
        <f aca="false">SUM(H114:H116)</f>
        <v>2628.35188894036</v>
      </c>
      <c r="I113" s="48" t="n">
        <f aca="false">SUM(I114:I116)</f>
        <v>2708.80977187331</v>
      </c>
      <c r="J113" s="48" t="n">
        <f aca="false">SUM(J114:J116)</f>
        <v>2790.91907470583</v>
      </c>
      <c r="K113" s="48" t="n">
        <f aca="false">SUM(K114:K116)</f>
        <v>2875.04562402576</v>
      </c>
      <c r="L113" s="48" t="n">
        <f aca="false">SUM(L114:L116)</f>
        <v>2962.17475498127</v>
      </c>
      <c r="M113" s="48" t="n">
        <f aca="false">SUM(M114:M116)</f>
        <v>3048.76712924981</v>
      </c>
    </row>
    <row r="114" customFormat="false" ht="15" hidden="false" customHeight="false" outlineLevel="0" collapsed="false">
      <c r="B114" s="0" t="s">
        <v>25</v>
      </c>
      <c r="C114" s="48" t="n">
        <f aca="false">C26*C60*Interventions!$C$42</f>
        <v>0</v>
      </c>
      <c r="D114" s="48" t="n">
        <f aca="false">D26*D60*Interventions!$C$42</f>
        <v>524.566747065481</v>
      </c>
      <c r="E114" s="48" t="n">
        <f aca="false">E26*E60*Interventions!$C$42</f>
        <v>541.0606666701</v>
      </c>
      <c r="F114" s="48" t="n">
        <f aca="false">F26*F60*Interventions!$C$42</f>
        <v>557.943444167444</v>
      </c>
      <c r="G114" s="48" t="n">
        <f aca="false">G26*G60*Interventions!$C$42</f>
        <v>575.233237140124</v>
      </c>
      <c r="H114" s="48" t="n">
        <f aca="false">H26*H60*Interventions!$C$42</f>
        <v>592.918212556776</v>
      </c>
      <c r="I114" s="48" t="n">
        <f aca="false">I26*I60*Interventions!$C$42</f>
        <v>611.068348516669</v>
      </c>
      <c r="J114" s="48" t="n">
        <f aca="false">J26*J60*Interventions!$C$42</f>
        <v>629.591020946718</v>
      </c>
      <c r="K114" s="48" t="n">
        <f aca="false">K26*K60*Interventions!$C$42</f>
        <v>648.568755039792</v>
      </c>
      <c r="L114" s="48" t="n">
        <f aca="false">L26*L60*Interventions!$C$42</f>
        <v>668.223828169514</v>
      </c>
      <c r="M114" s="48" t="n">
        <f aca="false">M26*M60*Interventions!$C$42</f>
        <v>687.757816745546</v>
      </c>
    </row>
    <row r="115" customFormat="false" ht="15" hidden="false" customHeight="false" outlineLevel="0" collapsed="false">
      <c r="B115" s="0" t="s">
        <v>26</v>
      </c>
      <c r="C115" s="48" t="n">
        <f aca="false">C27*C61*Interventions!$C$42</f>
        <v>0</v>
      </c>
      <c r="D115" s="48" t="n">
        <f aca="false">D27*D61*Interventions!$C$42</f>
        <v>1174.65797586494</v>
      </c>
      <c r="E115" s="48" t="n">
        <f aca="false">E27*E61*Interventions!$C$42</f>
        <v>1211.59267354683</v>
      </c>
      <c r="F115" s="48" t="n">
        <f aca="false">F27*F61*Interventions!$C$42</f>
        <v>1249.39813749008</v>
      </c>
      <c r="G115" s="48" t="n">
        <f aca="false">G27*G61*Interventions!$C$42</f>
        <v>1288.11502781915</v>
      </c>
      <c r="H115" s="48" t="n">
        <f aca="false">H27*H61*Interventions!$C$42</f>
        <v>1327.71684692484</v>
      </c>
      <c r="I115" s="48" t="n">
        <f aca="false">I27*I61*Interventions!$C$42</f>
        <v>1368.36029618575</v>
      </c>
      <c r="J115" s="48" t="n">
        <f aca="false">J27*J61*Interventions!$C$42</f>
        <v>1409.83796328152</v>
      </c>
      <c r="K115" s="48" t="n">
        <f aca="false">K27*K61*Interventions!$C$42</f>
        <v>1452.33464619362</v>
      </c>
      <c r="L115" s="48" t="n">
        <f aca="false">L27*L61*Interventions!$C$42</f>
        <v>1496.34808880544</v>
      </c>
      <c r="M115" s="48" t="n">
        <f aca="false">M27*M61*Interventions!$C$42</f>
        <v>1540.09038777817</v>
      </c>
    </row>
    <row r="116" customFormat="false" ht="15" hidden="false" customHeight="false" outlineLevel="0" collapsed="false">
      <c r="B116" s="0" t="s">
        <v>27</v>
      </c>
      <c r="C116" s="48" t="n">
        <f aca="false">C28*C62*Interventions!$C$42</f>
        <v>0</v>
      </c>
      <c r="D116" s="48" t="n">
        <f aca="false">D28*D62*Interventions!$C$42</f>
        <v>626.131407689086</v>
      </c>
      <c r="E116" s="48" t="n">
        <f aca="false">E28*E62*Interventions!$C$42</f>
        <v>645.818818601279</v>
      </c>
      <c r="F116" s="48" t="n">
        <f aca="false">F28*F62*Interventions!$C$42</f>
        <v>665.970376623684</v>
      </c>
      <c r="G116" s="48" t="n">
        <f aca="false">G28*G62*Interventions!$C$42</f>
        <v>686.607754942454</v>
      </c>
      <c r="H116" s="48" t="n">
        <f aca="false">H28*H62*Interventions!$C$42</f>
        <v>707.716829458748</v>
      </c>
      <c r="I116" s="48" t="n">
        <f aca="false">I28*I62*Interventions!$C$42</f>
        <v>729.381127170889</v>
      </c>
      <c r="J116" s="48" t="n">
        <f aca="false">J28*J62*Interventions!$C$42</f>
        <v>751.490090477597</v>
      </c>
      <c r="K116" s="48" t="n">
        <f aca="false">K28*K62*Interventions!$C$42</f>
        <v>774.142222792348</v>
      </c>
      <c r="L116" s="48" t="n">
        <f aca="false">L28*L62*Interventions!$C$42</f>
        <v>797.602838006314</v>
      </c>
      <c r="M116" s="48" t="n">
        <f aca="false">M28*M62*Interventions!$C$42</f>
        <v>820.918924726097</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26761.164511397</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6036.93207701816</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13518.4520438903</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7205.7803904885</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2257.62731128107</v>
      </c>
      <c r="E126" s="22" t="n">
        <f aca="false">PV($C$123,E$125,0,E113)*-1</f>
        <v>2260.79004507325</v>
      </c>
      <c r="F126" s="22" t="n">
        <f aca="false">PV($C$123,F$125,0,F113)*-1</f>
        <v>2263.43080959948</v>
      </c>
      <c r="G126" s="22" t="n">
        <f aca="false">PV($C$123,G$125,0,G113)*-1</f>
        <v>2265.60289643733</v>
      </c>
      <c r="H126" s="22" t="n">
        <f aca="false">PV($C$123,H$125,0,H113)*-1</f>
        <v>2267.23942785267</v>
      </c>
      <c r="I126" s="22" t="n">
        <f aca="false">PV($C$123,I$125,0,I113)*-1</f>
        <v>2268.58553829474</v>
      </c>
      <c r="J126" s="22" t="n">
        <f aca="false">PV($C$123,J$125,0,J113)*-1</f>
        <v>2269.27260848956</v>
      </c>
      <c r="K126" s="22" t="n">
        <f aca="false">PV($C$123,K$125,0,K113)*-1</f>
        <v>2269.5875646798</v>
      </c>
      <c r="L126" s="22" t="n">
        <f aca="false">PV($C$123,L$125,0,L113)*-1</f>
        <v>2270.26029634353</v>
      </c>
      <c r="M126" s="22" t="n">
        <f aca="false">PV($C$123,M$125,0,M113)*-1</f>
        <v>2268.56906881194</v>
      </c>
    </row>
    <row r="127" customFormat="false" ht="15" hidden="false" customHeight="false" outlineLevel="0" collapsed="false">
      <c r="A127" s="101"/>
      <c r="B127" s="101" t="s">
        <v>25</v>
      </c>
      <c r="C127" s="22" t="n">
        <f aca="false">PV($C$123,C$125,0,C114)*-1</f>
        <v>0</v>
      </c>
      <c r="D127" s="22" t="n">
        <f aca="false">PV($C$123,D$125,0,D114)*-1</f>
        <v>509.288103947069</v>
      </c>
      <c r="E127" s="22" t="n">
        <f aca="false">PV($C$123,E$125,0,E114)*-1</f>
        <v>510.001570996418</v>
      </c>
      <c r="F127" s="22" t="n">
        <f aca="false">PV($C$123,F$125,0,F114)*-1</f>
        <v>510.597289320612</v>
      </c>
      <c r="G127" s="22" t="n">
        <f aca="false">PV($C$123,G$125,0,G114)*-1</f>
        <v>511.087280729614</v>
      </c>
      <c r="H127" s="22" t="n">
        <f aca="false">PV($C$123,H$125,0,H114)*-1</f>
        <v>511.456458572832</v>
      </c>
      <c r="I127" s="22" t="n">
        <f aca="false">PV($C$123,I$125,0,I114)*-1</f>
        <v>511.760121640391</v>
      </c>
      <c r="J127" s="22" t="n">
        <f aca="false">PV($C$123,J$125,0,J114)*-1</f>
        <v>511.915114749772</v>
      </c>
      <c r="K127" s="22" t="n">
        <f aca="false">PV($C$123,K$125,0,K114)*-1</f>
        <v>511.986164315904</v>
      </c>
      <c r="L127" s="22" t="n">
        <f aca="false">PV($C$123,L$125,0,L114)*-1</f>
        <v>512.137922859828</v>
      </c>
      <c r="M127" s="22" t="n">
        <f aca="false">PV($C$123,M$125,0,M114)*-1</f>
        <v>511.756406363018</v>
      </c>
    </row>
    <row r="128" customFormat="false" ht="15" hidden="false" customHeight="false" outlineLevel="0" collapsed="false">
      <c r="A128" s="101"/>
      <c r="B128" s="101" t="s">
        <v>26</v>
      </c>
      <c r="C128" s="22" t="n">
        <f aca="false">PV($C$123,C$125,0,C115)*-1</f>
        <v>0</v>
      </c>
      <c r="D128" s="22" t="n">
        <f aca="false">PV($C$123,D$125,0,D115)*-1</f>
        <v>1140.44463676207</v>
      </c>
      <c r="E128" s="22" t="n">
        <f aca="false">PV($C$123,E$125,0,E115)*-1</f>
        <v>1142.04229762167</v>
      </c>
      <c r="F128" s="22" t="n">
        <f aca="false">PV($C$123,F$125,0,F115)*-1</f>
        <v>1143.37628473542</v>
      </c>
      <c r="G128" s="22" t="n">
        <f aca="false">PV($C$123,G$125,0,G115)*-1</f>
        <v>1144.47351844287</v>
      </c>
      <c r="H128" s="22" t="n">
        <f aca="false">PV($C$123,H$125,0,H115)*-1</f>
        <v>1145.30021533221</v>
      </c>
      <c r="I128" s="22" t="n">
        <f aca="false">PV($C$123,I$125,0,I115)*-1</f>
        <v>1145.98020552655</v>
      </c>
      <c r="J128" s="22" t="n">
        <f aca="false">PV($C$123,J$125,0,J115)*-1</f>
        <v>1146.32728031381</v>
      </c>
      <c r="K128" s="22" t="n">
        <f aca="false">PV($C$123,K$125,0,K115)*-1</f>
        <v>1146.4863810193</v>
      </c>
      <c r="L128" s="22" t="n">
        <f aca="false">PV($C$123,L$125,0,L115)*-1</f>
        <v>1146.8262126709</v>
      </c>
      <c r="M128" s="22" t="n">
        <f aca="false">PV($C$123,M$125,0,M115)*-1</f>
        <v>1145.97188593667</v>
      </c>
    </row>
    <row r="129" customFormat="false" ht="15" hidden="false" customHeight="false" outlineLevel="0" collapsed="false">
      <c r="A129" s="101"/>
      <c r="B129" s="101" t="s">
        <v>27</v>
      </c>
      <c r="C129" s="22" t="n">
        <f aca="false">PV($C$123,C$125,0,C116)*-1</f>
        <v>0</v>
      </c>
      <c r="D129" s="22" t="n">
        <f aca="false">PV($C$123,D$125,0,D116)*-1</f>
        <v>607.894570571929</v>
      </c>
      <c r="E129" s="22" t="n">
        <f aca="false">PV($C$123,E$125,0,E116)*-1</f>
        <v>608.74617645516</v>
      </c>
      <c r="F129" s="22" t="n">
        <f aca="false">PV($C$123,F$125,0,F116)*-1</f>
        <v>609.457235543446</v>
      </c>
      <c r="G129" s="22" t="n">
        <f aca="false">PV($C$123,G$125,0,G116)*-1</f>
        <v>610.04209726484</v>
      </c>
      <c r="H129" s="22" t="n">
        <f aca="false">PV($C$123,H$125,0,H116)*-1</f>
        <v>610.482753947625</v>
      </c>
      <c r="I129" s="22" t="n">
        <f aca="false">PV($C$123,I$125,0,I116)*-1</f>
        <v>610.845211127798</v>
      </c>
      <c r="J129" s="22" t="n">
        <f aca="false">PV($C$123,J$125,0,J116)*-1</f>
        <v>611.030213425983</v>
      </c>
      <c r="K129" s="22" t="n">
        <f aca="false">PV($C$123,K$125,0,K116)*-1</f>
        <v>611.115019344595</v>
      </c>
      <c r="L129" s="22" t="n">
        <f aca="false">PV($C$123,L$125,0,L116)*-1</f>
        <v>611.296160812802</v>
      </c>
      <c r="M129" s="22" t="n">
        <f aca="false">PV($C$123,M$125,0,M116)*-1</f>
        <v>610.840776512251</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22660.9655668634</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5111.98643349546</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11447.2289183615</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6101.75021500643</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0.490117854556829</v>
      </c>
      <c r="E137" s="71" t="n">
        <f aca="false">(E14-E89)/E3</f>
        <v>0.490117854556829</v>
      </c>
      <c r="F137" s="71" t="n">
        <f aca="false">(F14-F89)/F3</f>
        <v>0.490117854556829</v>
      </c>
      <c r="G137" s="71" t="n">
        <f aca="false">(G14-G89)/G3</f>
        <v>0.490117854556829</v>
      </c>
      <c r="H137" s="71" t="n">
        <f aca="false">(H14-H89)/H3</f>
        <v>0.490117854556829</v>
      </c>
      <c r="I137" s="71" t="n">
        <f aca="false">(I14-I89)/I3</f>
        <v>0.490117854556829</v>
      </c>
      <c r="J137" s="71" t="n">
        <f aca="false">(J14-J89)/J3</f>
        <v>0.490117854556829</v>
      </c>
      <c r="K137" s="71" t="n">
        <f aca="false">(K14-K89)/K3</f>
        <v>0.490117854556829</v>
      </c>
      <c r="L137" s="71" t="n">
        <f aca="false">(L14-L89)/L3</f>
        <v>0.490117854556829</v>
      </c>
      <c r="M137" s="71" t="n">
        <f aca="false">(M14-M89)/M3</f>
        <v>0.490117854556829</v>
      </c>
    </row>
    <row r="138" customFormat="false" ht="15" hidden="false" customHeight="false" outlineLevel="0" collapsed="false">
      <c r="B138" s="0" t="s">
        <v>25</v>
      </c>
      <c r="C138" s="71" t="n">
        <f aca="false">(C15-C90)/C4</f>
        <v>0.562204252030139</v>
      </c>
      <c r="D138" s="71" t="n">
        <f aca="false">(D15-D90)/D4</f>
        <v>0.547931966226826</v>
      </c>
      <c r="E138" s="71" t="n">
        <f aca="false">(E15-E90)/E4</f>
        <v>0.547931966226826</v>
      </c>
      <c r="F138" s="71" t="n">
        <f aca="false">(F15-F90)/F4</f>
        <v>0.547931966226827</v>
      </c>
      <c r="G138" s="71" t="n">
        <f aca="false">(G15-G90)/G4</f>
        <v>0.547931966226826</v>
      </c>
      <c r="H138" s="71" t="n">
        <f aca="false">(H15-H90)/H4</f>
        <v>0.547931966226826</v>
      </c>
      <c r="I138" s="71" t="n">
        <f aca="false">(I15-I90)/I4</f>
        <v>0.547931966226826</v>
      </c>
      <c r="J138" s="71" t="n">
        <f aca="false">(J15-J90)/J4</f>
        <v>0.547931966226826</v>
      </c>
      <c r="K138" s="71" t="n">
        <f aca="false">(K15-K90)/K4</f>
        <v>0.547931966226826</v>
      </c>
      <c r="L138" s="71" t="n">
        <f aca="false">(L15-L90)/L4</f>
        <v>0.547931966226826</v>
      </c>
      <c r="M138" s="71" t="n">
        <f aca="false">(M15-M90)/M4</f>
        <v>0.547931966226826</v>
      </c>
    </row>
    <row r="139" customFormat="false" ht="15" hidden="false" customHeight="false" outlineLevel="0" collapsed="false">
      <c r="B139" s="0" t="s">
        <v>26</v>
      </c>
      <c r="C139" s="71" t="n">
        <f aca="false">(C16-C91)/C5</f>
        <v>0.475481937319231</v>
      </c>
      <c r="D139" s="71" t="n">
        <f aca="false">(D16-D91)/D5</f>
        <v>0.463554568017965</v>
      </c>
      <c r="E139" s="71" t="n">
        <f aca="false">(E16-E91)/E5</f>
        <v>0.463554568017965</v>
      </c>
      <c r="F139" s="71" t="n">
        <f aca="false">(F16-F91)/F5</f>
        <v>0.463554568017965</v>
      </c>
      <c r="G139" s="71" t="n">
        <f aca="false">(G16-G91)/G5</f>
        <v>0.463554568017965</v>
      </c>
      <c r="H139" s="71" t="n">
        <f aca="false">(H16-H91)/H5</f>
        <v>0.463554568017965</v>
      </c>
      <c r="I139" s="71" t="n">
        <f aca="false">(I16-I91)/I5</f>
        <v>0.463554568017965</v>
      </c>
      <c r="J139" s="71" t="n">
        <f aca="false">(J16-J91)/J5</f>
        <v>0.463554568017965</v>
      </c>
      <c r="K139" s="71" t="n">
        <f aca="false">(K16-K91)/K5</f>
        <v>0.463554568017965</v>
      </c>
      <c r="L139" s="71" t="n">
        <f aca="false">(L16-L91)/L5</f>
        <v>0.463554568017965</v>
      </c>
      <c r="M139" s="71" t="n">
        <f aca="false">(M16-M91)/M5</f>
        <v>0.463554568017965</v>
      </c>
    </row>
    <row r="140" customFormat="false" ht="15" hidden="false" customHeight="false" outlineLevel="0" collapsed="false">
      <c r="B140" s="0" t="s">
        <v>27</v>
      </c>
      <c r="C140" s="71" t="n">
        <f aca="false">(C17-C92)/C6</f>
        <v>0.491381172536139</v>
      </c>
      <c r="D140" s="71" t="n">
        <f aca="false">(D17-D92)/D6</f>
        <v>0.484632052131355</v>
      </c>
      <c r="E140" s="71" t="n">
        <f aca="false">(E17-E92)/E6</f>
        <v>0.484632052131355</v>
      </c>
      <c r="F140" s="71" t="n">
        <f aca="false">(F17-F92)/F6</f>
        <v>0.484632052131355</v>
      </c>
      <c r="G140" s="71" t="n">
        <f aca="false">(G17-G92)/G6</f>
        <v>0.484632052131355</v>
      </c>
      <c r="H140" s="71" t="n">
        <f aca="false">(H17-H92)/H6</f>
        <v>0.484632052131355</v>
      </c>
      <c r="I140" s="71" t="n">
        <f aca="false">(I17-I92)/I6</f>
        <v>0.484632052131355</v>
      </c>
      <c r="J140" s="71" t="n">
        <f aca="false">(J17-J92)/J6</f>
        <v>0.484632052131355</v>
      </c>
      <c r="K140" s="71" t="n">
        <f aca="false">(K17-K92)/K6</f>
        <v>0.484632052131355</v>
      </c>
      <c r="L140" s="71" t="n">
        <f aca="false">(L17-L92)/L6</f>
        <v>0.484632052131355</v>
      </c>
      <c r="M140" s="71" t="n">
        <f aca="false">(M17-M92)/M6</f>
        <v>0.484632052131355</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0.495794149488201</v>
      </c>
      <c r="E143" s="71" t="n">
        <f aca="false">(E14-E113)/E3</f>
        <v>0.495794149488201</v>
      </c>
      <c r="F143" s="71" t="n">
        <f aca="false">(F14-F113)/F3</f>
        <v>0.495794149488201</v>
      </c>
      <c r="G143" s="71" t="n">
        <f aca="false">(G14-G113)/G3</f>
        <v>0.495794149488201</v>
      </c>
      <c r="H143" s="71" t="n">
        <f aca="false">(H14-H113)/H3</f>
        <v>0.495794149488201</v>
      </c>
      <c r="I143" s="71" t="n">
        <f aca="false">(I14-I113)/I3</f>
        <v>0.495794149488201</v>
      </c>
      <c r="J143" s="71" t="n">
        <f aca="false">(J14-J113)/J3</f>
        <v>0.495794149488201</v>
      </c>
      <c r="K143" s="71" t="n">
        <f aca="false">(K14-K113)/K3</f>
        <v>0.495794149488201</v>
      </c>
      <c r="L143" s="71" t="n">
        <f aca="false">(L14-L113)/L3</f>
        <v>0.495794149488201</v>
      </c>
      <c r="M143" s="71" t="n">
        <f aca="false">(M14-M113)/M3</f>
        <v>0.495794149488201</v>
      </c>
    </row>
    <row r="144" customFormat="false" ht="15" hidden="false" customHeight="false" outlineLevel="0" collapsed="false">
      <c r="B144" s="0" t="s">
        <v>25</v>
      </c>
      <c r="C144" s="71" t="n">
        <f aca="false">(C15-C114)/C4</f>
        <v>0.562204252030139</v>
      </c>
      <c r="D144" s="71" t="n">
        <f aca="false">(D15-D114)/D4</f>
        <v>0.555804604838774</v>
      </c>
      <c r="E144" s="71" t="n">
        <f aca="false">(E15-E114)/E4</f>
        <v>0.555804604838774</v>
      </c>
      <c r="F144" s="71" t="n">
        <f aca="false">(F15-F114)/F4</f>
        <v>0.555804604838774</v>
      </c>
      <c r="G144" s="71" t="n">
        <f aca="false">(G15-G114)/G4</f>
        <v>0.555804604838774</v>
      </c>
      <c r="H144" s="71" t="n">
        <f aca="false">(H15-H114)/H4</f>
        <v>0.555804604838774</v>
      </c>
      <c r="I144" s="71" t="n">
        <f aca="false">(I15-I114)/I4</f>
        <v>0.555804604838774</v>
      </c>
      <c r="J144" s="71" t="n">
        <f aca="false">(J15-J114)/J4</f>
        <v>0.555804604838774</v>
      </c>
      <c r="K144" s="71" t="n">
        <f aca="false">(K15-K114)/K4</f>
        <v>0.555804604838774</v>
      </c>
      <c r="L144" s="71" t="n">
        <f aca="false">(L15-L114)/L4</f>
        <v>0.555804604838774</v>
      </c>
      <c r="M144" s="71" t="n">
        <f aca="false">(M15-M114)/M4</f>
        <v>0.555804604838774</v>
      </c>
    </row>
    <row r="145" customFormat="false" ht="15" hidden="false" customHeight="false" outlineLevel="0" collapsed="false">
      <c r="B145" s="0" t="s">
        <v>26</v>
      </c>
      <c r="C145" s="71" t="n">
        <f aca="false">(C16-C115)/C5</f>
        <v>0.475481937319231</v>
      </c>
      <c r="D145" s="71" t="n">
        <f aca="false">(D16-D115)/D5</f>
        <v>0.470133743168613</v>
      </c>
      <c r="E145" s="71" t="n">
        <f aca="false">(E16-E115)/E5</f>
        <v>0.470133743168613</v>
      </c>
      <c r="F145" s="71" t="n">
        <f aca="false">(F16-F115)/F5</f>
        <v>0.470133743168613</v>
      </c>
      <c r="G145" s="71" t="n">
        <f aca="false">(G16-G115)/G5</f>
        <v>0.470133743168613</v>
      </c>
      <c r="H145" s="71" t="n">
        <f aca="false">(H16-H115)/H5</f>
        <v>0.470133743168613</v>
      </c>
      <c r="I145" s="71" t="n">
        <f aca="false">(I16-I115)/I5</f>
        <v>0.470133743168613</v>
      </c>
      <c r="J145" s="71" t="n">
        <f aca="false">(J16-J115)/J5</f>
        <v>0.470133743168613</v>
      </c>
      <c r="K145" s="71" t="n">
        <f aca="false">(K16-K115)/K5</f>
        <v>0.470133743168613</v>
      </c>
      <c r="L145" s="71" t="n">
        <f aca="false">(L16-L115)/L5</f>
        <v>0.470133743168613</v>
      </c>
      <c r="M145" s="71" t="n">
        <f aca="false">(M16-M115)/M5</f>
        <v>0.470133743168613</v>
      </c>
    </row>
    <row r="146" customFormat="false" ht="15" hidden="false" customHeight="false" outlineLevel="0" collapsed="false">
      <c r="B146" s="0" t="s">
        <v>27</v>
      </c>
      <c r="C146" s="71" t="n">
        <f aca="false">(C17-C116)/C6</f>
        <v>0.491381172536139</v>
      </c>
      <c r="D146" s="71" t="n">
        <f aca="false">(D17-D116)/D6</f>
        <v>0.4883548885871</v>
      </c>
      <c r="E146" s="71" t="n">
        <f aca="false">(E17-E116)/E6</f>
        <v>0.4883548885871</v>
      </c>
      <c r="F146" s="71" t="n">
        <f aca="false">(F17-F116)/F6</f>
        <v>0.4883548885871</v>
      </c>
      <c r="G146" s="71" t="n">
        <f aca="false">(G17-G116)/G6</f>
        <v>0.4883548885871</v>
      </c>
      <c r="H146" s="71" t="n">
        <f aca="false">(H17-H116)/H6</f>
        <v>0.4883548885871</v>
      </c>
      <c r="I146" s="71" t="n">
        <f aca="false">(I17-I116)/I6</f>
        <v>0.4883548885871</v>
      </c>
      <c r="J146" s="71" t="n">
        <f aca="false">(J17-J116)/J6</f>
        <v>0.4883548885871</v>
      </c>
      <c r="K146" s="71" t="n">
        <f aca="false">(K17-K116)/K6</f>
        <v>0.4883548885871</v>
      </c>
      <c r="L146" s="71" t="n">
        <f aca="false">(L17-L116)/L6</f>
        <v>0.4883548885871</v>
      </c>
      <c r="M146" s="71" t="n">
        <f aca="false">(M17-M116)/M6</f>
        <v>0.4883548885871</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WRA'!Y26</f>
        <v>0.0052</v>
      </c>
      <c r="E149" s="75" t="n">
        <f aca="false">D149</f>
        <v>0.0052</v>
      </c>
      <c r="F149" s="75" t="n">
        <f aca="false">E149</f>
        <v>0.0052</v>
      </c>
      <c r="G149" s="75" t="n">
        <f aca="false">F149</f>
        <v>0.0052</v>
      </c>
      <c r="H149" s="75" t="n">
        <f aca="false">G149</f>
        <v>0.0052</v>
      </c>
      <c r="I149" s="75" t="n">
        <f aca="false">H149</f>
        <v>0.0052</v>
      </c>
      <c r="J149" s="75" t="n">
        <f aca="false">I149</f>
        <v>0.0052</v>
      </c>
      <c r="K149" s="75" t="n">
        <f aca="false">J149</f>
        <v>0.0052</v>
      </c>
      <c r="L149" s="75" t="n">
        <f aca="false">K149</f>
        <v>0.0052</v>
      </c>
      <c r="M149" s="75" t="n">
        <f aca="false">L149</f>
        <v>0.0052</v>
      </c>
    </row>
    <row r="150" customFormat="false" ht="15" hidden="false" customHeight="false" outlineLevel="0" collapsed="false">
      <c r="B150" s="0" t="s">
        <v>26</v>
      </c>
      <c r="C150" s="75" t="n">
        <v>0</v>
      </c>
      <c r="D150" s="75" t="n">
        <f aca="false">'Regional Data WRA'!Y27</f>
        <v>0.0037</v>
      </c>
      <c r="E150" s="75" t="n">
        <f aca="false">D150</f>
        <v>0.0037</v>
      </c>
      <c r="F150" s="75" t="n">
        <f aca="false">E150</f>
        <v>0.0037</v>
      </c>
      <c r="G150" s="75" t="n">
        <f aca="false">F150</f>
        <v>0.0037</v>
      </c>
      <c r="H150" s="75" t="n">
        <f aca="false">G150</f>
        <v>0.0037</v>
      </c>
      <c r="I150" s="75" t="n">
        <f aca="false">H150</f>
        <v>0.0037</v>
      </c>
      <c r="J150" s="75" t="n">
        <f aca="false">I150</f>
        <v>0.0037</v>
      </c>
      <c r="K150" s="75" t="n">
        <f aca="false">J150</f>
        <v>0.0037</v>
      </c>
      <c r="L150" s="75" t="n">
        <f aca="false">K150</f>
        <v>0.0037</v>
      </c>
      <c r="M150" s="75" t="n">
        <f aca="false">L150</f>
        <v>0.0037</v>
      </c>
    </row>
    <row r="151" customFormat="false" ht="15" hidden="false" customHeight="false" outlineLevel="0" collapsed="false">
      <c r="B151" s="0" t="s">
        <v>27</v>
      </c>
      <c r="C151" s="75" t="n">
        <v>0</v>
      </c>
      <c r="D151" s="75" t="n">
        <f aca="false">'Regional Data WRA'!Y28</f>
        <v>0.0066</v>
      </c>
      <c r="E151" s="75" t="n">
        <f aca="false">D151</f>
        <v>0.0066</v>
      </c>
      <c r="F151" s="75" t="n">
        <f aca="false">E151</f>
        <v>0.0066</v>
      </c>
      <c r="G151" s="75" t="n">
        <f aca="false">F151</f>
        <v>0.0066</v>
      </c>
      <c r="H151" s="75" t="n">
        <f aca="false">G151</f>
        <v>0.0066</v>
      </c>
      <c r="I151" s="75" t="n">
        <f aca="false">H151</f>
        <v>0.0066</v>
      </c>
      <c r="J151" s="75" t="n">
        <f aca="false">I151</f>
        <v>0.0066</v>
      </c>
      <c r="K151" s="75" t="n">
        <f aca="false">J151</f>
        <v>0.0066</v>
      </c>
      <c r="L151" s="75" t="n">
        <f aca="false">K151</f>
        <v>0.0066</v>
      </c>
      <c r="M151" s="75" t="n">
        <f aca="false">L151</f>
        <v>0.0066</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2604.41386389732</v>
      </c>
      <c r="E154" s="22" t="n">
        <f aca="false">SUM(E155:E157)</f>
        <v>2686.30428704858</v>
      </c>
      <c r="F154" s="22" t="n">
        <f aca="false">SUM(F155:F157)</f>
        <v>2770.12534513347</v>
      </c>
      <c r="G154" s="22" t="n">
        <f aca="false">SUM(G155:G157)</f>
        <v>2855.96718847156</v>
      </c>
      <c r="H154" s="22" t="n">
        <f aca="false">SUM(H155:H157)</f>
        <v>2943.77106741637</v>
      </c>
      <c r="I154" s="22" t="n">
        <f aca="false">SUM(I155:I157)</f>
        <v>3033.88441522197</v>
      </c>
      <c r="J154" s="22" t="n">
        <f aca="false">SUM(J155:J157)</f>
        <v>3125.84736396608</v>
      </c>
      <c r="K154" s="22" t="n">
        <f aca="false">SUM(K155:K157)</f>
        <v>3220.0696417865</v>
      </c>
      <c r="L154" s="22" t="n">
        <f aca="false">SUM(L155:L157)</f>
        <v>3317.65483040421</v>
      </c>
      <c r="M154" s="22" t="n">
        <f aca="false">SUM(M155:M157)</f>
        <v>3414.63884807066</v>
      </c>
    </row>
    <row r="155" customFormat="false" ht="15" hidden="false" customHeight="false" outlineLevel="0" collapsed="false">
      <c r="B155" s="0" t="s">
        <v>25</v>
      </c>
      <c r="C155" s="0" t="n">
        <f aca="false">C149*C4</f>
        <v>0</v>
      </c>
      <c r="D155" s="22" t="n">
        <f aca="false">D149*D4</f>
        <v>426.233978713851</v>
      </c>
      <c r="E155" s="22" t="n">
        <f aca="false">E149*E4</f>
        <v>439.636027198608</v>
      </c>
      <c r="F155" s="22" t="n">
        <f aca="false">F149*F4</f>
        <v>453.354040139172</v>
      </c>
      <c r="G155" s="22" t="n">
        <f aca="false">G149*G4</f>
        <v>467.402771384739</v>
      </c>
      <c r="H155" s="22" t="n">
        <f aca="false">H149*H4</f>
        <v>481.772606067294</v>
      </c>
      <c r="I155" s="22" t="n">
        <f aca="false">I149*I4</f>
        <v>496.520404526994</v>
      </c>
      <c r="J155" s="22" t="n">
        <f aca="false">J149*J4</f>
        <v>511.570905555584</v>
      </c>
      <c r="K155" s="22" t="n">
        <f aca="false">K149*K4</f>
        <v>526.991164568789</v>
      </c>
      <c r="L155" s="22" t="n">
        <f aca="false">L149*L4</f>
        <v>542.961791889067</v>
      </c>
      <c r="M155" s="22" t="n">
        <f aca="false">M149*M4</f>
        <v>558.834032585776</v>
      </c>
    </row>
    <row r="156" customFormat="false" ht="15" hidden="false" customHeight="false" outlineLevel="0" collapsed="false">
      <c r="B156" s="0" t="s">
        <v>26</v>
      </c>
      <c r="C156" s="0" t="n">
        <f aca="false">C150*C5</f>
        <v>0</v>
      </c>
      <c r="D156" s="22" t="n">
        <f aca="false">D150*D5</f>
        <v>812.654587380384</v>
      </c>
      <c r="E156" s="22" t="n">
        <f aca="false">E150*E5</f>
        <v>838.206835031536</v>
      </c>
      <c r="F156" s="22" t="n">
        <f aca="false">F150*F5</f>
        <v>864.361498203937</v>
      </c>
      <c r="G156" s="22" t="n">
        <f aca="false">G150*G5</f>
        <v>891.146706478589</v>
      </c>
      <c r="H156" s="22" t="n">
        <f aca="false">H150*H5</f>
        <v>918.544128218434</v>
      </c>
      <c r="I156" s="22" t="n">
        <f aca="false">I150*I5</f>
        <v>946.66217293228</v>
      </c>
      <c r="J156" s="22" t="n">
        <f aca="false">J150*J5</f>
        <v>975.357348150744</v>
      </c>
      <c r="K156" s="22" t="n">
        <f aca="false">K150*K5</f>
        <v>1004.75750123917</v>
      </c>
      <c r="L156" s="22" t="n">
        <f aca="false">L150*L5</f>
        <v>1035.2069825178</v>
      </c>
      <c r="M156" s="22" t="n">
        <f aca="false">M150*M5</f>
        <v>1065.4688805793</v>
      </c>
    </row>
    <row r="157" customFormat="false" ht="15" hidden="false" customHeight="false" outlineLevel="0" collapsed="false">
      <c r="B157" s="0" t="s">
        <v>27</v>
      </c>
      <c r="C157" s="0" t="n">
        <f aca="false">C151*C6</f>
        <v>0</v>
      </c>
      <c r="D157" s="22" t="n">
        <f aca="false">D151*D6</f>
        <v>1365.52529780308</v>
      </c>
      <c r="E157" s="22" t="n">
        <f aca="false">E151*E6</f>
        <v>1408.46142481844</v>
      </c>
      <c r="F157" s="22" t="n">
        <f aca="false">F151*F6</f>
        <v>1452.40980679037</v>
      </c>
      <c r="G157" s="22" t="n">
        <f aca="false">G151*G6</f>
        <v>1497.41771060823</v>
      </c>
      <c r="H157" s="22" t="n">
        <f aca="false">H151*H6</f>
        <v>1543.45433313064</v>
      </c>
      <c r="I157" s="22" t="n">
        <f aca="false">I151*I6</f>
        <v>1590.7018377627</v>
      </c>
      <c r="J157" s="22" t="n">
        <f aca="false">J151*J6</f>
        <v>1638.91911025975</v>
      </c>
      <c r="K157" s="22" t="n">
        <f aca="false">K151*K6</f>
        <v>1688.32097597855</v>
      </c>
      <c r="L157" s="22" t="n">
        <f aca="false">L151*L6</f>
        <v>1739.48605599734</v>
      </c>
      <c r="M157" s="22" t="n">
        <f aca="false">M151*M6</f>
        <v>1790.33593490558</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WRA'!Z26</f>
        <v>0.993</v>
      </c>
      <c r="E188" s="71" t="n">
        <f aca="false">D188</f>
        <v>0.993</v>
      </c>
      <c r="F188" s="71" t="n">
        <f aca="false">E188</f>
        <v>0.993</v>
      </c>
      <c r="G188" s="71" t="n">
        <f aca="false">F188</f>
        <v>0.993</v>
      </c>
      <c r="H188" s="71" t="n">
        <f aca="false">G188</f>
        <v>0.993</v>
      </c>
      <c r="I188" s="71" t="n">
        <f aca="false">H188</f>
        <v>0.993</v>
      </c>
      <c r="J188" s="71" t="n">
        <f aca="false">I188</f>
        <v>0.993</v>
      </c>
      <c r="K188" s="71" t="n">
        <f aca="false">J188</f>
        <v>0.993</v>
      </c>
      <c r="L188" s="71" t="n">
        <f aca="false">K188</f>
        <v>0.993</v>
      </c>
      <c r="M188" s="71" t="n">
        <f aca="false">L188</f>
        <v>0.993</v>
      </c>
    </row>
    <row r="189" customFormat="false" ht="15" hidden="false" customHeight="false" outlineLevel="0" collapsed="false">
      <c r="B189" s="0" t="s">
        <v>26</v>
      </c>
      <c r="C189" s="75" t="n">
        <v>0</v>
      </c>
      <c r="D189" s="71" t="n">
        <f aca="false">'Regional Data WRA'!Z27</f>
        <v>0.844</v>
      </c>
      <c r="E189" s="71" t="n">
        <f aca="false">D189</f>
        <v>0.844</v>
      </c>
      <c r="F189" s="71" t="n">
        <f aca="false">E189</f>
        <v>0.844</v>
      </c>
      <c r="G189" s="71" t="n">
        <f aca="false">F189</f>
        <v>0.844</v>
      </c>
      <c r="H189" s="71" t="n">
        <f aca="false">G189</f>
        <v>0.844</v>
      </c>
      <c r="I189" s="71" t="n">
        <f aca="false">H189</f>
        <v>0.844</v>
      </c>
      <c r="J189" s="71" t="n">
        <f aca="false">I189</f>
        <v>0.844</v>
      </c>
      <c r="K189" s="71" t="n">
        <f aca="false">J189</f>
        <v>0.844</v>
      </c>
      <c r="L189" s="71" t="n">
        <f aca="false">K189</f>
        <v>0.844</v>
      </c>
      <c r="M189" s="71" t="n">
        <f aca="false">L189</f>
        <v>0.844</v>
      </c>
    </row>
    <row r="190" customFormat="false" ht="15" hidden="false" customHeight="false" outlineLevel="0" collapsed="false">
      <c r="B190" s="0" t="s">
        <v>27</v>
      </c>
      <c r="C190" s="75" t="n">
        <v>0</v>
      </c>
      <c r="D190" s="71" t="n">
        <f aca="false">'Regional Data WRA'!Z28</f>
        <v>0.937</v>
      </c>
      <c r="E190" s="71" t="n">
        <f aca="false">D190</f>
        <v>0.937</v>
      </c>
      <c r="F190" s="71" t="n">
        <f aca="false">E190</f>
        <v>0.937</v>
      </c>
      <c r="G190" s="71" t="n">
        <f aca="false">F190</f>
        <v>0.937</v>
      </c>
      <c r="H190" s="71" t="n">
        <f aca="false">G190</f>
        <v>0.937</v>
      </c>
      <c r="I190" s="71" t="n">
        <f aca="false">H190</f>
        <v>0.937</v>
      </c>
      <c r="J190" s="71" t="n">
        <f aca="false">I190</f>
        <v>0.937</v>
      </c>
      <c r="K190" s="71" t="n">
        <f aca="false">J190</f>
        <v>0.937</v>
      </c>
      <c r="L190" s="71" t="n">
        <f aca="false">K190</f>
        <v>0.937</v>
      </c>
      <c r="M190" s="71" t="n">
        <f aca="false">L190</f>
        <v>0.937</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4264907.4460111</v>
      </c>
      <c r="E193" s="22" t="n">
        <f aca="false">SUM(E194:E196)</f>
        <v>4399008.66559692</v>
      </c>
      <c r="F193" s="22" t="n">
        <f aca="false">SUM(F194:F196)</f>
        <v>4536271.4331295</v>
      </c>
      <c r="G193" s="22" t="n">
        <f aca="false">SUM(G194:G196)</f>
        <v>4676843.37597888</v>
      </c>
      <c r="H193" s="22" t="n">
        <f aca="false">SUM(H194:H196)</f>
        <v>4820628.28754437</v>
      </c>
      <c r="I193" s="22" t="n">
        <f aca="false">SUM(I194:I196)</f>
        <v>4968195.11375761</v>
      </c>
      <c r="J193" s="22" t="n">
        <f aca="false">SUM(J194:J196)</f>
        <v>5118790.78915805</v>
      </c>
      <c r="K193" s="22" t="n">
        <f aca="false">SUM(K194:K196)</f>
        <v>5273086.27184877</v>
      </c>
      <c r="L193" s="22" t="n">
        <f aca="false">SUM(L194:L196)</f>
        <v>5432888.75306168</v>
      </c>
      <c r="M193" s="22" t="n">
        <f aca="false">SUM(M194:M196)</f>
        <v>5591706.77535201</v>
      </c>
    </row>
    <row r="194" customFormat="false" ht="15" hidden="false" customHeight="false" outlineLevel="0" collapsed="false">
      <c r="B194" s="0" t="s">
        <v>25</v>
      </c>
      <c r="C194" s="22" t="n">
        <f aca="false">C188*C161</f>
        <v>0</v>
      </c>
      <c r="D194" s="22" t="n">
        <f aca="false">D188*D161</f>
        <v>1032165.74011348</v>
      </c>
      <c r="E194" s="22" t="n">
        <f aca="false">E188*E161</f>
        <v>1064620.06328839</v>
      </c>
      <c r="F194" s="22" t="n">
        <f aca="false">F188*F161</f>
        <v>1097839.52416387</v>
      </c>
      <c r="G194" s="22" t="n">
        <f aca="false">G188*G161</f>
        <v>1131859.85057588</v>
      </c>
      <c r="H194" s="22" t="n">
        <f aca="false">H188*H161</f>
        <v>1166657.7592156</v>
      </c>
      <c r="I194" s="22" t="n">
        <f aca="false">I188*I161</f>
        <v>1202370.94275421</v>
      </c>
      <c r="J194" s="22" t="n">
        <f aca="false">J188*J161</f>
        <v>1238817.14908466</v>
      </c>
      <c r="K194" s="22" t="n">
        <f aca="false">K188*K161</f>
        <v>1276158.75921423</v>
      </c>
      <c r="L194" s="22" t="n">
        <f aca="false">L188*L161</f>
        <v>1314833.13805622</v>
      </c>
      <c r="M194" s="22" t="n">
        <f aca="false">M188*M161</f>
        <v>1353269.26441906</v>
      </c>
    </row>
    <row r="195" customFormat="false" ht="15" hidden="false" customHeight="false" outlineLevel="0" collapsed="false">
      <c r="B195" s="0" t="s">
        <v>26</v>
      </c>
      <c r="C195" s="22" t="n">
        <f aca="false">C189*C162</f>
        <v>0</v>
      </c>
      <c r="D195" s="22" t="n">
        <f aca="false">D189*D162</f>
        <v>1227238.14121685</v>
      </c>
      <c r="E195" s="22" t="n">
        <f aca="false">E189*E162</f>
        <v>1265826.11376789</v>
      </c>
      <c r="F195" s="22" t="n">
        <f aca="false">F189*F162</f>
        <v>1305323.82991236</v>
      </c>
      <c r="G195" s="22" t="n">
        <f aca="false">G189*G162</f>
        <v>1345773.76980755</v>
      </c>
      <c r="H195" s="22" t="n">
        <f aca="false">H189*H162</f>
        <v>1387148.24975545</v>
      </c>
      <c r="I195" s="22" t="n">
        <f aca="false">I189*I162</f>
        <v>1429610.98541847</v>
      </c>
      <c r="J195" s="22" t="n">
        <f aca="false">J189*J162</f>
        <v>1472945.28026386</v>
      </c>
      <c r="K195" s="22" t="n">
        <f aca="false">K189*K162</f>
        <v>1517344.20422002</v>
      </c>
      <c r="L195" s="22" t="n">
        <f aca="false">L189*L162</f>
        <v>1563327.78123504</v>
      </c>
      <c r="M195" s="22" t="n">
        <f aca="false">M189*M162</f>
        <v>1609028.07765053</v>
      </c>
    </row>
    <row r="196" customFormat="false" ht="15" hidden="false" customHeight="false" outlineLevel="0" collapsed="false">
      <c r="B196" s="0" t="s">
        <v>27</v>
      </c>
      <c r="C196" s="22" t="n">
        <f aca="false">C190*C163</f>
        <v>0</v>
      </c>
      <c r="D196" s="22" t="n">
        <f aca="false">D190*D163</f>
        <v>2005503.56468077</v>
      </c>
      <c r="E196" s="22" t="n">
        <f aca="false">E190*E163</f>
        <v>2068562.48854064</v>
      </c>
      <c r="F196" s="22" t="n">
        <f aca="false">F190*F163</f>
        <v>2133108.07905328</v>
      </c>
      <c r="G196" s="22" t="n">
        <f aca="false">G190*G163</f>
        <v>2199209.75559545</v>
      </c>
      <c r="H196" s="22" t="n">
        <f aca="false">H190*H163</f>
        <v>2266822.27857331</v>
      </c>
      <c r="I196" s="22" t="n">
        <f aca="false">I190*I163</f>
        <v>2336213.18558493</v>
      </c>
      <c r="J196" s="22" t="n">
        <f aca="false">J190*J163</f>
        <v>2407028.35980953</v>
      </c>
      <c r="K196" s="22" t="n">
        <f aca="false">K190*K163</f>
        <v>2479583.30841452</v>
      </c>
      <c r="L196" s="22" t="n">
        <f aca="false">L190*L163</f>
        <v>2554727.83377041</v>
      </c>
      <c r="M196" s="22" t="n">
        <f aca="false">M190*M163</f>
        <v>2629409.43328243</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49082326.9114389</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11878592.1908856</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14123566.433248</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23080168.2873053</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4140686.84078748</v>
      </c>
      <c r="E206" s="22" t="n">
        <f aca="false">PV($C$203,E$205,0,E193)*-1</f>
        <v>4146487.57243559</v>
      </c>
      <c r="F206" s="22" t="n">
        <f aca="false">PV($C$203,F$205,0,F193)*-1</f>
        <v>4151330.96659047</v>
      </c>
      <c r="G206" s="22" t="n">
        <f aca="false">PV($C$203,G$205,0,G193)*-1</f>
        <v>4155314.76468752</v>
      </c>
      <c r="H206" s="22" t="n">
        <f aca="false">PV($C$203,H$205,0,H193)*-1</f>
        <v>4158316.30708656</v>
      </c>
      <c r="I206" s="22" t="n">
        <f aca="false">PV($C$203,I$205,0,I193)*-1</f>
        <v>4160785.19190465</v>
      </c>
      <c r="J206" s="22" t="n">
        <f aca="false">PV($C$203,J$205,0,J193)*-1</f>
        <v>4162045.33900696</v>
      </c>
      <c r="K206" s="22" t="n">
        <f aca="false">PV($C$203,K$205,0,K193)*-1</f>
        <v>4162622.99633147</v>
      </c>
      <c r="L206" s="22" t="n">
        <f aca="false">PV($C$203,L$205,0,L193)*-1</f>
        <v>4163856.84530797</v>
      </c>
      <c r="M206" s="22" t="n">
        <f aca="false">PV($C$203,M$205,0,M193)*-1</f>
        <v>4160754.98542622</v>
      </c>
    </row>
    <row r="207" customFormat="false" ht="15" hidden="false" customHeight="false" outlineLevel="0" collapsed="false">
      <c r="A207" s="101"/>
      <c r="B207" s="101" t="s">
        <v>25</v>
      </c>
      <c r="C207" s="22" t="n">
        <f aca="false">PV($C$203,C$205,0,C194)*-1</f>
        <v>0</v>
      </c>
      <c r="D207" s="22" t="n">
        <f aca="false">PV($C$203,D$205,0,D194)*-1</f>
        <v>1002102.66030435</v>
      </c>
      <c r="E207" s="22" t="n">
        <f aca="false">PV($C$203,E$205,0,E194)*-1</f>
        <v>1003506.51643736</v>
      </c>
      <c r="F207" s="22" t="n">
        <f aca="false">PV($C$203,F$205,0,F194)*-1</f>
        <v>1004678.68384681</v>
      </c>
      <c r="G207" s="22" t="n">
        <f aca="false">PV($C$203,G$205,0,G194)*-1</f>
        <v>1005642.81729246</v>
      </c>
      <c r="H207" s="22" t="n">
        <f aca="false">PV($C$203,H$205,0,H194)*-1</f>
        <v>1006369.23146932</v>
      </c>
      <c r="I207" s="22" t="n">
        <f aca="false">PV($C$203,I$205,0,I194)*-1</f>
        <v>1006966.73525054</v>
      </c>
      <c r="J207" s="22" t="n">
        <f aca="false">PV($C$203,J$205,0,J194)*-1</f>
        <v>1007271.70802731</v>
      </c>
      <c r="K207" s="22" t="n">
        <f aca="false">PV($C$203,K$205,0,K194)*-1</f>
        <v>1007411.50897433</v>
      </c>
      <c r="L207" s="22" t="n">
        <f aca="false">PV($C$203,L$205,0,L194)*-1</f>
        <v>1007710.11724617</v>
      </c>
      <c r="M207" s="22" t="n">
        <f aca="false">PV($C$203,M$205,0,M194)*-1</f>
        <v>1006959.42487099</v>
      </c>
    </row>
    <row r="208" customFormat="false" ht="15" hidden="false" customHeight="false" outlineLevel="0" collapsed="false">
      <c r="A208" s="101"/>
      <c r="B208" s="101" t="s">
        <v>26</v>
      </c>
      <c r="C208" s="22" t="n">
        <f aca="false">PV($C$203,C$205,0,C195)*-1</f>
        <v>0</v>
      </c>
      <c r="D208" s="22" t="n">
        <f aca="false">PV($C$203,D$205,0,D195)*-1</f>
        <v>1191493.34098723</v>
      </c>
      <c r="E208" s="22" t="n">
        <f aca="false">PV($C$203,E$205,0,E195)*-1</f>
        <v>1193162.51651229</v>
      </c>
      <c r="F208" s="22" t="n">
        <f aca="false">PV($C$203,F$205,0,F195)*-1</f>
        <v>1194556.21569922</v>
      </c>
      <c r="G208" s="22" t="n">
        <f aca="false">PV($C$203,G$205,0,G195)*-1</f>
        <v>1195702.56389868</v>
      </c>
      <c r="H208" s="22" t="n">
        <f aca="false">PV($C$203,H$205,0,H195)*-1</f>
        <v>1196566.26548217</v>
      </c>
      <c r="I208" s="22" t="n">
        <f aca="false">PV($C$203,I$205,0,I195)*-1</f>
        <v>1197276.69346998</v>
      </c>
      <c r="J208" s="22" t="n">
        <f aca="false">PV($C$203,J$205,0,J195)*-1</f>
        <v>1197639.3040558</v>
      </c>
      <c r="K208" s="22" t="n">
        <f aca="false">PV($C$203,K$205,0,K195)*-1</f>
        <v>1197805.52644402</v>
      </c>
      <c r="L208" s="22" t="n">
        <f aca="false">PV($C$203,L$205,0,L195)*-1</f>
        <v>1198160.56967617</v>
      </c>
      <c r="M208" s="22" t="n">
        <f aca="false">PV($C$203,M$205,0,M195)*-1</f>
        <v>1197268.00147773</v>
      </c>
    </row>
    <row r="209" customFormat="false" ht="15" hidden="false" customHeight="false" outlineLevel="0" collapsed="false">
      <c r="A209" s="101"/>
      <c r="B209" s="101" t="s">
        <v>27</v>
      </c>
      <c r="C209" s="22" t="n">
        <f aca="false">PV($C$203,C$205,0,C196)*-1</f>
        <v>0</v>
      </c>
      <c r="D209" s="22" t="n">
        <f aca="false">PV($C$203,D$205,0,D196)*-1</f>
        <v>1947090.83949589</v>
      </c>
      <c r="E209" s="22" t="n">
        <f aca="false">PV($C$203,E$205,0,E196)*-1</f>
        <v>1949818.53948594</v>
      </c>
      <c r="F209" s="22" t="n">
        <f aca="false">PV($C$203,F$205,0,F196)*-1</f>
        <v>1952096.06704445</v>
      </c>
      <c r="G209" s="22" t="n">
        <f aca="false">PV($C$203,G$205,0,G196)*-1</f>
        <v>1953969.38349639</v>
      </c>
      <c r="H209" s="22" t="n">
        <f aca="false">PV($C$203,H$205,0,H196)*-1</f>
        <v>1955380.81013507</v>
      </c>
      <c r="I209" s="22" t="n">
        <f aca="false">PV($C$203,I$205,0,I196)*-1</f>
        <v>1956541.76318414</v>
      </c>
      <c r="J209" s="22" t="n">
        <f aca="false">PV($C$203,J$205,0,J196)*-1</f>
        <v>1957134.32692385</v>
      </c>
      <c r="K209" s="22" t="n">
        <f aca="false">PV($C$203,K$205,0,K196)*-1</f>
        <v>1957405.96091312</v>
      </c>
      <c r="L209" s="22" t="n">
        <f aca="false">PV($C$203,L$205,0,L196)*-1</f>
        <v>1957986.15838563</v>
      </c>
      <c r="M209" s="22" t="n">
        <f aca="false">PV($C$203,M$205,0,M196)*-1</f>
        <v>1956527.5590775</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41562201.8095649</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10058619.4037196</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11959630.9977033</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19543951.408142</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WRA'!AC26</f>
        <v>0.1894</v>
      </c>
      <c r="E217" s="75" t="n">
        <f aca="false">D217</f>
        <v>0.1894</v>
      </c>
      <c r="F217" s="75" t="n">
        <f aca="false">E217</f>
        <v>0.1894</v>
      </c>
      <c r="G217" s="75" t="n">
        <f aca="false">F217</f>
        <v>0.1894</v>
      </c>
      <c r="H217" s="75" t="n">
        <f aca="false">G217</f>
        <v>0.1894</v>
      </c>
      <c r="I217" s="75" t="n">
        <f aca="false">H217</f>
        <v>0.1894</v>
      </c>
      <c r="J217" s="75" t="n">
        <f aca="false">I217</f>
        <v>0.1894</v>
      </c>
      <c r="K217" s="75" t="n">
        <f aca="false">J217</f>
        <v>0.1894</v>
      </c>
      <c r="L217" s="75" t="n">
        <f aca="false">K217</f>
        <v>0.1894</v>
      </c>
      <c r="M217" s="75" t="n">
        <f aca="false">L217</f>
        <v>0.1894</v>
      </c>
    </row>
    <row r="218" customFormat="false" ht="15" hidden="false" customHeight="false" outlineLevel="0" collapsed="false">
      <c r="B218" s="0" t="s">
        <v>26</v>
      </c>
      <c r="C218" s="75" t="n">
        <v>0</v>
      </c>
      <c r="D218" s="75" t="n">
        <f aca="false">'Regional Data WRA'!AC27</f>
        <v>0.093</v>
      </c>
      <c r="E218" s="75" t="n">
        <f aca="false">D218</f>
        <v>0.093</v>
      </c>
      <c r="F218" s="75" t="n">
        <f aca="false">E218</f>
        <v>0.093</v>
      </c>
      <c r="G218" s="75" t="n">
        <f aca="false">F218</f>
        <v>0.093</v>
      </c>
      <c r="H218" s="75" t="n">
        <f aca="false">G218</f>
        <v>0.093</v>
      </c>
      <c r="I218" s="75" t="n">
        <f aca="false">H218</f>
        <v>0.093</v>
      </c>
      <c r="J218" s="75" t="n">
        <f aca="false">I218</f>
        <v>0.093</v>
      </c>
      <c r="K218" s="75" t="n">
        <f aca="false">J218</f>
        <v>0.093</v>
      </c>
      <c r="L218" s="75" t="n">
        <f aca="false">K218</f>
        <v>0.093</v>
      </c>
      <c r="M218" s="75" t="n">
        <f aca="false">L218</f>
        <v>0.093</v>
      </c>
    </row>
    <row r="219" customFormat="false" ht="15" hidden="false" customHeight="false" outlineLevel="0" collapsed="false">
      <c r="B219" s="0" t="s">
        <v>27</v>
      </c>
      <c r="C219" s="75" t="n">
        <v>0</v>
      </c>
      <c r="D219" s="75" t="n">
        <f aca="false">'Regional Data WRA'!AC28</f>
        <v>0.07</v>
      </c>
      <c r="E219" s="75" t="n">
        <f aca="false">D219</f>
        <v>0.07</v>
      </c>
      <c r="F219" s="75" t="n">
        <f aca="false">E219</f>
        <v>0.07</v>
      </c>
      <c r="G219" s="75" t="n">
        <f aca="false">F219</f>
        <v>0.07</v>
      </c>
      <c r="H219" s="75" t="n">
        <f aca="false">G219</f>
        <v>0.07</v>
      </c>
      <c r="I219" s="75" t="n">
        <f aca="false">H219</f>
        <v>0.07</v>
      </c>
      <c r="J219" s="75" t="n">
        <f aca="false">I219</f>
        <v>0.07</v>
      </c>
      <c r="K219" s="75" t="n">
        <f aca="false">J219</f>
        <v>0.07</v>
      </c>
      <c r="L219" s="75" t="n">
        <f aca="false">K219</f>
        <v>0.07</v>
      </c>
      <c r="M219" s="75" t="n">
        <f aca="false">L219</f>
        <v>0.07</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481923.302861894</v>
      </c>
      <c r="E222" s="22" t="n">
        <f aca="false">SUM(E223:E225)</f>
        <v>497076.387302461</v>
      </c>
      <c r="F222" s="22" t="n">
        <f aca="false">SUM(F223:F225)</f>
        <v>512586.718329957</v>
      </c>
      <c r="G222" s="22" t="n">
        <f aca="false">SUM(G223:G225)</f>
        <v>528470.977448182</v>
      </c>
      <c r="H222" s="22" t="n">
        <f aca="false">SUM(H223:H225)</f>
        <v>544718.293564772</v>
      </c>
      <c r="I222" s="22" t="n">
        <f aca="false">SUM(I223:I225)</f>
        <v>561392.956070766</v>
      </c>
      <c r="J222" s="22" t="n">
        <f aca="false">SUM(J223:J225)</f>
        <v>578409.870553536</v>
      </c>
      <c r="K222" s="22" t="n">
        <f aca="false">SUM(K223:K225)</f>
        <v>595844.853510676</v>
      </c>
      <c r="L222" s="22" t="n">
        <f aca="false">SUM(L223:L225)</f>
        <v>613902.112789227</v>
      </c>
      <c r="M222" s="22" t="n">
        <f aca="false">SUM(M223:M225)</f>
        <v>631848.130803695</v>
      </c>
    </row>
    <row r="223" customFormat="false" ht="15" hidden="false" customHeight="false" outlineLevel="0" collapsed="false">
      <c r="B223" s="0" t="s">
        <v>25</v>
      </c>
      <c r="C223" s="22" t="n">
        <f aca="false">C217*C161</f>
        <v>0</v>
      </c>
      <c r="D223" s="22" t="n">
        <f aca="false">D217*D161</f>
        <v>196870.283159611</v>
      </c>
      <c r="E223" s="22" t="n">
        <f aca="false">E217*E161</f>
        <v>203060.463229428</v>
      </c>
      <c r="F223" s="22" t="n">
        <f aca="false">F217*F161</f>
        <v>209396.581950289</v>
      </c>
      <c r="G223" s="22" t="n">
        <f aca="false">G217*G161</f>
        <v>215885.453876206</v>
      </c>
      <c r="H223" s="22" t="n">
        <f aca="false">H217*H161</f>
        <v>222522.638061867</v>
      </c>
      <c r="I223" s="22" t="n">
        <f aca="false">I217*I161</f>
        <v>229334.397339021</v>
      </c>
      <c r="J223" s="22" t="n">
        <f aca="false">J217*J161</f>
        <v>236285.969825412</v>
      </c>
      <c r="K223" s="22" t="n">
        <f aca="false">K217*K161</f>
        <v>243408.327286178</v>
      </c>
      <c r="L223" s="22" t="n">
        <f aca="false">L217*L161</f>
        <v>250784.890581922</v>
      </c>
      <c r="M223" s="22" t="n">
        <f aca="false">M217*M161</f>
        <v>258116.010756263</v>
      </c>
    </row>
    <row r="224" customFormat="false" ht="15" hidden="false" customHeight="false" outlineLevel="0" collapsed="false">
      <c r="B224" s="0" t="s">
        <v>26</v>
      </c>
      <c r="C224" s="22" t="n">
        <f aca="false">C218*C162</f>
        <v>0</v>
      </c>
      <c r="D224" s="22" t="n">
        <f aca="false">D218*D162</f>
        <v>135228.847314179</v>
      </c>
      <c r="E224" s="22" t="n">
        <f aca="false">E218*E162</f>
        <v>139480.839550253</v>
      </c>
      <c r="F224" s="22" t="n">
        <f aca="false">F218*F162</f>
        <v>143833.076044845</v>
      </c>
      <c r="G224" s="22" t="n">
        <f aca="false">G218*G162</f>
        <v>148290.237668368</v>
      </c>
      <c r="H224" s="22" t="n">
        <f aca="false">H218*H162</f>
        <v>152849.273965945</v>
      </c>
      <c r="I224" s="22" t="n">
        <f aca="false">I218*I162</f>
        <v>157528.224696585</v>
      </c>
      <c r="J224" s="22" t="n">
        <f aca="false">J218*J162</f>
        <v>162303.212161776</v>
      </c>
      <c r="K224" s="22" t="n">
        <f aca="false">K218*K162</f>
        <v>167195.510654576</v>
      </c>
      <c r="L224" s="22" t="n">
        <f aca="false">L218*L162</f>
        <v>172262.421392013</v>
      </c>
      <c r="M224" s="22" t="n">
        <f aca="false">M218*M162</f>
        <v>177298.117561018</v>
      </c>
    </row>
    <row r="225" customFormat="false" ht="15" hidden="false" customHeight="false" outlineLevel="0" collapsed="false">
      <c r="B225" s="0" t="s">
        <v>27</v>
      </c>
      <c r="C225" s="22" t="n">
        <f aca="false">C219*C163</f>
        <v>0</v>
      </c>
      <c r="D225" s="22" t="n">
        <f aca="false">D219*D163</f>
        <v>149824.172388104</v>
      </c>
      <c r="E225" s="22" t="n">
        <f aca="false">E219*E163</f>
        <v>154535.08452278</v>
      </c>
      <c r="F225" s="22" t="n">
        <f aca="false">F219*F163</f>
        <v>159357.060334823</v>
      </c>
      <c r="G225" s="22" t="n">
        <f aca="false">G219*G163</f>
        <v>164295.285903609</v>
      </c>
      <c r="H225" s="22" t="n">
        <f aca="false">H219*H163</f>
        <v>169346.38153696</v>
      </c>
      <c r="I225" s="22" t="n">
        <f aca="false">I219*I163</f>
        <v>174530.33403516</v>
      </c>
      <c r="J225" s="22" t="n">
        <f aca="false">J219*J163</f>
        <v>179820.688566347</v>
      </c>
      <c r="K225" s="22" t="n">
        <f aca="false">K219*K163</f>
        <v>185241.015569922</v>
      </c>
      <c r="L225" s="22" t="n">
        <f aca="false">L219*L163</f>
        <v>190854.800815292</v>
      </c>
      <c r="M225" s="22" t="n">
        <f aca="false">M219*M163</f>
        <v>196434.002486414</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5546173.60323517</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2265665.0160662</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1556269.76100956</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1724238.82615941</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467886.701807664</v>
      </c>
      <c r="E235" s="22" t="n">
        <f aca="false">PV($C$232,E$234,0,E222)*-1</f>
        <v>468542.169198285</v>
      </c>
      <c r="F235" s="22" t="n">
        <f aca="false">PV($C$232,F$234,0,F222)*-1</f>
        <v>469089.459974868</v>
      </c>
      <c r="G235" s="22" t="n">
        <f aca="false">PV($C$232,G$234,0,G222)*-1</f>
        <v>469539.618662054</v>
      </c>
      <c r="H235" s="22" t="n">
        <f aca="false">PV($C$232,H$234,0,H222)*-1</f>
        <v>469878.785043724</v>
      </c>
      <c r="I235" s="22" t="n">
        <f aca="false">PV($C$232,I$234,0,I222)*-1</f>
        <v>470157.762522365</v>
      </c>
      <c r="J235" s="22" t="n">
        <f aca="false">PV($C$232,J$234,0,J222)*-1</f>
        <v>470300.155824288</v>
      </c>
      <c r="K235" s="22" t="n">
        <f aca="false">PV($C$232,K$234,0,K222)*-1</f>
        <v>470365.429579762</v>
      </c>
      <c r="L235" s="22" t="n">
        <f aca="false">PV($C$232,L$234,0,L222)*-1</f>
        <v>470504.851262768</v>
      </c>
      <c r="M235" s="22" t="n">
        <f aca="false">PV($C$232,M$234,0,M222)*-1</f>
        <v>470154.349269899</v>
      </c>
    </row>
    <row r="236" customFormat="false" ht="15" hidden="false" customHeight="false" outlineLevel="0" collapsed="false">
      <c r="A236" s="101"/>
      <c r="B236" s="101" t="s">
        <v>25</v>
      </c>
      <c r="C236" s="22" t="n">
        <f aca="false">PV($C$232,C$234,0,C223)*-1</f>
        <v>0</v>
      </c>
      <c r="D236" s="22" t="n">
        <f aca="false">PV($C$232,D$234,0,D223)*-1</f>
        <v>191136.197242341</v>
      </c>
      <c r="E236" s="22" t="n">
        <f aca="false">PV($C$232,E$234,0,E223)*-1</f>
        <v>191403.961946864</v>
      </c>
      <c r="F236" s="22" t="n">
        <f aca="false">PV($C$232,F$234,0,F223)*-1</f>
        <v>191627.535468867</v>
      </c>
      <c r="G236" s="22" t="n">
        <f aca="false">PV($C$232,G$234,0,G223)*-1</f>
        <v>191811.429602408</v>
      </c>
      <c r="H236" s="22" t="n">
        <f aca="false">PV($C$232,H$234,0,H223)*-1</f>
        <v>191949.982316505</v>
      </c>
      <c r="I236" s="22" t="n">
        <f aca="false">PV($C$232,I$234,0,I223)*-1</f>
        <v>192063.947287464</v>
      </c>
      <c r="J236" s="22" t="n">
        <f aca="false">PV($C$232,J$234,0,J223)*-1</f>
        <v>192122.116314575</v>
      </c>
      <c r="K236" s="22" t="n">
        <f aca="false">PV($C$232,K$234,0,K223)*-1</f>
        <v>192148.781268618</v>
      </c>
      <c r="L236" s="22" t="n">
        <f aca="false">PV($C$232,L$234,0,L223)*-1</f>
        <v>192205.736360951</v>
      </c>
      <c r="M236" s="22" t="n">
        <f aca="false">PV($C$232,M$234,0,M223)*-1</f>
        <v>192062.552941153</v>
      </c>
    </row>
    <row r="237" customFormat="false" ht="15" hidden="false" customHeight="false" outlineLevel="0" collapsed="false">
      <c r="A237" s="101"/>
      <c r="B237" s="101" t="s">
        <v>26</v>
      </c>
      <c r="C237" s="22" t="n">
        <f aca="false">PV($C$232,C$234,0,C224)*-1</f>
        <v>0</v>
      </c>
      <c r="D237" s="22" t="n">
        <f aca="false">PV($C$232,D$234,0,D224)*-1</f>
        <v>131290.143023474</v>
      </c>
      <c r="E237" s="22" t="n">
        <f aca="false">PV($C$232,E$234,0,E224)*-1</f>
        <v>131474.06876261</v>
      </c>
      <c r="F237" s="22" t="n">
        <f aca="false">PV($C$232,F$234,0,F224)*-1</f>
        <v>131627.639881549</v>
      </c>
      <c r="G237" s="22" t="n">
        <f aca="false">PV($C$232,G$234,0,G224)*-1</f>
        <v>131753.955500684</v>
      </c>
      <c r="H237" s="22" t="n">
        <f aca="false">PV($C$232,H$234,0,H224)*-1</f>
        <v>131849.126409766</v>
      </c>
      <c r="I237" s="22" t="n">
        <f aca="false">PV($C$232,I$234,0,I224)*-1</f>
        <v>131927.408166715</v>
      </c>
      <c r="J237" s="22" t="n">
        <f aca="false">PV($C$232,J$234,0,J224)*-1</f>
        <v>131967.3640725</v>
      </c>
      <c r="K237" s="22" t="n">
        <f aca="false">PV($C$232,K$234,0,K224)*-1</f>
        <v>131985.680046556</v>
      </c>
      <c r="L237" s="22" t="n">
        <f aca="false">PV($C$232,L$234,0,L224)*-1</f>
        <v>132024.802108867</v>
      </c>
      <c r="M237" s="22" t="n">
        <f aca="false">PV($C$232,M$234,0,M224)*-1</f>
        <v>131926.450399797</v>
      </c>
    </row>
    <row r="238" customFormat="false" ht="15" hidden="false" customHeight="false" outlineLevel="0" collapsed="false">
      <c r="A238" s="101"/>
      <c r="B238" s="101" t="s">
        <v>27</v>
      </c>
      <c r="C238" s="22" t="n">
        <f aca="false">PV($C$232,C$234,0,C225)*-1</f>
        <v>0</v>
      </c>
      <c r="D238" s="22" t="n">
        <f aca="false">PV($C$232,D$234,0,D225)*-1</f>
        <v>145460.361541849</v>
      </c>
      <c r="E238" s="22" t="n">
        <f aca="false">PV($C$232,E$234,0,E225)*-1</f>
        <v>145664.138488811</v>
      </c>
      <c r="F238" s="22" t="n">
        <f aca="false">PV($C$232,F$234,0,F225)*-1</f>
        <v>145834.284624452</v>
      </c>
      <c r="G238" s="22" t="n">
        <f aca="false">PV($C$232,G$234,0,G225)*-1</f>
        <v>145974.233558962</v>
      </c>
      <c r="H238" s="22" t="n">
        <f aca="false">PV($C$232,H$234,0,H225)*-1</f>
        <v>146079.676317454</v>
      </c>
      <c r="I238" s="22" t="n">
        <f aca="false">PV($C$232,I$234,0,I225)*-1</f>
        <v>146166.407068186</v>
      </c>
      <c r="J238" s="22" t="n">
        <f aca="false">PV($C$232,J$234,0,J225)*-1</f>
        <v>146210.675437214</v>
      </c>
      <c r="K238" s="22" t="n">
        <f aca="false">PV($C$232,K$234,0,K225)*-1</f>
        <v>146230.968264588</v>
      </c>
      <c r="L238" s="22" t="n">
        <f aca="false">PV($C$232,L$234,0,L225)*-1</f>
        <v>146274.31279295</v>
      </c>
      <c r="M238" s="22" t="n">
        <f aca="false">PV($C$232,M$234,0,M225)*-1</f>
        <v>146165.345928949</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4696419.28314568</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1918532.24074974</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1317826.63837252</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1460060.40402341</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120648.687356011</v>
      </c>
      <c r="E246" s="49" t="n">
        <f aca="false">SUM(E247:E249)</f>
        <v>124442.236529276</v>
      </c>
      <c r="F246" s="49" t="n">
        <f aca="false">SUM(F247:F249)</f>
        <v>128325.221784009</v>
      </c>
      <c r="G246" s="49" t="n">
        <f aca="false">SUM(G247:G249)</f>
        <v>132301.819306594</v>
      </c>
      <c r="H246" s="49" t="n">
        <f aca="false">SUM(H247:H249)</f>
        <v>136369.307537364</v>
      </c>
      <c r="I246" s="49" t="n">
        <f aca="false">SUM(I247:I249)</f>
        <v>140543.781217109</v>
      </c>
      <c r="J246" s="49" t="n">
        <f aca="false">SUM(J247:J249)</f>
        <v>144803.937102918</v>
      </c>
      <c r="K246" s="49" t="n">
        <f aca="false">SUM(K247:K249)</f>
        <v>149168.755727296</v>
      </c>
      <c r="L246" s="49" t="n">
        <f aca="false">SUM(L247:L249)</f>
        <v>153689.360180882</v>
      </c>
      <c r="M246" s="49" t="n">
        <f aca="false">SUM(M247:M249)</f>
        <v>158182.115571325</v>
      </c>
    </row>
    <row r="247" customFormat="false" ht="15" hidden="false" customHeight="false" outlineLevel="0" collapsed="false">
      <c r="B247" s="0" t="s">
        <v>25</v>
      </c>
      <c r="C247" s="48" t="n">
        <f aca="false">C172*C217*Interventions!$C$47</f>
        <v>0</v>
      </c>
      <c r="D247" s="48" t="n">
        <f aca="false">D172*D217*Interventions!$C$47</f>
        <v>53714.8154571172</v>
      </c>
      <c r="E247" s="48" t="n">
        <f aca="false">E172*E217*Interventions!$C$47</f>
        <v>55403.7670589541</v>
      </c>
      <c r="F247" s="48" t="n">
        <f aca="false">F172*F217*Interventions!$C$47</f>
        <v>57132.5371015589</v>
      </c>
      <c r="G247" s="48" t="n">
        <f aca="false">G172*G217*Interventions!$C$47</f>
        <v>58902.9848930262</v>
      </c>
      <c r="H247" s="48" t="n">
        <f aca="false">H172*H217*Interventions!$C$47</f>
        <v>60713.8987494291</v>
      </c>
      <c r="I247" s="48" t="n">
        <f aca="false">I172*I217*Interventions!$C$47</f>
        <v>62572.4443188179</v>
      </c>
      <c r="J247" s="48" t="n">
        <f aca="false">J172*J217*Interventions!$C$47</f>
        <v>64469.1370407996</v>
      </c>
      <c r="K247" s="48" t="n">
        <f aca="false">K172*K217*Interventions!$C$47</f>
        <v>66412.4273662087</v>
      </c>
      <c r="L247" s="48" t="n">
        <f aca="false">L172*L217*Interventions!$C$47</f>
        <v>68425.0761508778</v>
      </c>
      <c r="M247" s="48" t="n">
        <f aca="false">M172*M217*Interventions!$C$47</f>
        <v>70425.3260663991</v>
      </c>
    </row>
    <row r="248" customFormat="false" ht="15" hidden="false" customHeight="false" outlineLevel="0" collapsed="false">
      <c r="B248" s="0" t="s">
        <v>26</v>
      </c>
      <c r="C248" s="48" t="n">
        <f aca="false">C173*C218*Interventions!$C$47</f>
        <v>0</v>
      </c>
      <c r="D248" s="48" t="n">
        <f aca="false">D173*D218*Interventions!$C$47</f>
        <v>31204.9266328864</v>
      </c>
      <c r="E248" s="48" t="n">
        <f aca="false">E173*E218*Interventions!$C$47</f>
        <v>32186.1012003368</v>
      </c>
      <c r="F248" s="48" t="n">
        <f aca="false">F173*F218*Interventions!$C$47</f>
        <v>33190.4077754507</v>
      </c>
      <c r="G248" s="48" t="n">
        <f aca="false">G173*G218*Interventions!$C$47</f>
        <v>34218.9264991946</v>
      </c>
      <c r="H248" s="48" t="n">
        <f aca="false">H173*H218*Interventions!$C$47</f>
        <v>35270.953459478</v>
      </c>
      <c r="I248" s="48" t="n">
        <f aca="false">I173*I218*Interventions!$C$47</f>
        <v>36350.651446767</v>
      </c>
      <c r="J248" s="48" t="n">
        <f aca="false">J173*J218*Interventions!$C$47</f>
        <v>37452.5105284913</v>
      </c>
      <c r="K248" s="48" t="n">
        <f aca="false">K173*K218*Interventions!$C$47</f>
        <v>38581.4398846612</v>
      </c>
      <c r="L248" s="48" t="n">
        <f aca="false">L173*L218*Interventions!$C$47</f>
        <v>39750.6621398044</v>
      </c>
      <c r="M248" s="48" t="n">
        <f aca="false">M173*M218*Interventions!$C$47</f>
        <v>40912.6814324353</v>
      </c>
    </row>
    <row r="249" customFormat="false" ht="15" hidden="false" customHeight="false" outlineLevel="0" collapsed="false">
      <c r="B249" s="0" t="s">
        <v>27</v>
      </c>
      <c r="C249" s="48" t="n">
        <f aca="false">C174*C219*Interventions!$C$47</f>
        <v>0</v>
      </c>
      <c r="D249" s="48" t="n">
        <f aca="false">D174*D219*Interventions!$C$47</f>
        <v>35728.9452660073</v>
      </c>
      <c r="E249" s="48" t="n">
        <f aca="false">E174*E219*Interventions!$C$47</f>
        <v>36852.3682699854</v>
      </c>
      <c r="F249" s="48" t="n">
        <f aca="false">F174*F219*Interventions!$C$47</f>
        <v>38002.2769069992</v>
      </c>
      <c r="G249" s="48" t="n">
        <f aca="false">G174*G219*Interventions!$C$47</f>
        <v>39179.9079143729</v>
      </c>
      <c r="H249" s="48" t="n">
        <f aca="false">H174*H219*Interventions!$C$47</f>
        <v>40384.4553284571</v>
      </c>
      <c r="I249" s="48" t="n">
        <f aca="false">I174*I219*Interventions!$C$47</f>
        <v>41620.685451524</v>
      </c>
      <c r="J249" s="48" t="n">
        <f aca="false">J174*J219*Interventions!$C$47</f>
        <v>42882.2895336272</v>
      </c>
      <c r="K249" s="48" t="n">
        <f aca="false">K174*K219*Interventions!$C$47</f>
        <v>44174.888476426</v>
      </c>
      <c r="L249" s="48" t="n">
        <f aca="false">L174*L219*Interventions!$C$47</f>
        <v>45513.6218901999</v>
      </c>
      <c r="M249" s="48" t="n">
        <f aca="false">M174*M219*Interventions!$C$47</f>
        <v>46844.1080724907</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1388475.22231278</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618172.414203189</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359119.260999506</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411183.54711009</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117134.647918457</v>
      </c>
      <c r="E259" s="22" t="n">
        <f aca="false">PV($C$256,E$258,0,E246)*-1</f>
        <v>117298.743075951</v>
      </c>
      <c r="F259" s="22" t="n">
        <f aca="false">PV($C$256,F$258,0,F246)*-1</f>
        <v>117435.75640028</v>
      </c>
      <c r="G259" s="22" t="n">
        <f aca="false">PV($C$256,G$258,0,G246)*-1</f>
        <v>117548.45286959</v>
      </c>
      <c r="H259" s="22" t="n">
        <f aca="false">PV($C$256,H$258,0,H246)*-1</f>
        <v>117633.362602116</v>
      </c>
      <c r="I259" s="22" t="n">
        <f aca="false">PV($C$256,I$258,0,I246)*-1</f>
        <v>117703.204144121</v>
      </c>
      <c r="J259" s="22" t="n">
        <f aca="false">PV($C$256,J$258,0,J246)*-1</f>
        <v>117738.85206748</v>
      </c>
      <c r="K259" s="22" t="n">
        <f aca="false">PV($C$256,K$258,0,K246)*-1</f>
        <v>117755.193242247</v>
      </c>
      <c r="L259" s="22" t="n">
        <f aca="false">PV($C$256,L$258,0,L246)*-1</f>
        <v>117790.097225814</v>
      </c>
      <c r="M259" s="22" t="n">
        <f aca="false">PV($C$256,M$258,0,M246)*-1</f>
        <v>117702.349642113</v>
      </c>
    </row>
    <row r="260" customFormat="false" ht="15" hidden="false" customHeight="false" outlineLevel="0" collapsed="false">
      <c r="A260" s="101"/>
      <c r="B260" s="101" t="s">
        <v>25</v>
      </c>
      <c r="C260" s="22" t="n">
        <f aca="false">PV($C$256,C$258,0,C247)*-1</f>
        <v>0</v>
      </c>
      <c r="D260" s="22" t="n">
        <f aca="false">PV($C$256,D$258,0,D247)*-1</f>
        <v>52150.3062690458</v>
      </c>
      <c r="E260" s="22" t="n">
        <f aca="false">PV($C$256,E$258,0,E247)*-1</f>
        <v>52223.3641803696</v>
      </c>
      <c r="F260" s="22" t="n">
        <f aca="false">PV($C$256,F$258,0,F247)*-1</f>
        <v>52284.3648061765</v>
      </c>
      <c r="G260" s="22" t="n">
        <f aca="false">PV($C$256,G$258,0,G247)*-1</f>
        <v>52334.5391610272</v>
      </c>
      <c r="H260" s="22" t="n">
        <f aca="false">PV($C$256,H$258,0,H247)*-1</f>
        <v>52372.3423954683</v>
      </c>
      <c r="I260" s="22" t="n">
        <f aca="false">PV($C$256,I$258,0,I247)*-1</f>
        <v>52403.4370192245</v>
      </c>
      <c r="J260" s="22" t="n">
        <f aca="false">PV($C$256,J$258,0,J247)*-1</f>
        <v>52419.3080715055</v>
      </c>
      <c r="K260" s="22" t="n">
        <f aca="false">PV($C$256,K$258,0,K247)*-1</f>
        <v>52426.5834360887</v>
      </c>
      <c r="L260" s="22" t="n">
        <f aca="false">PV($C$256,L$258,0,L247)*-1</f>
        <v>52442.1232739196</v>
      </c>
      <c r="M260" s="22" t="n">
        <f aca="false">PV($C$256,M$258,0,M247)*-1</f>
        <v>52403.0565806253</v>
      </c>
    </row>
    <row r="261" customFormat="false" ht="15" hidden="false" customHeight="false" outlineLevel="0" collapsed="false">
      <c r="A261" s="101"/>
      <c r="B261" s="101" t="s">
        <v>26</v>
      </c>
      <c r="C261" s="22" t="n">
        <f aca="false">PV($C$256,C$258,0,C248)*-1</f>
        <v>0</v>
      </c>
      <c r="D261" s="22" t="n">
        <f aca="false">PV($C$256,D$258,0,D248)*-1</f>
        <v>30296.045274647</v>
      </c>
      <c r="E261" s="22" t="n">
        <f aca="false">PV($C$256,E$258,0,E248)*-1</f>
        <v>30338.4873224025</v>
      </c>
      <c r="F261" s="22" t="n">
        <f aca="false">PV($C$256,F$258,0,F248)*-1</f>
        <v>30373.924846234</v>
      </c>
      <c r="G261" s="22" t="n">
        <f aca="false">PV($C$256,G$258,0,G248)*-1</f>
        <v>30403.0729881134</v>
      </c>
      <c r="H261" s="22" t="n">
        <f aca="false">PV($C$256,H$258,0,H248)*-1</f>
        <v>30425.0342877507</v>
      </c>
      <c r="I261" s="22" t="n">
        <f aca="false">PV($C$256,I$258,0,I248)*-1</f>
        <v>30443.0983068623</v>
      </c>
      <c r="J261" s="22" t="n">
        <f aca="false">PV($C$256,J$258,0,J248)*-1</f>
        <v>30452.3183892138</v>
      </c>
      <c r="K261" s="22" t="n">
        <f aca="false">PV($C$256,K$258,0,K248)*-1</f>
        <v>30456.5449180796</v>
      </c>
      <c r="L261" s="22" t="n">
        <f aca="false">PV($C$256,L$258,0,L248)*-1</f>
        <v>30465.5725856844</v>
      </c>
      <c r="M261" s="22" t="n">
        <f aca="false">PV($C$256,M$258,0,M248)*-1</f>
        <v>30442.8772959833</v>
      </c>
    </row>
    <row r="262" customFormat="false" ht="15" hidden="false" customHeight="false" outlineLevel="0" collapsed="false">
      <c r="A262" s="101"/>
      <c r="B262" s="101" t="s">
        <v>27</v>
      </c>
      <c r="C262" s="22" t="n">
        <f aca="false">PV($C$256,C$258,0,C249)*-1</f>
        <v>0</v>
      </c>
      <c r="D262" s="22" t="n">
        <f aca="false">PV($C$256,D$258,0,D249)*-1</f>
        <v>34688.2963747644</v>
      </c>
      <c r="E262" s="22" t="n">
        <f aca="false">PV($C$256,E$258,0,E249)*-1</f>
        <v>34736.8915731788</v>
      </c>
      <c r="F262" s="22" t="n">
        <f aca="false">PV($C$256,F$258,0,F249)*-1</f>
        <v>34777.4667478695</v>
      </c>
      <c r="G262" s="22" t="n">
        <f aca="false">PV($C$256,G$258,0,G249)*-1</f>
        <v>34810.8407204497</v>
      </c>
      <c r="H262" s="22" t="n">
        <f aca="false">PV($C$256,H$258,0,H249)*-1</f>
        <v>34835.9859188969</v>
      </c>
      <c r="I262" s="22" t="n">
        <f aca="false">PV($C$256,I$258,0,I249)*-1</f>
        <v>34856.6688180337</v>
      </c>
      <c r="J262" s="22" t="n">
        <f aca="false">PV($C$256,J$258,0,J249)*-1</f>
        <v>34867.2256067602</v>
      </c>
      <c r="K262" s="22" t="n">
        <f aca="false">PV($C$256,K$258,0,K249)*-1</f>
        <v>34872.064888079</v>
      </c>
      <c r="L262" s="22" t="n">
        <f aca="false">PV($C$256,L$258,0,L249)*-1</f>
        <v>34882.4013662103</v>
      </c>
      <c r="M262" s="22" t="n">
        <f aca="false">PV($C$256,M$258,0,M249)*-1</f>
        <v>34856.4157655049</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1175740.65918817</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523459.425193451</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304096.976214971</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348184.257779747</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57133.3834330732</v>
      </c>
      <c r="E270" s="48" t="n">
        <f aca="false">SUM(E271:E273)</f>
        <v>58929.8248551737</v>
      </c>
      <c r="F270" s="48" t="n">
        <f aca="false">SUM(F271:F273)</f>
        <v>60768.6188800848</v>
      </c>
      <c r="G270" s="48" t="n">
        <f aca="false">SUM(G271:G273)</f>
        <v>62651.7431477068</v>
      </c>
      <c r="H270" s="48" t="n">
        <f aca="false">SUM(H271:H273)</f>
        <v>64577.9088590037</v>
      </c>
      <c r="I270" s="48" t="n">
        <f aca="false">SUM(I271:I273)</f>
        <v>66554.7377048274</v>
      </c>
      <c r="J270" s="48" t="n">
        <f aca="false">SUM(J271:J273)</f>
        <v>68572.1414996186</v>
      </c>
      <c r="K270" s="48" t="n">
        <f aca="false">SUM(K271:K273)</f>
        <v>70639.1085056213</v>
      </c>
      <c r="L270" s="48" t="n">
        <f aca="false">SUM(L271:L273)</f>
        <v>72779.8481461104</v>
      </c>
      <c r="M270" s="48" t="n">
        <f aca="false">SUM(M271:M273)</f>
        <v>74907.3998171514</v>
      </c>
    </row>
    <row r="271" customFormat="false" ht="15" hidden="false" customHeight="false" outlineLevel="0" collapsed="false">
      <c r="B271" s="0" t="s">
        <v>25</v>
      </c>
      <c r="C271" s="48" t="n">
        <f aca="false">C183*C217*Interventions!$C$48</f>
        <v>0</v>
      </c>
      <c r="D271" s="48" t="n">
        <f aca="false">D183*D217*Interventions!$C$48</f>
        <v>25436.7388058893</v>
      </c>
      <c r="E271" s="48" t="n">
        <f aca="false">E183*E217*Interventions!$C$48</f>
        <v>26236.5446022251</v>
      </c>
      <c r="F271" s="48" t="n">
        <f aca="false">F183*F217*Interventions!$C$48</f>
        <v>27055.2064863805</v>
      </c>
      <c r="G271" s="48" t="n">
        <f aca="false">G183*G217*Interventions!$C$48</f>
        <v>27893.6049367479</v>
      </c>
      <c r="H271" s="48" t="n">
        <f aca="false">H183*H217*Interventions!$C$48</f>
        <v>28751.1661584199</v>
      </c>
      <c r="I271" s="48" t="n">
        <f aca="false">I183*I217*Interventions!$C$48</f>
        <v>29631.2834557626</v>
      </c>
      <c r="J271" s="48" t="n">
        <f aca="false">J183*J217*Interventions!$C$48</f>
        <v>30529.4653996733</v>
      </c>
      <c r="K271" s="48" t="n">
        <f aca="false">K183*K217*Interventions!$C$48</f>
        <v>31449.7137149805</v>
      </c>
      <c r="L271" s="48" t="n">
        <f aca="false">L183*L217*Interventions!$C$48</f>
        <v>32402.8068422293</v>
      </c>
      <c r="M271" s="48" t="n">
        <f aca="false">M183*M217*Interventions!$C$48</f>
        <v>33350.0284646928</v>
      </c>
    </row>
    <row r="272" customFormat="false" ht="15" hidden="false" customHeight="false" outlineLevel="0" collapsed="false">
      <c r="B272" s="0" t="s">
        <v>26</v>
      </c>
      <c r="C272" s="48" t="n">
        <f aca="false">C184*C218*Interventions!$C$48</f>
        <v>0</v>
      </c>
      <c r="D272" s="48" t="n">
        <f aca="false">D184*D218*Interventions!$C$48</f>
        <v>14777.144098193</v>
      </c>
      <c r="E272" s="48" t="n">
        <f aca="false">E184*E218*Interventions!$C$48</f>
        <v>15241.7809210663</v>
      </c>
      <c r="F272" s="48" t="n">
        <f aca="false">F184*F218*Interventions!$C$48</f>
        <v>15717.3719440422</v>
      </c>
      <c r="G272" s="48" t="n">
        <f aca="false">G184*G218*Interventions!$C$48</f>
        <v>16204.4286696438</v>
      </c>
      <c r="H272" s="48" t="n">
        <f aca="false">H184*H218*Interventions!$C$48</f>
        <v>16702.6177591483</v>
      </c>
      <c r="I272" s="48" t="n">
        <f aca="false">I184*I218*Interventions!$C$48</f>
        <v>17213.9105087965</v>
      </c>
      <c r="J272" s="48" t="n">
        <f aca="false">J184*J218*Interventions!$C$48</f>
        <v>17735.6976809984</v>
      </c>
      <c r="K272" s="48" t="n">
        <f aca="false">K184*K218*Interventions!$C$48</f>
        <v>18270.3040259857</v>
      </c>
      <c r="L272" s="48" t="n">
        <f aca="false">L184*L218*Interventions!$C$48</f>
        <v>18823.9911392524</v>
      </c>
      <c r="M272" s="48" t="n">
        <f aca="false">M184*M218*Interventions!$C$48</f>
        <v>19374.2672778283</v>
      </c>
    </row>
    <row r="273" customFormat="false" ht="15" hidden="false" customHeight="false" outlineLevel="0" collapsed="false">
      <c r="B273" s="0" t="s">
        <v>27</v>
      </c>
      <c r="C273" s="48" t="n">
        <f aca="false">C185*C219*Interventions!$C$48</f>
        <v>0</v>
      </c>
      <c r="D273" s="48" t="n">
        <f aca="false">D185*D219*Interventions!$C$48</f>
        <v>16919.5005289909</v>
      </c>
      <c r="E273" s="48" t="n">
        <f aca="false">E185*E219*Interventions!$C$48</f>
        <v>17451.4993318823</v>
      </c>
      <c r="F273" s="48" t="n">
        <f aca="false">F185*F219*Interventions!$C$48</f>
        <v>17996.0404496621</v>
      </c>
      <c r="G273" s="48" t="n">
        <f aca="false">G185*G219*Interventions!$C$48</f>
        <v>18553.7095413151</v>
      </c>
      <c r="H273" s="48" t="n">
        <f aca="false">H185*H219*Interventions!$C$48</f>
        <v>19124.1249414356</v>
      </c>
      <c r="I273" s="48" t="n">
        <f aca="false">I185*I219*Interventions!$C$48</f>
        <v>19709.5437402683</v>
      </c>
      <c r="J273" s="48" t="n">
        <f aca="false">J185*J219*Interventions!$C$48</f>
        <v>20306.9784189469</v>
      </c>
      <c r="K273" s="48" t="n">
        <f aca="false">K185*K219*Interventions!$C$48</f>
        <v>20919.0907646551</v>
      </c>
      <c r="L273" s="48" t="n">
        <f aca="false">L185*L219*Interventions!$C$48</f>
        <v>21553.0501646287</v>
      </c>
      <c r="M273" s="48" t="n">
        <f aca="false">M185*M219*Interventions!$C$48</f>
        <v>22183.1040746303</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657514.714848371</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292736.558867001</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170061.514024955</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194716.641956415</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55469.3043039545</v>
      </c>
      <c r="E283" s="22" t="n">
        <f aca="false">PV($C$280,E$282,0,E270)*-1</f>
        <v>55547.0118344553</v>
      </c>
      <c r="F283" s="22" t="n">
        <f aca="false">PV($C$280,F$282,0,F270)*-1</f>
        <v>55611.8947185205</v>
      </c>
      <c r="G283" s="22" t="n">
        <f aca="false">PV($C$280,G$282,0,G270)*-1</f>
        <v>55665.262316078</v>
      </c>
      <c r="H283" s="22" t="n">
        <f aca="false">PV($C$280,H$282,0,H270)*-1</f>
        <v>55705.4714589365</v>
      </c>
      <c r="I283" s="22" t="n">
        <f aca="false">PV($C$280,I$282,0,I270)*-1</f>
        <v>55738.5450355029</v>
      </c>
      <c r="J283" s="22" t="n">
        <f aca="false">PV($C$280,J$282,0,J270)*-1</f>
        <v>55755.4261679752</v>
      </c>
      <c r="K283" s="22" t="n">
        <f aca="false">PV($C$280,K$282,0,K270)*-1</f>
        <v>55763.1645580415</v>
      </c>
      <c r="L283" s="22" t="n">
        <f aca="false">PV($C$280,L$282,0,L270)*-1</f>
        <v>55779.6933966073</v>
      </c>
      <c r="M283" s="22" t="n">
        <f aca="false">PV($C$280,M$282,0,M270)*-1</f>
        <v>55738.1403846784</v>
      </c>
    </row>
    <row r="284" customFormat="false" ht="15" hidden="false" customHeight="false" outlineLevel="0" collapsed="false">
      <c r="A284" s="101"/>
      <c r="B284" s="101" t="s">
        <v>25</v>
      </c>
      <c r="C284" s="22" t="n">
        <f aca="false">PV($C$280,C$282,0,C271)*-1</f>
        <v>0</v>
      </c>
      <c r="D284" s="22" t="n">
        <f aca="false">PV($C$280,D$282,0,D271)*-1</f>
        <v>24695.8629183391</v>
      </c>
      <c r="E284" s="22" t="n">
        <f aca="false">PV($C$280,E$282,0,E271)*-1</f>
        <v>24730.4596118627</v>
      </c>
      <c r="F284" s="22" t="n">
        <f aca="false">PV($C$280,F$282,0,F271)*-1</f>
        <v>24759.3465580886</v>
      </c>
      <c r="G284" s="22" t="n">
        <f aca="false">PV($C$280,G$282,0,G271)*-1</f>
        <v>24783.1067059776</v>
      </c>
      <c r="H284" s="22" t="n">
        <f aca="false">PV($C$280,H$282,0,H271)*-1</f>
        <v>24801.0084895417</v>
      </c>
      <c r="I284" s="22" t="n">
        <f aca="false">PV($C$280,I$282,0,I271)*-1</f>
        <v>24815.733399532</v>
      </c>
      <c r="J284" s="22" t="n">
        <f aca="false">PV($C$280,J$282,0,J271)*-1</f>
        <v>24823.249162325</v>
      </c>
      <c r="K284" s="22" t="n">
        <f aca="false">PV($C$280,K$282,0,K271)*-1</f>
        <v>24826.6944231352</v>
      </c>
      <c r="L284" s="22" t="n">
        <f aca="false">PV($C$280,L$282,0,L271)*-1</f>
        <v>24834.0533387831</v>
      </c>
      <c r="M284" s="22" t="n">
        <f aca="false">PV($C$280,M$282,0,M271)*-1</f>
        <v>24815.5532422105</v>
      </c>
    </row>
    <row r="285" customFormat="false" ht="15" hidden="false" customHeight="false" outlineLevel="0" collapsed="false">
      <c r="A285" s="101"/>
      <c r="B285" s="101" t="s">
        <v>26</v>
      </c>
      <c r="C285" s="22" t="n">
        <f aca="false">PV($C$280,C$282,0,C272)*-1</f>
        <v>0</v>
      </c>
      <c r="D285" s="22" t="n">
        <f aca="false">PV($C$280,D$282,0,D272)*-1</f>
        <v>14346.7418429059</v>
      </c>
      <c r="E285" s="22" t="n">
        <f aca="false">PV($C$280,E$282,0,E272)*-1</f>
        <v>14366.84034411</v>
      </c>
      <c r="F285" s="22" t="n">
        <f aca="false">PV($C$280,F$282,0,F272)*-1</f>
        <v>14383.6218415415</v>
      </c>
      <c r="G285" s="22" t="n">
        <f aca="false">PV($C$280,G$282,0,G272)*-1</f>
        <v>14397.4249918522</v>
      </c>
      <c r="H285" s="22" t="n">
        <f aca="false">PV($C$280,H$282,0,H272)*-1</f>
        <v>14407.8248012522</v>
      </c>
      <c r="I285" s="22" t="n">
        <f aca="false">PV($C$280,I$282,0,I272)*-1</f>
        <v>14416.3790470784</v>
      </c>
      <c r="J285" s="22" t="n">
        <f aca="false">PV($C$280,J$282,0,J272)*-1</f>
        <v>14420.7452321718</v>
      </c>
      <c r="K285" s="22" t="n">
        <f aca="false">PV($C$280,K$282,0,K272)*-1</f>
        <v>14422.7467118362</v>
      </c>
      <c r="L285" s="22" t="n">
        <f aca="false">PV($C$280,L$282,0,L272)*-1</f>
        <v>14427.0217786112</v>
      </c>
      <c r="M285" s="22" t="n">
        <f aca="false">PV($C$280,M$282,0,M272)*-1</f>
        <v>14416.2743870148</v>
      </c>
    </row>
    <row r="286" customFormat="false" ht="15" hidden="false" customHeight="false" outlineLevel="0" collapsed="false">
      <c r="A286" s="101"/>
      <c r="B286" s="101" t="s">
        <v>27</v>
      </c>
      <c r="C286" s="22" t="n">
        <f aca="false">PV($C$280,C$282,0,C273)*-1</f>
        <v>0</v>
      </c>
      <c r="D286" s="22" t="n">
        <f aca="false">PV($C$280,D$282,0,D273)*-1</f>
        <v>16426.6995427096</v>
      </c>
      <c r="E286" s="22" t="n">
        <f aca="false">PV($C$280,E$282,0,E273)*-1</f>
        <v>16449.7118784827</v>
      </c>
      <c r="F286" s="22" t="n">
        <f aca="false">PV($C$280,F$282,0,F273)*-1</f>
        <v>16468.9263188903</v>
      </c>
      <c r="G286" s="22" t="n">
        <f aca="false">PV($C$280,G$282,0,G273)*-1</f>
        <v>16484.7306182482</v>
      </c>
      <c r="H286" s="22" t="n">
        <f aca="false">PV($C$280,H$282,0,H273)*-1</f>
        <v>16496.6381681426</v>
      </c>
      <c r="I286" s="22" t="n">
        <f aca="false">PV($C$280,I$282,0,I273)*-1</f>
        <v>16506.4325888926</v>
      </c>
      <c r="J286" s="22" t="n">
        <f aca="false">PV($C$280,J$282,0,J273)*-1</f>
        <v>16511.4317734784</v>
      </c>
      <c r="K286" s="22" t="n">
        <f aca="false">PV($C$280,K$282,0,K273)*-1</f>
        <v>16513.7234230701</v>
      </c>
      <c r="L286" s="22" t="n">
        <f aca="false">PV($C$280,L$282,0,L273)*-1</f>
        <v>16518.618279213</v>
      </c>
      <c r="M286" s="22" t="n">
        <f aca="false">PV($C$280,M$282,0,M273)*-1</f>
        <v>16506.3127554532</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556773.91417475</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247885.067849795</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144005.620978374</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164883.225346581</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0.373205712217416</v>
      </c>
      <c r="E294" s="71" t="n">
        <f aca="false">(E171-E246)/E160</f>
        <v>0.373205712217416</v>
      </c>
      <c r="F294" s="71" t="n">
        <f aca="false">(F171-F246)/F160</f>
        <v>0.373205712217416</v>
      </c>
      <c r="G294" s="71" t="n">
        <f aca="false">(G171-G246)/G160</f>
        <v>0.373205712217416</v>
      </c>
      <c r="H294" s="71" t="n">
        <f aca="false">(H171-H246)/H160</f>
        <v>0.373205712217416</v>
      </c>
      <c r="I294" s="71" t="n">
        <f aca="false">(I171-I246)/I160</f>
        <v>0.373205712217416</v>
      </c>
      <c r="J294" s="71" t="n">
        <f aca="false">(J171-J246)/J160</f>
        <v>0.373205712217416</v>
      </c>
      <c r="K294" s="71" t="n">
        <f aca="false">(K171-K246)/K160</f>
        <v>0.373205712217416</v>
      </c>
      <c r="L294" s="71" t="n">
        <f aca="false">(L171-L246)/L160</f>
        <v>0.373205712217416</v>
      </c>
      <c r="M294" s="71" t="n">
        <f aca="false">(M171-M246)/M160</f>
        <v>0.373205712217416</v>
      </c>
    </row>
    <row r="295" customFormat="false" ht="15" hidden="false" customHeight="false" outlineLevel="0" collapsed="false">
      <c r="B295" s="0" t="s">
        <v>25</v>
      </c>
      <c r="C295" s="71" t="n">
        <f aca="false">(C172-C247)/C161</f>
        <v>0.447284745603137</v>
      </c>
      <c r="D295" s="71" t="n">
        <f aca="false">(D172-D247)/D161</f>
        <v>0.395608149804624</v>
      </c>
      <c r="E295" s="71" t="n">
        <f aca="false">(E172-E247)/E161</f>
        <v>0.395608149804624</v>
      </c>
      <c r="F295" s="71" t="n">
        <f aca="false">(F172-F247)/F161</f>
        <v>0.395608149804624</v>
      </c>
      <c r="G295" s="71" t="n">
        <f aca="false">(G172-G247)/G161</f>
        <v>0.395608149804624</v>
      </c>
      <c r="H295" s="71" t="n">
        <f aca="false">(H172-H247)/H161</f>
        <v>0.395608149804624</v>
      </c>
      <c r="I295" s="71" t="n">
        <f aca="false">(I172-I247)/I161</f>
        <v>0.395608149804624</v>
      </c>
      <c r="J295" s="71" t="n">
        <f aca="false">(J172-J247)/J161</f>
        <v>0.395608149804624</v>
      </c>
      <c r="K295" s="71" t="n">
        <f aca="false">(K172-K247)/K161</f>
        <v>0.395608149804624</v>
      </c>
      <c r="L295" s="71" t="n">
        <f aca="false">(L172-L247)/L161</f>
        <v>0.395608149804624</v>
      </c>
      <c r="M295" s="71" t="n">
        <f aca="false">(M172-M247)/M161</f>
        <v>0.395608149804624</v>
      </c>
    </row>
    <row r="296" customFormat="false" ht="15" hidden="false" customHeight="false" outlineLevel="0" collapsed="false">
      <c r="B296" s="0" t="s">
        <v>26</v>
      </c>
      <c r="C296" s="71" t="n">
        <f aca="false">(C173-C248)/C162</f>
        <v>0.378289236704879</v>
      </c>
      <c r="D296" s="71" t="n">
        <f aca="false">(D173-D248)/D162</f>
        <v>0.356828888306611</v>
      </c>
      <c r="E296" s="71" t="n">
        <f aca="false">(E173-E248)/E162</f>
        <v>0.356828888306611</v>
      </c>
      <c r="F296" s="71" t="n">
        <f aca="false">(F173-F248)/F162</f>
        <v>0.356828888306611</v>
      </c>
      <c r="G296" s="71" t="n">
        <f aca="false">(G173-G248)/G162</f>
        <v>0.356828888306611</v>
      </c>
      <c r="H296" s="71" t="n">
        <f aca="false">(H173-H248)/H162</f>
        <v>0.356828888306611</v>
      </c>
      <c r="I296" s="71" t="n">
        <f aca="false">(I173-I248)/I162</f>
        <v>0.356828888306611</v>
      </c>
      <c r="J296" s="71" t="n">
        <f aca="false">(J173-J248)/J162</f>
        <v>0.356828888306611</v>
      </c>
      <c r="K296" s="71" t="n">
        <f aca="false">(K173-K248)/K162</f>
        <v>0.356828888306611</v>
      </c>
      <c r="L296" s="71" t="n">
        <f aca="false">(L173-L248)/L162</f>
        <v>0.356828888306611</v>
      </c>
      <c r="M296" s="71" t="n">
        <f aca="false">(M173-M248)/M162</f>
        <v>0.356828888306611</v>
      </c>
    </row>
    <row r="297" customFormat="false" ht="15" hidden="false" customHeight="false" outlineLevel="0" collapsed="false">
      <c r="B297" s="0" t="s">
        <v>27</v>
      </c>
      <c r="C297" s="71" t="n">
        <f aca="false">(C174-C249)/C163</f>
        <v>0.390938528049794</v>
      </c>
      <c r="D297" s="71" t="n">
        <f aca="false">(D174-D249)/D163</f>
        <v>0.374245452902068</v>
      </c>
      <c r="E297" s="71" t="n">
        <f aca="false">(E174-E249)/E163</f>
        <v>0.374245452902068</v>
      </c>
      <c r="F297" s="71" t="n">
        <f aca="false">(F174-F249)/F163</f>
        <v>0.374245452902068</v>
      </c>
      <c r="G297" s="71" t="n">
        <f aca="false">(G174-G249)/G163</f>
        <v>0.374245452902068</v>
      </c>
      <c r="H297" s="71" t="n">
        <f aca="false">(H174-H249)/H163</f>
        <v>0.374245452902068</v>
      </c>
      <c r="I297" s="71" t="n">
        <f aca="false">(I174-I249)/I163</f>
        <v>0.374245452902068</v>
      </c>
      <c r="J297" s="71" t="n">
        <f aca="false">(J174-J249)/J163</f>
        <v>0.374245452902068</v>
      </c>
      <c r="K297" s="71" t="n">
        <f aca="false">(K174-K249)/K163</f>
        <v>0.374245452902068</v>
      </c>
      <c r="L297" s="71" t="n">
        <f aca="false">(L174-L249)/L163</f>
        <v>0.374245452902068</v>
      </c>
      <c r="M297" s="71" t="n">
        <f aca="false">(M174-M249)/M163</f>
        <v>0.374245452902068</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0.386899043422775</v>
      </c>
      <c r="E300" s="71" t="n">
        <f aca="false">(E171-E270)/E160</f>
        <v>0.386899043422775</v>
      </c>
      <c r="F300" s="71" t="n">
        <f aca="false">(F171-F270)/F160</f>
        <v>0.386899043422775</v>
      </c>
      <c r="G300" s="71" t="n">
        <f aca="false">(G171-G270)/G160</f>
        <v>0.386899043422775</v>
      </c>
      <c r="H300" s="71" t="n">
        <f aca="false">(H171-H270)/H160</f>
        <v>0.386899043422775</v>
      </c>
      <c r="I300" s="71" t="n">
        <f aca="false">(I171-I270)/I160</f>
        <v>0.386899043422775</v>
      </c>
      <c r="J300" s="71" t="n">
        <f aca="false">(J171-J270)/J160</f>
        <v>0.386899043422775</v>
      </c>
      <c r="K300" s="71" t="n">
        <f aca="false">(K171-K270)/K160</f>
        <v>0.386899043422775</v>
      </c>
      <c r="L300" s="71" t="n">
        <f aca="false">(L171-L270)/L160</f>
        <v>0.386899043422775</v>
      </c>
      <c r="M300" s="71" t="n">
        <f aca="false">(M171-M270)/M160</f>
        <v>0.386899043422775</v>
      </c>
    </row>
    <row r="301" customFormat="false" ht="15" hidden="false" customHeight="false" outlineLevel="0" collapsed="false">
      <c r="B301" s="0" t="s">
        <v>25</v>
      </c>
      <c r="C301" s="71" t="n">
        <f aca="false">(C172-C271)/C161</f>
        <v>0.447284745603137</v>
      </c>
      <c r="D301" s="71" t="n">
        <f aca="false">(D172-D271)/D161</f>
        <v>0.422813209053715</v>
      </c>
      <c r="E301" s="71" t="n">
        <f aca="false">(E172-E271)/E161</f>
        <v>0.422813209053715</v>
      </c>
      <c r="F301" s="71" t="n">
        <f aca="false">(F172-F271)/F161</f>
        <v>0.422813209053715</v>
      </c>
      <c r="G301" s="71" t="n">
        <f aca="false">(G172-G271)/G161</f>
        <v>0.422813209053715</v>
      </c>
      <c r="H301" s="71" t="n">
        <f aca="false">(H172-H271)/H161</f>
        <v>0.422813209053715</v>
      </c>
      <c r="I301" s="71" t="n">
        <f aca="false">(I172-I271)/I161</f>
        <v>0.422813209053715</v>
      </c>
      <c r="J301" s="71" t="n">
        <f aca="false">(J172-J271)/J161</f>
        <v>0.422813209053715</v>
      </c>
      <c r="K301" s="71" t="n">
        <f aca="false">(K172-K271)/K161</f>
        <v>0.422813209053715</v>
      </c>
      <c r="L301" s="71" t="n">
        <f aca="false">(L172-L271)/L161</f>
        <v>0.422813209053715</v>
      </c>
      <c r="M301" s="71" t="n">
        <f aca="false">(M172-M271)/M161</f>
        <v>0.422813209053715</v>
      </c>
    </row>
    <row r="302" customFormat="false" ht="15" hidden="false" customHeight="false" outlineLevel="0" collapsed="false">
      <c r="B302" s="0" t="s">
        <v>26</v>
      </c>
      <c r="C302" s="71" t="n">
        <f aca="false">(C173-C272)/C162</f>
        <v>0.378289236704879</v>
      </c>
      <c r="D302" s="71" t="n">
        <f aca="false">(D173-D272)/D162</f>
        <v>0.368126653584289</v>
      </c>
      <c r="E302" s="71" t="n">
        <f aca="false">(E173-E272)/E162</f>
        <v>0.368126653584289</v>
      </c>
      <c r="F302" s="71" t="n">
        <f aca="false">(F173-F272)/F162</f>
        <v>0.368126653584289</v>
      </c>
      <c r="G302" s="71" t="n">
        <f aca="false">(G173-G272)/G162</f>
        <v>0.368126653584289</v>
      </c>
      <c r="H302" s="71" t="n">
        <f aca="false">(H173-H272)/H162</f>
        <v>0.368126653584289</v>
      </c>
      <c r="I302" s="71" t="n">
        <f aca="false">(I173-I272)/I162</f>
        <v>0.368126653584289</v>
      </c>
      <c r="J302" s="71" t="n">
        <f aca="false">(J173-J272)/J162</f>
        <v>0.368126653584289</v>
      </c>
      <c r="K302" s="71" t="n">
        <f aca="false">(K173-K272)/K162</f>
        <v>0.368126653584289</v>
      </c>
      <c r="L302" s="71" t="n">
        <f aca="false">(L173-L272)/L162</f>
        <v>0.368126653584289</v>
      </c>
      <c r="M302" s="71" t="n">
        <f aca="false">(M173-M272)/M162</f>
        <v>0.368126653584289</v>
      </c>
    </row>
    <row r="303" customFormat="false" ht="15" hidden="false" customHeight="false" outlineLevel="0" collapsed="false">
      <c r="B303" s="0" t="s">
        <v>27</v>
      </c>
      <c r="C303" s="71" t="n">
        <f aca="false">(C174-C273)/C163</f>
        <v>0.390938528049794</v>
      </c>
      <c r="D303" s="71" t="n">
        <f aca="false">(D174-D273)/D163</f>
        <v>0.383033494982357</v>
      </c>
      <c r="E303" s="71" t="n">
        <f aca="false">(E174-E273)/E163</f>
        <v>0.383033494982357</v>
      </c>
      <c r="F303" s="71" t="n">
        <f aca="false">(F174-F273)/F163</f>
        <v>0.383033494982357</v>
      </c>
      <c r="G303" s="71" t="n">
        <f aca="false">(G174-G273)/G163</f>
        <v>0.383033494982357</v>
      </c>
      <c r="H303" s="71" t="n">
        <f aca="false">(H174-H273)/H163</f>
        <v>0.383033494982357</v>
      </c>
      <c r="I303" s="71" t="n">
        <f aca="false">(I174-I273)/I163</f>
        <v>0.383033494982357</v>
      </c>
      <c r="J303" s="71" t="n">
        <f aca="false">(J174-J273)/J163</f>
        <v>0.383033494982357</v>
      </c>
      <c r="K303" s="71" t="n">
        <f aca="false">(K174-K273)/K163</f>
        <v>0.383033494982357</v>
      </c>
      <c r="L303" s="71" t="n">
        <f aca="false">(L174-L273)/L163</f>
        <v>0.383033494982357</v>
      </c>
      <c r="M303" s="71" t="n">
        <f aca="false">(M174-M273)/M163</f>
        <v>0.383033494982357</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WRA'!AD26</f>
        <v>0.0052</v>
      </c>
      <c r="E318" s="75" t="n">
        <f aca="false">D318</f>
        <v>0.0052</v>
      </c>
      <c r="F318" s="75" t="n">
        <f aca="false">E318</f>
        <v>0.0052</v>
      </c>
      <c r="G318" s="75" t="n">
        <f aca="false">F318</f>
        <v>0.0052</v>
      </c>
      <c r="H318" s="75" t="n">
        <f aca="false">G318</f>
        <v>0.0052</v>
      </c>
      <c r="I318" s="75" t="n">
        <f aca="false">H318</f>
        <v>0.0052</v>
      </c>
      <c r="J318" s="75" t="n">
        <f aca="false">I318</f>
        <v>0.0052</v>
      </c>
      <c r="K318" s="75" t="n">
        <f aca="false">J318</f>
        <v>0.0052</v>
      </c>
      <c r="L318" s="75" t="n">
        <f aca="false">K318</f>
        <v>0.0052</v>
      </c>
      <c r="M318" s="75" t="n">
        <f aca="false">L318</f>
        <v>0.0052</v>
      </c>
    </row>
    <row r="319" customFormat="false" ht="15" hidden="false" customHeight="false" outlineLevel="0" collapsed="false">
      <c r="B319" s="0" t="s">
        <v>26</v>
      </c>
      <c r="C319" s="75" t="n">
        <v>0</v>
      </c>
      <c r="D319" s="75" t="n">
        <f aca="false">'Regional Data WRA'!AD27</f>
        <v>0.0037</v>
      </c>
      <c r="E319" s="75" t="n">
        <f aca="false">D319</f>
        <v>0.0037</v>
      </c>
      <c r="F319" s="75" t="n">
        <f aca="false">E319</f>
        <v>0.0037</v>
      </c>
      <c r="G319" s="75" t="n">
        <f aca="false">F319</f>
        <v>0.0037</v>
      </c>
      <c r="H319" s="75" t="n">
        <f aca="false">G319</f>
        <v>0.0037</v>
      </c>
      <c r="I319" s="75" t="n">
        <f aca="false">H319</f>
        <v>0.0037</v>
      </c>
      <c r="J319" s="75" t="n">
        <f aca="false">I319</f>
        <v>0.0037</v>
      </c>
      <c r="K319" s="75" t="n">
        <f aca="false">J319</f>
        <v>0.0037</v>
      </c>
      <c r="L319" s="75" t="n">
        <f aca="false">K319</f>
        <v>0.0037</v>
      </c>
      <c r="M319" s="75" t="n">
        <f aca="false">L319</f>
        <v>0.0037</v>
      </c>
    </row>
    <row r="320" customFormat="false" ht="15" hidden="false" customHeight="false" outlineLevel="0" collapsed="false">
      <c r="B320" s="0" t="s">
        <v>27</v>
      </c>
      <c r="C320" s="75" t="n">
        <v>0</v>
      </c>
      <c r="D320" s="75" t="n">
        <f aca="false">'Regional Data WRA'!AD28</f>
        <v>0.0066</v>
      </c>
      <c r="E320" s="75" t="n">
        <f aca="false">D320</f>
        <v>0.0066</v>
      </c>
      <c r="F320" s="75" t="n">
        <f aca="false">E320</f>
        <v>0.0066</v>
      </c>
      <c r="G320" s="75" t="n">
        <f aca="false">F320</f>
        <v>0.0066</v>
      </c>
      <c r="H320" s="75" t="n">
        <f aca="false">G320</f>
        <v>0.0066</v>
      </c>
      <c r="I320" s="75" t="n">
        <f aca="false">H320</f>
        <v>0.0066</v>
      </c>
      <c r="J320" s="75" t="n">
        <f aca="false">I320</f>
        <v>0.0066</v>
      </c>
      <c r="K320" s="75" t="n">
        <f aca="false">J320</f>
        <v>0.0066</v>
      </c>
      <c r="L320" s="75" t="n">
        <f aca="false">K320</f>
        <v>0.0066</v>
      </c>
      <c r="M320" s="75" t="n">
        <f aca="false">L320</f>
        <v>0.0066</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24911.4490622142</v>
      </c>
      <c r="E323" s="22" t="n">
        <f aca="false">SUM(E324:E326)</f>
        <v>25694.738205808</v>
      </c>
      <c r="F323" s="22" t="n">
        <f aca="false">SUM(F324:F326)</f>
        <v>26496.494043376</v>
      </c>
      <c r="G323" s="22" t="n">
        <f aca="false">SUM(G324:G326)</f>
        <v>27317.5788707018</v>
      </c>
      <c r="H323" s="22" t="n">
        <f aca="false">SUM(H324:H326)</f>
        <v>28157.4307422186</v>
      </c>
      <c r="I323" s="22" t="n">
        <f aca="false">SUM(I324:I326)</f>
        <v>29019.3728877445</v>
      </c>
      <c r="J323" s="22" t="n">
        <f aca="false">SUM(J324:J326)</f>
        <v>29899.0066299108</v>
      </c>
      <c r="K323" s="22" t="n">
        <f aca="false">SUM(K324:K326)</f>
        <v>30800.251054611</v>
      </c>
      <c r="L323" s="22" t="n">
        <f aca="false">SUM(L324:L326)</f>
        <v>31733.6620186575</v>
      </c>
      <c r="M323" s="22" t="n">
        <f aca="false">SUM(M324:M326)</f>
        <v>32661.3227293601</v>
      </c>
    </row>
    <row r="324" customFormat="false" ht="15" hidden="false" customHeight="false" outlineLevel="0" collapsed="false">
      <c r="B324" s="0" t="s">
        <v>25</v>
      </c>
      <c r="C324" s="0" t="n">
        <f aca="false">C318*C161</f>
        <v>0</v>
      </c>
      <c r="D324" s="22" t="n">
        <f aca="false">D318*D161</f>
        <v>5405.09753130929</v>
      </c>
      <c r="E324" s="22" t="n">
        <f aca="false">E318*E161</f>
        <v>5575.0496768375</v>
      </c>
      <c r="F324" s="22" t="n">
        <f aca="false">F318*F161</f>
        <v>5749.00858575239</v>
      </c>
      <c r="G324" s="22" t="n">
        <f aca="false">G318*G161</f>
        <v>5927.16135246182</v>
      </c>
      <c r="H324" s="22" t="n">
        <f aca="false">H318*H161</f>
        <v>6109.38605027302</v>
      </c>
      <c r="I324" s="22" t="n">
        <f aca="false">I318*I161</f>
        <v>6296.40372842084</v>
      </c>
      <c r="J324" s="22" t="n">
        <f aca="false">J318*J161</f>
        <v>6487.25999520668</v>
      </c>
      <c r="K324" s="22" t="n">
        <f aca="false">K318*K161</f>
        <v>6682.80518420341</v>
      </c>
      <c r="L324" s="22" t="n">
        <f aca="false">L318*L161</f>
        <v>6885.32962526925</v>
      </c>
      <c r="M324" s="22" t="n">
        <f aca="false">M318*M161</f>
        <v>7086.60641991852</v>
      </c>
    </row>
    <row r="325" customFormat="false" ht="15" hidden="false" customHeight="false" outlineLevel="0" collapsed="false">
      <c r="B325" s="0" t="s">
        <v>26</v>
      </c>
      <c r="C325" s="0" t="n">
        <f aca="false">C319*C162</f>
        <v>0</v>
      </c>
      <c r="D325" s="22" t="n">
        <f aca="false">D319*D162</f>
        <v>5380.07242002646</v>
      </c>
      <c r="E325" s="22" t="n">
        <f aca="false">E319*E162</f>
        <v>5549.23770253696</v>
      </c>
      <c r="F325" s="22" t="n">
        <f aca="false">F319*F162</f>
        <v>5722.39119748308</v>
      </c>
      <c r="G325" s="22" t="n">
        <f aca="false">G319*G162</f>
        <v>5899.71913304258</v>
      </c>
      <c r="H325" s="22" t="n">
        <f aca="false">H319*H162</f>
        <v>6081.1001470322</v>
      </c>
      <c r="I325" s="22" t="n">
        <f aca="false">I319*I162</f>
        <v>6267.25195029426</v>
      </c>
      <c r="J325" s="22" t="n">
        <f aca="false">J319*J162</f>
        <v>6457.22456987712</v>
      </c>
      <c r="K325" s="22" t="n">
        <f aca="false">K319*K162</f>
        <v>6651.86440238636</v>
      </c>
      <c r="L325" s="22" t="n">
        <f aca="false">L319*L162</f>
        <v>6853.45117366071</v>
      </c>
      <c r="M325" s="22" t="n">
        <f aca="false">M319*M162</f>
        <v>7053.79607500823</v>
      </c>
    </row>
    <row r="326" customFormat="false" ht="15" hidden="false" customHeight="false" outlineLevel="0" collapsed="false">
      <c r="B326" s="0" t="s">
        <v>27</v>
      </c>
      <c r="C326" s="0" t="n">
        <f aca="false">C320*C163</f>
        <v>0</v>
      </c>
      <c r="D326" s="22" t="n">
        <f aca="false">D320*D163</f>
        <v>14126.2791108784</v>
      </c>
      <c r="E326" s="22" t="n">
        <f aca="false">E320*E163</f>
        <v>14570.4508264335</v>
      </c>
      <c r="F326" s="22" t="n">
        <f aca="false">F320*F163</f>
        <v>15025.0942601405</v>
      </c>
      <c r="G326" s="22" t="n">
        <f aca="false">G320*G163</f>
        <v>15490.6983851974</v>
      </c>
      <c r="H326" s="22" t="n">
        <f aca="false">H320*H163</f>
        <v>15966.9445449134</v>
      </c>
      <c r="I326" s="22" t="n">
        <f aca="false">I320*I163</f>
        <v>16455.7172090294</v>
      </c>
      <c r="J326" s="22" t="n">
        <f aca="false">J320*J163</f>
        <v>16954.522064827</v>
      </c>
      <c r="K326" s="22" t="n">
        <f aca="false">K320*K163</f>
        <v>17465.5814680212</v>
      </c>
      <c r="L326" s="22" t="n">
        <f aca="false">L320*L163</f>
        <v>17994.8812197276</v>
      </c>
      <c r="M326" s="22" t="n">
        <f aca="false">M320*M163</f>
        <v>18520.9202344333</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4725538.05553715</v>
      </c>
      <c r="E347" s="22" t="n">
        <f aca="false">E36+E193</f>
        <v>4874122.85473119</v>
      </c>
      <c r="F347" s="22" t="n">
        <f aca="false">F36+F193</f>
        <v>5026210.66432487</v>
      </c>
      <c r="G347" s="22" t="n">
        <f aca="false">G36+G193</f>
        <v>5181965.05615741</v>
      </c>
      <c r="H347" s="22" t="n">
        <f aca="false">H36+H193</f>
        <v>5341279.43285044</v>
      </c>
      <c r="I347" s="22" t="n">
        <f aca="false">I36+I193</f>
        <v>5504784.18924503</v>
      </c>
      <c r="J347" s="22" t="n">
        <f aca="false">J36+J193</f>
        <v>5671644.92517254</v>
      </c>
      <c r="K347" s="22" t="n">
        <f aca="false">K36+K193</f>
        <v>5842605.06545282</v>
      </c>
      <c r="L347" s="22" t="n">
        <f aca="false">L36+L193</f>
        <v>6019666.98670204</v>
      </c>
      <c r="M347" s="22" t="n">
        <f aca="false">M36+M193</f>
        <v>6195638.12270877</v>
      </c>
    </row>
    <row r="348" customFormat="false" ht="15" hidden="false" customHeight="false" outlineLevel="0" collapsed="false">
      <c r="B348" s="0" t="s">
        <v>25</v>
      </c>
      <c r="C348" s="22" t="n">
        <f aca="false">C37+C194</f>
        <v>0</v>
      </c>
      <c r="D348" s="22" t="n">
        <f aca="false">D37+D194</f>
        <v>1113560.03643326</v>
      </c>
      <c r="E348" s="22" t="n">
        <f aca="false">E37+E194</f>
        <v>1148573.63540536</v>
      </c>
      <c r="F348" s="22" t="n">
        <f aca="false">F37+F194</f>
        <v>1184412.7091366</v>
      </c>
      <c r="G348" s="22" t="n">
        <f aca="false">G37+G194</f>
        <v>1221115.8028807</v>
      </c>
      <c r="H348" s="22" t="n">
        <f aca="false">H37+H194</f>
        <v>1258657.79725883</v>
      </c>
      <c r="I348" s="22" t="n">
        <f aca="false">I37+I194</f>
        <v>1297187.24308023</v>
      </c>
      <c r="J348" s="22" t="n">
        <f aca="false">J37+J194</f>
        <v>1336507.51624172</v>
      </c>
      <c r="K348" s="22" t="n">
        <f aca="false">K37+K194</f>
        <v>1376793.80275592</v>
      </c>
      <c r="L348" s="22" t="n">
        <f aca="false">L37+L194</f>
        <v>1418517.95716119</v>
      </c>
      <c r="M348" s="22" t="n">
        <f aca="false">M37+M194</f>
        <v>1459985.0710263</v>
      </c>
    </row>
    <row r="349" customFormat="false" ht="15" hidden="false" customHeight="false" outlineLevel="0" collapsed="false">
      <c r="B349" s="0" t="s">
        <v>26</v>
      </c>
      <c r="C349" s="22" t="n">
        <f aca="false">C38+C195</f>
        <v>0</v>
      </c>
      <c r="D349" s="22" t="n">
        <f aca="false">D38+D195</f>
        <v>1412611.24168956</v>
      </c>
      <c r="E349" s="22" t="n">
        <f aca="false">E38+E195</f>
        <v>1457027.88911022</v>
      </c>
      <c r="F349" s="22" t="n">
        <f aca="false">F38+F195</f>
        <v>1502491.69598915</v>
      </c>
      <c r="G349" s="22" t="n">
        <f aca="false">G38+G195</f>
        <v>1549051.55906915</v>
      </c>
      <c r="H349" s="22" t="n">
        <f aca="false">H38+H195</f>
        <v>1596675.61305717</v>
      </c>
      <c r="I349" s="22" t="n">
        <f aca="false">I38+I195</f>
        <v>1645552.30270357</v>
      </c>
      <c r="J349" s="22" t="n">
        <f aca="false">J38+J195</f>
        <v>1695432.19967987</v>
      </c>
      <c r="K349" s="22" t="n">
        <f aca="false">K38+K195</f>
        <v>1746537.53693512</v>
      </c>
      <c r="L349" s="22" t="n">
        <f aca="false">L38+L195</f>
        <v>1799466.88751748</v>
      </c>
      <c r="M349" s="22" t="n">
        <f aca="false">M38+M195</f>
        <v>1852070.16824753</v>
      </c>
    </row>
    <row r="350" customFormat="false" ht="15" hidden="false" customHeight="false" outlineLevel="0" collapsed="false">
      <c r="B350" s="0" t="s">
        <v>27</v>
      </c>
      <c r="C350" s="22" t="n">
        <f aca="false">C39+C196</f>
        <v>0</v>
      </c>
      <c r="D350" s="22" t="n">
        <f aca="false">D39+D196</f>
        <v>2199366.77741433</v>
      </c>
      <c r="E350" s="22" t="n">
        <f aca="false">E39+E196</f>
        <v>2268521.33021562</v>
      </c>
      <c r="F350" s="22" t="n">
        <f aca="false">F39+F196</f>
        <v>2339306.25919912</v>
      </c>
      <c r="G350" s="22" t="n">
        <f aca="false">G39+G196</f>
        <v>2411797.69420756</v>
      </c>
      <c r="H350" s="22" t="n">
        <f aca="false">H39+H196</f>
        <v>2485946.02253444</v>
      </c>
      <c r="I350" s="22" t="n">
        <f aca="false">I39+I196</f>
        <v>2562044.64346124</v>
      </c>
      <c r="J350" s="22" t="n">
        <f aca="false">J39+J196</f>
        <v>2639705.20925095</v>
      </c>
      <c r="K350" s="22" t="n">
        <f aca="false">K39+K196</f>
        <v>2719273.72576178</v>
      </c>
      <c r="L350" s="22" t="n">
        <f aca="false">L39+L196</f>
        <v>2801682.14202337</v>
      </c>
      <c r="M350" s="22" t="n">
        <f aca="false">M39+M196</f>
        <v>2883582.88343494</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54383455.3528823</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12815311.5713801</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16256917.0939988</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25311226.6875033</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4587901.02479335</v>
      </c>
      <c r="E360" s="22" t="n">
        <f aca="false">PV($C$357,E$359,0,E347)*-1</f>
        <v>4594328.26348496</v>
      </c>
      <c r="F360" s="22" t="n">
        <f aca="false">PV($C$357,F$359,0,F347)*-1</f>
        <v>4599694.76760881</v>
      </c>
      <c r="G360" s="22" t="n">
        <f aca="false">PV($C$357,G$359,0,G347)*-1</f>
        <v>4604108.83514755</v>
      </c>
      <c r="H360" s="22" t="n">
        <f aca="false">PV($C$357,H$359,0,H347)*-1</f>
        <v>4607434.55862726</v>
      </c>
      <c r="I360" s="22" t="n">
        <f aca="false">PV($C$357,I$359,0,I347)*-1</f>
        <v>4610170.09493381</v>
      </c>
      <c r="J360" s="22" t="n">
        <f aca="false">PV($C$357,J$359,0,J347)*-1</f>
        <v>4611566.3440114</v>
      </c>
      <c r="K360" s="22" t="n">
        <f aca="false">PV($C$357,K$359,0,K347)*-1</f>
        <v>4612206.39111783</v>
      </c>
      <c r="L360" s="22" t="n">
        <f aca="false">PV($C$357,L$359,0,L347)*-1</f>
        <v>4613573.50174499</v>
      </c>
      <c r="M360" s="22" t="n">
        <f aca="false">PV($C$357,M$359,0,M347)*-1</f>
        <v>4610136.62600977</v>
      </c>
    </row>
    <row r="361" customFormat="false" ht="15" hidden="false" customHeight="false" outlineLevel="0" collapsed="false">
      <c r="A361" s="101"/>
      <c r="B361" s="101" t="s">
        <v>25</v>
      </c>
      <c r="C361" s="22" t="n">
        <f aca="false">PV($C$357,C$359,0,C348)*-1</f>
        <v>0</v>
      </c>
      <c r="D361" s="22" t="n">
        <f aca="false">PV($C$357,D$359,0,D348)*-1</f>
        <v>1081126.24896433</v>
      </c>
      <c r="E361" s="22" t="n">
        <f aca="false">PV($C$357,E$359,0,E348)*-1</f>
        <v>1082640.81007197</v>
      </c>
      <c r="F361" s="22" t="n">
        <f aca="false">PV($C$357,F$359,0,F348)*-1</f>
        <v>1083905.41199824</v>
      </c>
      <c r="G361" s="22" t="n">
        <f aca="false">PV($C$357,G$359,0,G348)*-1</f>
        <v>1084945.57486467</v>
      </c>
      <c r="H361" s="22" t="n">
        <f aca="false">PV($C$357,H$359,0,H348)*-1</f>
        <v>1085729.27244909</v>
      </c>
      <c r="I361" s="22" t="n">
        <f aca="false">PV($C$357,I$359,0,I348)*-1</f>
        <v>1086373.89405057</v>
      </c>
      <c r="J361" s="22" t="n">
        <f aca="false">PV($C$357,J$359,0,J348)*-1</f>
        <v>1086702.91630273</v>
      </c>
      <c r="K361" s="22" t="n">
        <f aca="false">PV($C$357,K$359,0,K348)*-1</f>
        <v>1086853.74164172</v>
      </c>
      <c r="L361" s="22" t="n">
        <f aca="false">PV($C$357,L$359,0,L348)*-1</f>
        <v>1087175.89749824</v>
      </c>
      <c r="M361" s="22" t="n">
        <f aca="false">PV($C$357,M$359,0,M348)*-1</f>
        <v>1086366.00719073</v>
      </c>
    </row>
    <row r="362" customFormat="false" ht="15" hidden="false" customHeight="false" outlineLevel="0" collapsed="false">
      <c r="A362" s="101"/>
      <c r="B362" s="101" t="s">
        <v>26</v>
      </c>
      <c r="C362" s="22" t="n">
        <f aca="false">PV($C$357,C$359,0,C349)*-1</f>
        <v>0</v>
      </c>
      <c r="D362" s="22" t="n">
        <f aca="false">PV($C$357,D$359,0,D349)*-1</f>
        <v>1371467.22494132</v>
      </c>
      <c r="E362" s="22" t="n">
        <f aca="false">PV($C$357,E$359,0,E349)*-1</f>
        <v>1373388.52776908</v>
      </c>
      <c r="F362" s="22" t="n">
        <f aca="false">PV($C$357,F$359,0,F349)*-1</f>
        <v>1374992.74383185</v>
      </c>
      <c r="G362" s="22" t="n">
        <f aca="false">PV($C$357,G$359,0,G349)*-1</f>
        <v>1376312.24678655</v>
      </c>
      <c r="H362" s="22" t="n">
        <f aca="false">PV($C$357,H$359,0,H349)*-1</f>
        <v>1377306.40963509</v>
      </c>
      <c r="I362" s="22" t="n">
        <f aca="false">PV($C$357,I$359,0,I349)*-1</f>
        <v>1378124.14706377</v>
      </c>
      <c r="J362" s="22" t="n">
        <f aca="false">PV($C$357,J$359,0,J349)*-1</f>
        <v>1378541.52961789</v>
      </c>
      <c r="K362" s="22" t="n">
        <f aca="false">PV($C$357,K$359,0,K349)*-1</f>
        <v>1378732.8597325</v>
      </c>
      <c r="L362" s="22" t="n">
        <f aca="false">PV($C$357,L$359,0,L349)*-1</f>
        <v>1379141.5318917</v>
      </c>
      <c r="M362" s="22" t="n">
        <f aca="false">PV($C$357,M$359,0,M349)*-1</f>
        <v>1378114.14215474</v>
      </c>
    </row>
    <row r="363" customFormat="false" ht="15" hidden="false" customHeight="false" outlineLevel="0" collapsed="false">
      <c r="A363" s="101"/>
      <c r="B363" s="101" t="s">
        <v>27</v>
      </c>
      <c r="C363" s="22" t="n">
        <f aca="false">PV($C$357,C$359,0,C350)*-1</f>
        <v>0</v>
      </c>
      <c r="D363" s="22" t="n">
        <f aca="false">PV($C$357,D$359,0,D350)*-1</f>
        <v>2135307.5508877</v>
      </c>
      <c r="E363" s="22" t="n">
        <f aca="false">PV($C$357,E$359,0,E350)*-1</f>
        <v>2138298.9256439</v>
      </c>
      <c r="F363" s="22" t="n">
        <f aca="false">PV($C$357,F$359,0,F350)*-1</f>
        <v>2140796.61177872</v>
      </c>
      <c r="G363" s="22" t="n">
        <f aca="false">PV($C$357,G$359,0,G350)*-1</f>
        <v>2142851.01349634</v>
      </c>
      <c r="H363" s="22" t="n">
        <f aca="false">PV($C$357,H$359,0,H350)*-1</f>
        <v>2144398.87654308</v>
      </c>
      <c r="I363" s="22" t="n">
        <f aca="false">PV($C$357,I$359,0,I350)*-1</f>
        <v>2145672.05381947</v>
      </c>
      <c r="J363" s="22" t="n">
        <f aca="false">PV($C$357,J$359,0,J350)*-1</f>
        <v>2146321.89809078</v>
      </c>
      <c r="K363" s="22" t="n">
        <f aca="false">PV($C$357,K$359,0,K350)*-1</f>
        <v>2146619.78974361</v>
      </c>
      <c r="L363" s="22" t="n">
        <f aca="false">PV($C$357,L$359,0,L350)*-1</f>
        <v>2147256.07235504</v>
      </c>
      <c r="M363" s="22" t="n">
        <f aca="false">PV($C$357,M$359,0,M350)*-1</f>
        <v>2145656.47666429</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46051120.4074797</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10851819.7750323</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13766121.3634245</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21433179.2690229</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497493.663354282</v>
      </c>
      <c r="E371" s="22" t="n">
        <f aca="false">E65+E222</f>
        <v>513136.325671473</v>
      </c>
      <c r="F371" s="22" t="n">
        <f aca="false">F65+F222</f>
        <v>529147.776781814</v>
      </c>
      <c r="G371" s="22" t="n">
        <f aca="false">G65+G222</f>
        <v>545545.237148363</v>
      </c>
      <c r="H371" s="22" t="n">
        <f aca="false">H65+H222</f>
        <v>562317.484446879</v>
      </c>
      <c r="I371" s="22" t="n">
        <f aca="false">I65+I222</f>
        <v>579530.885181063</v>
      </c>
      <c r="J371" s="22" t="n">
        <f aca="false">J65+J222</f>
        <v>597097.595640478</v>
      </c>
      <c r="K371" s="22" t="n">
        <f aca="false">K65+K222</f>
        <v>615095.881862285</v>
      </c>
      <c r="L371" s="22" t="n">
        <f aca="false">L65+L222</f>
        <v>633736.549402694</v>
      </c>
      <c r="M371" s="22" t="n">
        <f aca="false">M65+M222</f>
        <v>652262.381607986</v>
      </c>
    </row>
    <row r="372" customFormat="false" ht="15" hidden="false" customHeight="false" outlineLevel="0" collapsed="false">
      <c r="B372" s="0" t="s">
        <v>25</v>
      </c>
      <c r="C372" s="22" t="n">
        <f aca="false">C66+C223</f>
        <v>0</v>
      </c>
      <c r="D372" s="22" t="n">
        <f aca="false">D66+D223</f>
        <v>199976.053439124</v>
      </c>
      <c r="E372" s="22" t="n">
        <f aca="false">E66+E223</f>
        <v>206263.888050688</v>
      </c>
      <c r="F372" s="22" t="n">
        <f aca="false">F66+F223</f>
        <v>212699.963600457</v>
      </c>
      <c r="G372" s="22" t="n">
        <f aca="false">G66+G223</f>
        <v>219291.20214693</v>
      </c>
      <c r="H372" s="22" t="n">
        <f aca="false">H66+H223</f>
        <v>226033.092685692</v>
      </c>
      <c r="I372" s="22" t="n">
        <f aca="false">I66+I223</f>
        <v>232952.312363545</v>
      </c>
      <c r="J372" s="22" t="n">
        <f aca="false">J66+J223</f>
        <v>240013.550904547</v>
      </c>
      <c r="K372" s="22" t="n">
        <f aca="false">K66+K223</f>
        <v>247248.268675699</v>
      </c>
      <c r="L372" s="22" t="n">
        <f aca="false">L66+L223</f>
        <v>254741.202561668</v>
      </c>
      <c r="M372" s="22" t="n">
        <f aca="false">M66+M223</f>
        <v>262187.976428316</v>
      </c>
    </row>
    <row r="373" customFormat="false" ht="15" hidden="false" customHeight="false" outlineLevel="0" collapsed="false">
      <c r="B373" s="0" t="s">
        <v>26</v>
      </c>
      <c r="C373" s="22" t="n">
        <f aca="false">C67+C224</f>
        <v>0</v>
      </c>
      <c r="D373" s="22" t="n">
        <f aca="false">D67+D224</f>
        <v>143452.033192968</v>
      </c>
      <c r="E373" s="22" t="n">
        <f aca="false">E67+E224</f>
        <v>147962.586551221</v>
      </c>
      <c r="F373" s="22" t="n">
        <f aca="false">F67+F224</f>
        <v>152579.479961806</v>
      </c>
      <c r="G373" s="22" t="n">
        <f aca="false">G67+G224</f>
        <v>157307.678936086</v>
      </c>
      <c r="H373" s="22" t="n">
        <f aca="false">H67+H224</f>
        <v>162143.947522836</v>
      </c>
      <c r="I373" s="22" t="n">
        <f aca="false">I67+I224</f>
        <v>167107.422468095</v>
      </c>
      <c r="J373" s="22" t="n">
        <f aca="false">J67+J224</f>
        <v>172172.774084685</v>
      </c>
      <c r="K373" s="22" t="n">
        <f aca="false">K67+K224</f>
        <v>177362.570342791</v>
      </c>
      <c r="L373" s="22" t="n">
        <f aca="false">L67+L224</f>
        <v>182737.596912409</v>
      </c>
      <c r="M373" s="22" t="n">
        <f aca="false">M67+M224</f>
        <v>188079.510774231</v>
      </c>
    </row>
    <row r="374" customFormat="false" ht="15" hidden="false" customHeight="false" outlineLevel="0" collapsed="false">
      <c r="B374" s="0" t="s">
        <v>27</v>
      </c>
      <c r="C374" s="22" t="n">
        <f aca="false">C68+C225</f>
        <v>0</v>
      </c>
      <c r="D374" s="22" t="n">
        <f aca="false">D68+D225</f>
        <v>154065.57672219</v>
      </c>
      <c r="E374" s="22" t="n">
        <f aca="false">E68+E225</f>
        <v>158909.851069564</v>
      </c>
      <c r="F374" s="22" t="n">
        <f aca="false">F68+F225</f>
        <v>163868.333219551</v>
      </c>
      <c r="G374" s="22" t="n">
        <f aca="false">G68+G225</f>
        <v>168946.356065347</v>
      </c>
      <c r="H374" s="22" t="n">
        <f aca="false">H68+H225</f>
        <v>174140.444238351</v>
      </c>
      <c r="I374" s="22" t="n">
        <f aca="false">I68+I225</f>
        <v>179471.150349423</v>
      </c>
      <c r="J374" s="22" t="n">
        <f aca="false">J68+J225</f>
        <v>184911.270651245</v>
      </c>
      <c r="K374" s="22" t="n">
        <f aca="false">K68+K225</f>
        <v>190485.042843794</v>
      </c>
      <c r="L374" s="22" t="n">
        <f aca="false">L68+L225</f>
        <v>196257.749928617</v>
      </c>
      <c r="M374" s="22" t="n">
        <f aca="false">M68+M225</f>
        <v>201994.894405439</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5725363.78109732</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2301407.51085667</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1650905.60074713</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1773050.66949352</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483003.556654643</v>
      </c>
      <c r="E384" s="22" t="n">
        <f aca="false">PV($C$381,E$383,0,E371)*-1</f>
        <v>483680.201405857</v>
      </c>
      <c r="F384" s="22" t="n">
        <f aca="false">PV($C$381,F$383,0,F371)*-1</f>
        <v>484245.174487144</v>
      </c>
      <c r="G384" s="22" t="n">
        <f aca="false">PV($C$381,G$383,0,G371)*-1</f>
        <v>484709.877258413</v>
      </c>
      <c r="H384" s="22" t="n">
        <f aca="false">PV($C$381,H$383,0,H371)*-1</f>
        <v>485060.001696684</v>
      </c>
      <c r="I384" s="22" t="n">
        <f aca="false">PV($C$381,I$383,0,I371)*-1</f>
        <v>485347.992601082</v>
      </c>
      <c r="J384" s="22" t="n">
        <f aca="false">PV($C$381,J$383,0,J371)*-1</f>
        <v>485494.986458799</v>
      </c>
      <c r="K384" s="22" t="n">
        <f aca="false">PV($C$381,K$383,0,K371)*-1</f>
        <v>485562.369130561</v>
      </c>
      <c r="L384" s="22" t="n">
        <f aca="false">PV($C$381,L$383,0,L371)*-1</f>
        <v>485706.295359938</v>
      </c>
      <c r="M384" s="22" t="n">
        <f aca="false">PV($C$381,M$383,0,M371)*-1</f>
        <v>485344.469070548</v>
      </c>
    </row>
    <row r="385" customFormat="false" ht="15" hidden="false" customHeight="false" outlineLevel="0" collapsed="false">
      <c r="A385" s="101"/>
      <c r="B385" s="101" t="s">
        <v>25</v>
      </c>
      <c r="C385" s="22" t="n">
        <f aca="false">PV($C$381,C$383,0,C372)*-1</f>
        <v>0</v>
      </c>
      <c r="D385" s="22" t="n">
        <f aca="false">PV($C$381,D$383,0,D372)*-1</f>
        <v>194151.508193325</v>
      </c>
      <c r="E385" s="22" t="n">
        <f aca="false">PV($C$381,E$383,0,E372)*-1</f>
        <v>194423.497078601</v>
      </c>
      <c r="F385" s="22" t="n">
        <f aca="false">PV($C$381,F$383,0,F372)*-1</f>
        <v>194650.597633679</v>
      </c>
      <c r="G385" s="22" t="n">
        <f aca="false">PV($C$381,G$383,0,G372)*-1</f>
        <v>194837.392829408</v>
      </c>
      <c r="H385" s="22" t="n">
        <f aca="false">PV($C$381,H$383,0,H372)*-1</f>
        <v>194978.131312198</v>
      </c>
      <c r="I385" s="22" t="n">
        <f aca="false">PV($C$381,I$383,0,I372)*-1</f>
        <v>195093.894162522</v>
      </c>
      <c r="J385" s="22" t="n">
        <f aca="false">PV($C$381,J$383,0,J372)*-1</f>
        <v>195152.980847863</v>
      </c>
      <c r="K385" s="22" t="n">
        <f aca="false">PV($C$381,K$383,0,K372)*-1</f>
        <v>195180.06646073</v>
      </c>
      <c r="L385" s="22" t="n">
        <f aca="false">PV($C$381,L$383,0,L372)*-1</f>
        <v>195237.920060599</v>
      </c>
      <c r="M385" s="22" t="n">
        <f aca="false">PV($C$381,M$383,0,M372)*-1</f>
        <v>195092.477819396</v>
      </c>
    </row>
    <row r="386" customFormat="false" ht="15" hidden="false" customHeight="false" outlineLevel="0" collapsed="false">
      <c r="A386" s="101"/>
      <c r="B386" s="101" t="s">
        <v>26</v>
      </c>
      <c r="C386" s="22" t="n">
        <f aca="false">PV($C$381,C$383,0,C373)*-1</f>
        <v>0</v>
      </c>
      <c r="D386" s="22" t="n">
        <f aca="false">PV($C$381,D$383,0,D373)*-1</f>
        <v>139273.81863395</v>
      </c>
      <c r="E386" s="22" t="n">
        <f aca="false">PV($C$381,E$383,0,E373)*-1</f>
        <v>139468.92878803</v>
      </c>
      <c r="F386" s="22" t="n">
        <f aca="false">PV($C$381,F$383,0,F373)*-1</f>
        <v>139631.838475489</v>
      </c>
      <c r="G386" s="22" t="n">
        <f aca="false">PV($C$381,G$383,0,G373)*-1</f>
        <v>139765.835272392</v>
      </c>
      <c r="H386" s="22" t="n">
        <f aca="false">PV($C$381,H$383,0,H373)*-1</f>
        <v>139866.793467923</v>
      </c>
      <c r="I386" s="22" t="n">
        <f aca="false">PV($C$381,I$383,0,I373)*-1</f>
        <v>139949.835492014</v>
      </c>
      <c r="J386" s="22" t="n">
        <f aca="false">PV($C$381,J$383,0,J373)*-1</f>
        <v>139992.221092695</v>
      </c>
      <c r="K386" s="22" t="n">
        <f aca="false">PV($C$381,K$383,0,K373)*-1</f>
        <v>140011.650850254</v>
      </c>
      <c r="L386" s="22" t="n">
        <f aca="false">PV($C$381,L$383,0,L373)*-1</f>
        <v>140053.151901935</v>
      </c>
      <c r="M386" s="22" t="n">
        <f aca="false">PV($C$381,M$383,0,M373)*-1</f>
        <v>139948.819483858</v>
      </c>
    </row>
    <row r="387" customFormat="false" ht="15" hidden="false" customHeight="false" outlineLevel="0" collapsed="false">
      <c r="A387" s="101"/>
      <c r="B387" s="101" t="s">
        <v>27</v>
      </c>
      <c r="C387" s="22" t="n">
        <f aca="false">PV($C$381,C$383,0,C374)*-1</f>
        <v>0</v>
      </c>
      <c r="D387" s="22" t="n">
        <f aca="false">PV($C$381,D$383,0,D374)*-1</f>
        <v>149578.229827369</v>
      </c>
      <c r="E387" s="22" t="n">
        <f aca="false">PV($C$381,E$383,0,E374)*-1</f>
        <v>149787.775539225</v>
      </c>
      <c r="F387" s="22" t="n">
        <f aca="false">PV($C$381,F$383,0,F374)*-1</f>
        <v>149962.738377976</v>
      </c>
      <c r="G387" s="22" t="n">
        <f aca="false">PV($C$381,G$383,0,G374)*-1</f>
        <v>150106.649156613</v>
      </c>
      <c r="H387" s="22" t="n">
        <f aca="false">PV($C$381,H$383,0,H374)*-1</f>
        <v>150215.076916562</v>
      </c>
      <c r="I387" s="22" t="n">
        <f aca="false">PV($C$381,I$383,0,I374)*-1</f>
        <v>150304.262946547</v>
      </c>
      <c r="J387" s="22" t="n">
        <f aca="false">PV($C$381,J$383,0,J374)*-1</f>
        <v>150349.784518241</v>
      </c>
      <c r="K387" s="22" t="n">
        <f aca="false">PV($C$381,K$383,0,K374)*-1</f>
        <v>150370.651819577</v>
      </c>
      <c r="L387" s="22" t="n">
        <f aca="false">PV($C$381,L$383,0,L374)*-1</f>
        <v>150415.223397404</v>
      </c>
      <c r="M387" s="22" t="n">
        <f aca="false">PV($C$381,M$383,0,M374)*-1</f>
        <v>150303.171767294</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4848154.92412367</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1948798.46639832</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1397962.89345854</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1501393.56426681</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125834.621251784</v>
      </c>
      <c r="E395" s="49" t="n">
        <f aca="false">E89+E246</f>
        <v>129791.231422015</v>
      </c>
      <c r="F395" s="49" t="n">
        <f aca="false">F89+F246</f>
        <v>133841.121972533</v>
      </c>
      <c r="G395" s="49" t="n">
        <f aca="false">G89+G246</f>
        <v>137988.648597905</v>
      </c>
      <c r="H395" s="49" t="n">
        <f aca="false">H89+H246</f>
        <v>142230.972755604</v>
      </c>
      <c r="I395" s="49" t="n">
        <f aca="false">I89+I246</f>
        <v>146584.880998851</v>
      </c>
      <c r="J395" s="49" t="n">
        <f aca="false">J89+J246</f>
        <v>151028.154391312</v>
      </c>
      <c r="K395" s="49" t="n">
        <f aca="false">K89+K246</f>
        <v>155580.589320095</v>
      </c>
      <c r="L395" s="49" t="n">
        <f aca="false">L89+L246</f>
        <v>160295.50633836</v>
      </c>
      <c r="M395" s="49" t="n">
        <f aca="false">M89+M246</f>
        <v>164981.37723611</v>
      </c>
    </row>
    <row r="396" customFormat="false" ht="15" hidden="false" customHeight="false" outlineLevel="0" collapsed="false">
      <c r="A396" s="49"/>
      <c r="B396" s="0" t="s">
        <v>25</v>
      </c>
      <c r="C396" s="49" t="n">
        <f aca="false">C90+C247</f>
        <v>0</v>
      </c>
      <c r="D396" s="49" t="n">
        <f aca="false">D90+D247</f>
        <v>54884.6872192878</v>
      </c>
      <c r="E396" s="49" t="n">
        <f aca="false">E90+E247</f>
        <v>56610.4230261871</v>
      </c>
      <c r="F396" s="49" t="n">
        <f aca="false">F90+F247</f>
        <v>58376.8444921267</v>
      </c>
      <c r="G396" s="49" t="n">
        <f aca="false">G90+G247</f>
        <v>60185.8514196538</v>
      </c>
      <c r="H396" s="49" t="n">
        <f aca="false">H90+H247</f>
        <v>62036.2057351982</v>
      </c>
      <c r="I396" s="49" t="n">
        <f aca="false">I90+I247</f>
        <v>63935.2291496997</v>
      </c>
      <c r="J396" s="49" t="n">
        <f aca="false">J90+J247</f>
        <v>65873.230535559</v>
      </c>
      <c r="K396" s="49" t="n">
        <f aca="false">K90+K247</f>
        <v>67858.8443886215</v>
      </c>
      <c r="L396" s="49" t="n">
        <f aca="false">L90+L247</f>
        <v>69915.3272805162</v>
      </c>
      <c r="M396" s="49" t="n">
        <f aca="false">M90+M247</f>
        <v>71959.1412644149</v>
      </c>
    </row>
    <row r="397" customFormat="false" ht="15" hidden="false" customHeight="false" outlineLevel="0" collapsed="false">
      <c r="A397" s="49"/>
      <c r="B397" s="0" t="s">
        <v>26</v>
      </c>
      <c r="C397" s="49" t="n">
        <f aca="false">C91+C248</f>
        <v>0</v>
      </c>
      <c r="D397" s="49" t="n">
        <f aca="false">D91+D248</f>
        <v>33824.610789117</v>
      </c>
      <c r="E397" s="49" t="n">
        <f aca="false">E91+E248</f>
        <v>34888.1559225708</v>
      </c>
      <c r="F397" s="49" t="n">
        <f aca="false">F91+F248</f>
        <v>35976.7750183895</v>
      </c>
      <c r="G397" s="49" t="n">
        <f aca="false">G91+G248</f>
        <v>37091.6388964315</v>
      </c>
      <c r="H397" s="49" t="n">
        <f aca="false">H91+H248</f>
        <v>38231.9845504969</v>
      </c>
      <c r="I397" s="49" t="n">
        <f aca="false">I91+I248</f>
        <v>39402.3242413891</v>
      </c>
      <c r="J397" s="49" t="n">
        <f aca="false">J91+J248</f>
        <v>40596.6854723012</v>
      </c>
      <c r="K397" s="49" t="n">
        <f aca="false">K91+K248</f>
        <v>41820.3895537143</v>
      </c>
      <c r="L397" s="49" t="n">
        <f aca="false">L91+L248</f>
        <v>43087.7691624364</v>
      </c>
      <c r="M397" s="49" t="n">
        <f aca="false">M91+M248</f>
        <v>44347.341112888</v>
      </c>
    </row>
    <row r="398" customFormat="false" ht="15" hidden="false" customHeight="false" outlineLevel="0" collapsed="false">
      <c r="A398" s="49"/>
      <c r="B398" s="0" t="s">
        <v>27</v>
      </c>
      <c r="C398" s="49" t="n">
        <f aca="false">C92+C249</f>
        <v>0</v>
      </c>
      <c r="D398" s="49" t="n">
        <f aca="false">D92+D249</f>
        <v>37125.3232433787</v>
      </c>
      <c r="E398" s="49" t="n">
        <f aca="false">E92+E249</f>
        <v>38292.6524732571</v>
      </c>
      <c r="F398" s="49" t="n">
        <f aca="false">F92+F249</f>
        <v>39487.5024620169</v>
      </c>
      <c r="G398" s="49" t="n">
        <f aca="false">G92+G249</f>
        <v>40711.15828182</v>
      </c>
      <c r="H398" s="49" t="n">
        <f aca="false">H92+H249</f>
        <v>41962.7824699092</v>
      </c>
      <c r="I398" s="49" t="n">
        <f aca="false">I92+I249</f>
        <v>43247.3276077621</v>
      </c>
      <c r="J398" s="49" t="n">
        <f aca="false">J92+J249</f>
        <v>44558.2383834521</v>
      </c>
      <c r="K398" s="49" t="n">
        <f aca="false">K92+K249</f>
        <v>45901.3553777596</v>
      </c>
      <c r="L398" s="49" t="n">
        <f aca="false">L92+L249</f>
        <v>47292.4098954073</v>
      </c>
      <c r="M398" s="49" t="n">
        <f aca="false">M92+M249</f>
        <v>48674.8948588072</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1448157.10428457</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631635.784511265</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389267.674719735</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427253.64505357</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122169.535195906</v>
      </c>
      <c r="E408" s="22" t="n">
        <f aca="false">PV($C$405,E$407,0,E395)*-1</f>
        <v>122340.683779824</v>
      </c>
      <c r="F408" s="22" t="n">
        <f aca="false">PV($C$405,F$407,0,F395)*-1</f>
        <v>122483.586451633</v>
      </c>
      <c r="G408" s="22" t="n">
        <f aca="false">PV($C$405,G$407,0,G395)*-1</f>
        <v>122601.127038628</v>
      </c>
      <c r="H408" s="22" t="n">
        <f aca="false">PV($C$405,H$407,0,H395)*-1</f>
        <v>122689.686510489</v>
      </c>
      <c r="I408" s="22" t="n">
        <f aca="false">PV($C$405,I$407,0,I395)*-1</f>
        <v>122762.530104385</v>
      </c>
      <c r="J408" s="22" t="n">
        <f aca="false">PV($C$405,J$407,0,J395)*-1</f>
        <v>122799.710309429</v>
      </c>
      <c r="K408" s="22" t="n">
        <f aca="false">PV($C$405,K$407,0,K395)*-1</f>
        <v>122816.753889287</v>
      </c>
      <c r="L408" s="22" t="n">
        <f aca="false">PV($C$405,L$407,0,L395)*-1</f>
        <v>122853.158177213</v>
      </c>
      <c r="M408" s="22" t="n">
        <f aca="false">PV($C$405,M$407,0,M395)*-1</f>
        <v>122761.638872671</v>
      </c>
    </row>
    <row r="409" customFormat="false" ht="15" hidden="false" customHeight="false" outlineLevel="0" collapsed="false">
      <c r="A409" s="101"/>
      <c r="B409" s="101" t="s">
        <v>25</v>
      </c>
      <c r="C409" s="22" t="n">
        <f aca="false">PV($C$405,C$407,0,C396)*-1</f>
        <v>0</v>
      </c>
      <c r="D409" s="22" t="n">
        <f aca="false">PV($C$405,D$407,0,D396)*-1</f>
        <v>53286.1040963959</v>
      </c>
      <c r="E409" s="22" t="n">
        <f aca="false">PV($C$405,E$407,0,E396)*-1</f>
        <v>53360.7531588152</v>
      </c>
      <c r="F409" s="22" t="n">
        <f aca="false">PV($C$405,F$407,0,F396)*-1</f>
        <v>53423.0823363262</v>
      </c>
      <c r="G409" s="22" t="n">
        <f aca="false">PV($C$405,G$407,0,G396)*-1</f>
        <v>53474.3494541404</v>
      </c>
      <c r="H409" s="22" t="n">
        <f aca="false">PV($C$405,H$407,0,H396)*-1</f>
        <v>53512.9760170452</v>
      </c>
      <c r="I409" s="22" t="n">
        <f aca="false">PV($C$405,I$407,0,I396)*-1</f>
        <v>53544.7478603354</v>
      </c>
      <c r="J409" s="22" t="n">
        <f aca="false">PV($C$405,J$407,0,J396)*-1</f>
        <v>53560.9645732268</v>
      </c>
      <c r="K409" s="22" t="n">
        <f aca="false">PV($C$405,K$407,0,K396)*-1</f>
        <v>53568.3983902502</v>
      </c>
      <c r="L409" s="22" t="n">
        <f aca="false">PV($C$405,L$407,0,L396)*-1</f>
        <v>53584.2766750684</v>
      </c>
      <c r="M409" s="22" t="n">
        <f aca="false">PV($C$405,M$407,0,M396)*-1</f>
        <v>53544.3591360449</v>
      </c>
    </row>
    <row r="410" customFormat="false" ht="15" hidden="false" customHeight="false" outlineLevel="0" collapsed="false">
      <c r="A410" s="101"/>
      <c r="B410" s="101" t="s">
        <v>26</v>
      </c>
      <c r="C410" s="22" t="n">
        <f aca="false">PV($C$405,C$407,0,C397)*-1</f>
        <v>0</v>
      </c>
      <c r="D410" s="22" t="n">
        <f aca="false">PV($C$405,D$407,0,D397)*-1</f>
        <v>32839.427950599</v>
      </c>
      <c r="E410" s="22" t="n">
        <f aca="false">PV($C$405,E$407,0,E397)*-1</f>
        <v>32885.4330498358</v>
      </c>
      <c r="F410" s="22" t="n">
        <f aca="false">PV($C$405,F$407,0,F397)*-1</f>
        <v>32923.8455885042</v>
      </c>
      <c r="G410" s="22" t="n">
        <f aca="false">PV($C$405,G$407,0,G397)*-1</f>
        <v>32955.4407454452</v>
      </c>
      <c r="H410" s="22" t="n">
        <f aca="false">PV($C$405,H$407,0,H397)*-1</f>
        <v>32979.2457176983</v>
      </c>
      <c r="I410" s="22" t="n">
        <f aca="false">PV($C$405,I$407,0,I397)*-1</f>
        <v>32998.8262289081</v>
      </c>
      <c r="J410" s="22" t="n">
        <f aca="false">PV($C$405,J$407,0,J397)*-1</f>
        <v>33008.8203462042</v>
      </c>
      <c r="K410" s="22" t="n">
        <f aca="false">PV($C$405,K$407,0,K397)*-1</f>
        <v>33013.4016963081</v>
      </c>
      <c r="L410" s="22" t="n">
        <f aca="false">PV($C$405,L$407,0,L397)*-1</f>
        <v>33023.187245451</v>
      </c>
      <c r="M410" s="22" t="n">
        <f aca="false">PV($C$405,M$407,0,M397)*-1</f>
        <v>32998.5866639493</v>
      </c>
    </row>
    <row r="411" customFormat="false" ht="15" hidden="false" customHeight="false" outlineLevel="0" collapsed="false">
      <c r="A411" s="101"/>
      <c r="B411" s="101" t="s">
        <v>27</v>
      </c>
      <c r="C411" s="22" t="n">
        <f aca="false">PV($C$405,C$407,0,C398)*-1</f>
        <v>0</v>
      </c>
      <c r="D411" s="22" t="n">
        <f aca="false">PV($C$405,D$407,0,D398)*-1</f>
        <v>36044.0031489114</v>
      </c>
      <c r="E411" s="22" t="n">
        <f aca="false">PV($C$405,E$407,0,E398)*-1</f>
        <v>36094.4975711727</v>
      </c>
      <c r="F411" s="22" t="n">
        <f aca="false">PV($C$405,F$407,0,F398)*-1</f>
        <v>36136.6585268021</v>
      </c>
      <c r="G411" s="22" t="n">
        <f aca="false">PV($C$405,G$407,0,G398)*-1</f>
        <v>36171.3368390426</v>
      </c>
      <c r="H411" s="22" t="n">
        <f aca="false">PV($C$405,H$407,0,H398)*-1</f>
        <v>36197.4647757455</v>
      </c>
      <c r="I411" s="22" t="n">
        <f aca="false">PV($C$405,I$407,0,I398)*-1</f>
        <v>36218.9560151411</v>
      </c>
      <c r="J411" s="22" t="n">
        <f aca="false">PV($C$405,J$407,0,J398)*-1</f>
        <v>36229.9253899985</v>
      </c>
      <c r="K411" s="22" t="n">
        <f aca="false">PV($C$405,K$407,0,K398)*-1</f>
        <v>36234.953802729</v>
      </c>
      <c r="L411" s="22" t="n">
        <f aca="false">PV($C$405,L$407,0,L398)*-1</f>
        <v>36245.6942566934</v>
      </c>
      <c r="M411" s="22" t="n">
        <f aca="false">PV($C$405,M$407,0,M398)*-1</f>
        <v>36218.6930726763</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1226278.41032946</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534860.011697649</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329626.215232903</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361792.183398913</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59458.7395636927</v>
      </c>
      <c r="E419" s="49" t="n">
        <f aca="false">E113+E270</f>
        <v>61328.2970139919</v>
      </c>
      <c r="F419" s="49" t="n">
        <f aca="false">F113+F270</f>
        <v>63241.930838366</v>
      </c>
      <c r="G419" s="49" t="n">
        <f aca="false">G113+G270</f>
        <v>65201.6991676086</v>
      </c>
      <c r="H419" s="49" t="n">
        <f aca="false">H113+H270</f>
        <v>67206.260747944</v>
      </c>
      <c r="I419" s="49" t="n">
        <f aca="false">I113+I270</f>
        <v>69263.5474767007</v>
      </c>
      <c r="J419" s="49" t="n">
        <f aca="false">J113+J270</f>
        <v>71363.0605743244</v>
      </c>
      <c r="K419" s="49" t="n">
        <f aca="false">K113+K270</f>
        <v>73514.154129647</v>
      </c>
      <c r="L419" s="49" t="n">
        <f aca="false">L113+L270</f>
        <v>75742.0229010917</v>
      </c>
      <c r="M419" s="49" t="n">
        <f aca="false">M113+M270</f>
        <v>77956.1669464012</v>
      </c>
    </row>
    <row r="420" customFormat="false" ht="15" hidden="false" customHeight="false" outlineLevel="0" collapsed="false">
      <c r="B420" s="0" t="s">
        <v>25</v>
      </c>
      <c r="C420" s="49" t="n">
        <f aca="false">C114+C271</f>
        <v>0</v>
      </c>
      <c r="D420" s="49" t="n">
        <f aca="false">D114+D271</f>
        <v>25961.3055529547</v>
      </c>
      <c r="E420" s="49" t="n">
        <f aca="false">E114+E271</f>
        <v>26777.6052688952</v>
      </c>
      <c r="F420" s="49" t="n">
        <f aca="false">F114+F271</f>
        <v>27613.149930548</v>
      </c>
      <c r="G420" s="49" t="n">
        <f aca="false">G114+G271</f>
        <v>28468.838173888</v>
      </c>
      <c r="H420" s="49" t="n">
        <f aca="false">H114+H271</f>
        <v>29344.0843709766</v>
      </c>
      <c r="I420" s="49" t="n">
        <f aca="false">I114+I271</f>
        <v>30242.3518042793</v>
      </c>
      <c r="J420" s="49" t="n">
        <f aca="false">J114+J271</f>
        <v>31159.0564206201</v>
      </c>
      <c r="K420" s="49" t="n">
        <f aca="false">K114+K271</f>
        <v>32098.2824700202</v>
      </c>
      <c r="L420" s="49" t="n">
        <f aca="false">L114+L271</f>
        <v>33071.0306703988</v>
      </c>
      <c r="M420" s="49" t="n">
        <f aca="false">M114+M271</f>
        <v>34037.7862814383</v>
      </c>
    </row>
    <row r="421" customFormat="false" ht="15" hidden="false" customHeight="false" outlineLevel="0" collapsed="false">
      <c r="B421" s="0" t="s">
        <v>26</v>
      </c>
      <c r="C421" s="49" t="n">
        <f aca="false">C115+C272</f>
        <v>0</v>
      </c>
      <c r="D421" s="49" t="n">
        <f aca="false">D115+D272</f>
        <v>15951.802074058</v>
      </c>
      <c r="E421" s="49" t="n">
        <f aca="false">E115+E272</f>
        <v>16453.3735946131</v>
      </c>
      <c r="F421" s="49" t="n">
        <f aca="false">F115+F272</f>
        <v>16966.7700815322</v>
      </c>
      <c r="G421" s="49" t="n">
        <f aca="false">G115+G272</f>
        <v>17492.543697463</v>
      </c>
      <c r="H421" s="49" t="n">
        <f aca="false">H115+H272</f>
        <v>18030.3346060731</v>
      </c>
      <c r="I421" s="49" t="n">
        <f aca="false">I115+I272</f>
        <v>18582.2708049822</v>
      </c>
      <c r="J421" s="49" t="n">
        <f aca="false">J115+J272</f>
        <v>19145.5356442799</v>
      </c>
      <c r="K421" s="49" t="n">
        <f aca="false">K115+K272</f>
        <v>19722.6386721793</v>
      </c>
      <c r="L421" s="49" t="n">
        <f aca="false">L115+L272</f>
        <v>20320.3392280579</v>
      </c>
      <c r="M421" s="49" t="n">
        <f aca="false">M115+M272</f>
        <v>20914.3576656064</v>
      </c>
    </row>
    <row r="422" customFormat="false" ht="15" hidden="false" customHeight="false" outlineLevel="0" collapsed="false">
      <c r="B422" s="0" t="s">
        <v>27</v>
      </c>
      <c r="C422" s="49" t="n">
        <f aca="false">C116+C273</f>
        <v>0</v>
      </c>
      <c r="D422" s="49" t="n">
        <f aca="false">D116+D273</f>
        <v>17545.6319366799</v>
      </c>
      <c r="E422" s="49" t="n">
        <f aca="false">E116+E273</f>
        <v>18097.3181504835</v>
      </c>
      <c r="F422" s="49" t="n">
        <f aca="false">F116+F273</f>
        <v>18662.0108262858</v>
      </c>
      <c r="G422" s="49" t="n">
        <f aca="false">G116+G273</f>
        <v>19240.3172962576</v>
      </c>
      <c r="H422" s="49" t="n">
        <f aca="false">H116+H273</f>
        <v>19831.8417708943</v>
      </c>
      <c r="I422" s="49" t="n">
        <f aca="false">I116+I273</f>
        <v>20438.9248674392</v>
      </c>
      <c r="J422" s="49" t="n">
        <f aca="false">J116+J273</f>
        <v>21058.4685094245</v>
      </c>
      <c r="K422" s="49" t="n">
        <f aca="false">K116+K273</f>
        <v>21693.2329874475</v>
      </c>
      <c r="L422" s="49" t="n">
        <f aca="false">L116+L273</f>
        <v>22350.653002635</v>
      </c>
      <c r="M422" s="49" t="n">
        <f aca="false">M116+M273</f>
        <v>23004.0229993564</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684275.879359768</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298773.490944019</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183579.966068845</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201922.422346904</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57726.9316152356</v>
      </c>
      <c r="E432" s="22" t="n">
        <f aca="false">PV($C$429,E$431,0,E419)*-1</f>
        <v>57807.8018795286</v>
      </c>
      <c r="F432" s="22" t="n">
        <f aca="false">PV($C$429,F$431,0,F419)*-1</f>
        <v>57875.32552812</v>
      </c>
      <c r="G432" s="22" t="n">
        <f aca="false">PV($C$429,G$431,0,G419)*-1</f>
        <v>57930.8652125154</v>
      </c>
      <c r="H432" s="22" t="n">
        <f aca="false">PV($C$429,H$431,0,H419)*-1</f>
        <v>57972.7108867892</v>
      </c>
      <c r="I432" s="22" t="n">
        <f aca="false">PV($C$429,I$431,0,I419)*-1</f>
        <v>58007.1305737977</v>
      </c>
      <c r="J432" s="22" t="n">
        <f aca="false">PV($C$429,J$431,0,J419)*-1</f>
        <v>58024.6987764647</v>
      </c>
      <c r="K432" s="22" t="n">
        <f aca="false">PV($C$429,K$431,0,K419)*-1</f>
        <v>58032.7521227213</v>
      </c>
      <c r="L432" s="22" t="n">
        <f aca="false">PV($C$429,L$431,0,L419)*-1</f>
        <v>58049.9536929508</v>
      </c>
      <c r="M432" s="22" t="n">
        <f aca="false">PV($C$429,M$431,0,M419)*-1</f>
        <v>58006.7094534904</v>
      </c>
    </row>
    <row r="433" customFormat="false" ht="15" hidden="false" customHeight="false" outlineLevel="0" collapsed="false">
      <c r="A433" s="101"/>
      <c r="B433" s="101" t="s">
        <v>25</v>
      </c>
      <c r="C433" s="22" t="n">
        <f aca="false">PV($C$429,C$431,0,C420)*-1</f>
        <v>0</v>
      </c>
      <c r="D433" s="22" t="n">
        <f aca="false">PV($C$429,D$431,0,D420)*-1</f>
        <v>25205.1510222861</v>
      </c>
      <c r="E433" s="22" t="n">
        <f aca="false">PV($C$429,E$431,0,E420)*-1</f>
        <v>25240.4611828591</v>
      </c>
      <c r="F433" s="22" t="n">
        <f aca="false">PV($C$429,F$431,0,F420)*-1</f>
        <v>25269.9438474092</v>
      </c>
      <c r="G433" s="22" t="n">
        <f aca="false">PV($C$429,G$431,0,G420)*-1</f>
        <v>25294.1939867072</v>
      </c>
      <c r="H433" s="22" t="n">
        <f aca="false">PV($C$429,H$431,0,H420)*-1</f>
        <v>25312.4649481145</v>
      </c>
      <c r="I433" s="22" t="n">
        <f aca="false">PV($C$429,I$431,0,I420)*-1</f>
        <v>25327.4935211724</v>
      </c>
      <c r="J433" s="22" t="n">
        <f aca="false">PV($C$429,J$431,0,J420)*-1</f>
        <v>25335.1642770748</v>
      </c>
      <c r="K433" s="22" t="n">
        <f aca="false">PV($C$429,K$431,0,K420)*-1</f>
        <v>25338.6805874511</v>
      </c>
      <c r="L433" s="22" t="n">
        <f aca="false">PV($C$429,L$431,0,L420)*-1</f>
        <v>25346.1912616429</v>
      </c>
      <c r="M433" s="22" t="n">
        <f aca="false">PV($C$429,M$431,0,M420)*-1</f>
        <v>25327.3096485735</v>
      </c>
    </row>
    <row r="434" customFormat="false" ht="15" hidden="false" customHeight="false" outlineLevel="0" collapsed="false">
      <c r="A434" s="101"/>
      <c r="B434" s="101" t="s">
        <v>26</v>
      </c>
      <c r="C434" s="22" t="n">
        <f aca="false">PV($C$429,C$431,0,C421)*-1</f>
        <v>0</v>
      </c>
      <c r="D434" s="22" t="n">
        <f aca="false">PV($C$429,D$431,0,D421)*-1</f>
        <v>15487.1864796679</v>
      </c>
      <c r="E434" s="22" t="n">
        <f aca="false">PV($C$429,E$431,0,E421)*-1</f>
        <v>15508.8826417317</v>
      </c>
      <c r="F434" s="22" t="n">
        <f aca="false">PV($C$429,F$431,0,F421)*-1</f>
        <v>15526.998126277</v>
      </c>
      <c r="G434" s="22" t="n">
        <f aca="false">PV($C$429,G$431,0,G421)*-1</f>
        <v>15541.898510295</v>
      </c>
      <c r="H434" s="22" t="n">
        <f aca="false">PV($C$429,H$431,0,H421)*-1</f>
        <v>15553.1250165844</v>
      </c>
      <c r="I434" s="22" t="n">
        <f aca="false">PV($C$429,I$431,0,I421)*-1</f>
        <v>15562.3592526049</v>
      </c>
      <c r="J434" s="22" t="n">
        <f aca="false">PV($C$429,J$431,0,J421)*-1</f>
        <v>15567.0725124856</v>
      </c>
      <c r="K434" s="22" t="n">
        <f aca="false">PV($C$429,K$431,0,K421)*-1</f>
        <v>15569.2330928555</v>
      </c>
      <c r="L434" s="22" t="n">
        <f aca="false">PV($C$429,L$431,0,L421)*-1</f>
        <v>15573.8479912821</v>
      </c>
      <c r="M434" s="22" t="n">
        <f aca="false">PV($C$429,M$431,0,M421)*-1</f>
        <v>15562.2462729514</v>
      </c>
    </row>
    <row r="435" customFormat="false" ht="15" hidden="false" customHeight="false" outlineLevel="0" collapsed="false">
      <c r="A435" s="101"/>
      <c r="B435" s="101" t="s">
        <v>27</v>
      </c>
      <c r="C435" s="22" t="n">
        <f aca="false">PV($C$429,C$431,0,C422)*-1</f>
        <v>0</v>
      </c>
      <c r="D435" s="22" t="n">
        <f aca="false">PV($C$429,D$431,0,D422)*-1</f>
        <v>17034.5941132815</v>
      </c>
      <c r="E435" s="22" t="n">
        <f aca="false">PV($C$429,E$431,0,E422)*-1</f>
        <v>17058.4580549378</v>
      </c>
      <c r="F435" s="22" t="n">
        <f aca="false">PV($C$429,F$431,0,F422)*-1</f>
        <v>17078.3835544338</v>
      </c>
      <c r="G435" s="22" t="n">
        <f aca="false">PV($C$429,G$431,0,G422)*-1</f>
        <v>17094.7727155131</v>
      </c>
      <c r="H435" s="22" t="n">
        <f aca="false">PV($C$429,H$431,0,H422)*-1</f>
        <v>17107.1209220902</v>
      </c>
      <c r="I435" s="22" t="n">
        <f aca="false">PV($C$429,I$431,0,I422)*-1</f>
        <v>17117.2778000204</v>
      </c>
      <c r="J435" s="22" t="n">
        <f aca="false">PV($C$429,J$431,0,J422)*-1</f>
        <v>17122.4619869044</v>
      </c>
      <c r="K435" s="22" t="n">
        <f aca="false">PV($C$429,K$431,0,K422)*-1</f>
        <v>17124.8384424147</v>
      </c>
      <c r="L435" s="22" t="n">
        <f aca="false">PV($C$429,L$431,0,L422)*-1</f>
        <v>17129.9144400258</v>
      </c>
      <c r="M435" s="22" t="n">
        <f aca="false">PV($C$429,M$431,0,M422)*-1</f>
        <v>17117.1535319654</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579434.879741614</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252997.054283291</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155452.849896736</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170984.975561587</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0.384663102166678</v>
      </c>
      <c r="E443" s="71" t="n">
        <f aca="false">(E335-E395)/E329</f>
        <v>0.384663102166678</v>
      </c>
      <c r="F443" s="71" t="n">
        <f aca="false">(F335-F395)/F329</f>
        <v>0.384663102166679</v>
      </c>
      <c r="G443" s="71" t="n">
        <f aca="false">(G335-G395)/G329</f>
        <v>0.384663102166679</v>
      </c>
      <c r="H443" s="71" t="n">
        <f aca="false">(H335-H395)/H329</f>
        <v>0.384663102166678</v>
      </c>
      <c r="I443" s="71" t="n">
        <f aca="false">(I335-I395)/I329</f>
        <v>0.384663102166679</v>
      </c>
      <c r="J443" s="71" t="n">
        <f aca="false">(J335-J395)/J329</f>
        <v>0.384663102166679</v>
      </c>
      <c r="K443" s="71" t="n">
        <f aca="false">(K335-K395)/K329</f>
        <v>0.384663102166678</v>
      </c>
      <c r="L443" s="71" t="n">
        <f aca="false">(L335-L395)/L329</f>
        <v>0.384663102166678</v>
      </c>
      <c r="M443" s="71" t="n">
        <f aca="false">(M335-M395)/M329</f>
        <v>0.384663102166678</v>
      </c>
    </row>
    <row r="444" customFormat="false" ht="15" hidden="false" customHeight="false" outlineLevel="0" collapsed="false">
      <c r="B444" s="0" t="s">
        <v>25</v>
      </c>
      <c r="C444" s="71" t="n">
        <f aca="false">(C336-C396)/C330</f>
        <v>0.455684645072413</v>
      </c>
      <c r="D444" s="71" t="n">
        <f aca="false">(D336-D396)/D330</f>
        <v>0.406742071142301</v>
      </c>
      <c r="E444" s="71" t="n">
        <f aca="false">(E336-E396)/E330</f>
        <v>0.406742071142301</v>
      </c>
      <c r="F444" s="71" t="n">
        <f aca="false">(F336-F396)/F330</f>
        <v>0.406742071142301</v>
      </c>
      <c r="G444" s="71" t="n">
        <f aca="false">(G336-G396)/G330</f>
        <v>0.406742071142301</v>
      </c>
      <c r="H444" s="71" t="n">
        <f aca="false">(H336-H396)/H330</f>
        <v>0.406742071142301</v>
      </c>
      <c r="I444" s="71" t="n">
        <f aca="false">(I336-I396)/I330</f>
        <v>0.406742071142301</v>
      </c>
      <c r="J444" s="71" t="n">
        <f aca="false">(J336-J396)/J330</f>
        <v>0.406742071142301</v>
      </c>
      <c r="K444" s="71" t="n">
        <f aca="false">(K336-K396)/K330</f>
        <v>0.406742071142301</v>
      </c>
      <c r="L444" s="71" t="n">
        <f aca="false">(L336-L396)/L330</f>
        <v>0.406742071142301</v>
      </c>
      <c r="M444" s="71" t="n">
        <f aca="false">(M336-M396)/M330</f>
        <v>0.406742071142301</v>
      </c>
    </row>
    <row r="445" customFormat="false" ht="15" hidden="false" customHeight="false" outlineLevel="0" collapsed="false">
      <c r="B445" s="0" t="s">
        <v>26</v>
      </c>
      <c r="C445" s="71" t="n">
        <f aca="false">(C337-C397)/C331</f>
        <v>0.391043568345798</v>
      </c>
      <c r="D445" s="71" t="n">
        <f aca="false">(D337-D397)/D331</f>
        <v>0.370834206659089</v>
      </c>
      <c r="E445" s="71" t="n">
        <f aca="false">(E337-E397)/E331</f>
        <v>0.370834206659089</v>
      </c>
      <c r="F445" s="71" t="n">
        <f aca="false">(F337-F397)/F331</f>
        <v>0.370834206659089</v>
      </c>
      <c r="G445" s="71" t="n">
        <f aca="false">(G337-G397)/G331</f>
        <v>0.370834206659089</v>
      </c>
      <c r="H445" s="71" t="n">
        <f aca="false">(H337-H397)/H331</f>
        <v>0.370834206659089</v>
      </c>
      <c r="I445" s="71" t="n">
        <f aca="false">(I337-I397)/I331</f>
        <v>0.370834206659089</v>
      </c>
      <c r="J445" s="71" t="n">
        <f aca="false">(J337-J397)/J331</f>
        <v>0.370834206659089</v>
      </c>
      <c r="K445" s="71" t="n">
        <f aca="false">(K337-K397)/K331</f>
        <v>0.370834206659089</v>
      </c>
      <c r="L445" s="71" t="n">
        <f aca="false">(L337-L397)/L331</f>
        <v>0.370834206659089</v>
      </c>
      <c r="M445" s="71" t="n">
        <f aca="false">(M337-M397)/M331</f>
        <v>0.370834206659089</v>
      </c>
    </row>
    <row r="446" customFormat="false" ht="15" hidden="false" customHeight="false" outlineLevel="0" collapsed="false">
      <c r="B446" s="0" t="s">
        <v>27</v>
      </c>
      <c r="C446" s="71" t="n">
        <f aca="false">(C338-C398)/C332</f>
        <v>0.399792046233091</v>
      </c>
      <c r="D446" s="71" t="n">
        <f aca="false">(D338-D398)/D332</f>
        <v>0.383975481103403</v>
      </c>
      <c r="E446" s="71" t="n">
        <f aca="false">(E338-E398)/E332</f>
        <v>0.383975481103403</v>
      </c>
      <c r="F446" s="71" t="n">
        <f aca="false">(F338-F398)/F332</f>
        <v>0.383975481103403</v>
      </c>
      <c r="G446" s="71" t="n">
        <f aca="false">(G338-G398)/G332</f>
        <v>0.383975481103403</v>
      </c>
      <c r="H446" s="71" t="n">
        <f aca="false">(H338-H398)/H332</f>
        <v>0.383975481103403</v>
      </c>
      <c r="I446" s="71" t="n">
        <f aca="false">(I338-I398)/I332</f>
        <v>0.383975481103403</v>
      </c>
      <c r="J446" s="71" t="n">
        <f aca="false">(J338-J398)/J332</f>
        <v>0.383975481103403</v>
      </c>
      <c r="K446" s="71" t="n">
        <f aca="false">(K338-K398)/K332</f>
        <v>0.383975481103403</v>
      </c>
      <c r="L446" s="71" t="n">
        <f aca="false">(L338-L398)/L332</f>
        <v>0.383975481103403</v>
      </c>
      <c r="M446" s="71" t="n">
        <f aca="false">(M338-M398)/M332</f>
        <v>0.383975481103403</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0.397570763817186</v>
      </c>
      <c r="E449" s="71" t="n">
        <f aca="false">(E335-E419)/E329</f>
        <v>0.397570763817186</v>
      </c>
      <c r="F449" s="71" t="n">
        <f aca="false">(F335-F419)/F329</f>
        <v>0.397570763817186</v>
      </c>
      <c r="G449" s="71" t="n">
        <f aca="false">(G335-G419)/G329</f>
        <v>0.397570763817186</v>
      </c>
      <c r="H449" s="71" t="n">
        <f aca="false">(H335-H419)/H329</f>
        <v>0.397570763817186</v>
      </c>
      <c r="I449" s="71" t="n">
        <f aca="false">(I335-I419)/I329</f>
        <v>0.397570763817186</v>
      </c>
      <c r="J449" s="71" t="n">
        <f aca="false">(J335-J419)/J329</f>
        <v>0.397570763817186</v>
      </c>
      <c r="K449" s="71" t="n">
        <f aca="false">(K335-K419)/K329</f>
        <v>0.397570763817186</v>
      </c>
      <c r="L449" s="71" t="n">
        <f aca="false">(L335-L419)/L329</f>
        <v>0.397570763817186</v>
      </c>
      <c r="M449" s="71" t="n">
        <f aca="false">(M335-M419)/M329</f>
        <v>0.397570763817186</v>
      </c>
    </row>
    <row r="450" customFormat="false" ht="15" hidden="false" customHeight="false" outlineLevel="0" collapsed="false">
      <c r="B450" s="0" t="s">
        <v>25</v>
      </c>
      <c r="C450" s="71" t="n">
        <f aca="false">(C336-C420)/C330</f>
        <v>0.455684645072413</v>
      </c>
      <c r="D450" s="71" t="n">
        <f aca="false">(D336-D420)/D330</f>
        <v>0.432534050968249</v>
      </c>
      <c r="E450" s="71" t="n">
        <f aca="false">(E336-E420)/E330</f>
        <v>0.432534050968249</v>
      </c>
      <c r="F450" s="71" t="n">
        <f aca="false">(F336-F420)/F330</f>
        <v>0.432534050968249</v>
      </c>
      <c r="G450" s="71" t="n">
        <f aca="false">(G336-G420)/G330</f>
        <v>0.432534050968249</v>
      </c>
      <c r="H450" s="71" t="n">
        <f aca="false">(H336-H420)/H330</f>
        <v>0.432534050968249</v>
      </c>
      <c r="I450" s="71" t="n">
        <f aca="false">(I336-I420)/I330</f>
        <v>0.432534050968249</v>
      </c>
      <c r="J450" s="71" t="n">
        <f aca="false">(J336-J420)/J330</f>
        <v>0.432534050968249</v>
      </c>
      <c r="K450" s="71" t="n">
        <f aca="false">(K336-K420)/K330</f>
        <v>0.432534050968249</v>
      </c>
      <c r="L450" s="71" t="n">
        <f aca="false">(L336-L420)/L330</f>
        <v>0.432534050968249</v>
      </c>
      <c r="M450" s="71" t="n">
        <f aca="false">(M336-M420)/M330</f>
        <v>0.432534050968249</v>
      </c>
    </row>
    <row r="451" customFormat="false" ht="15" hidden="false" customHeight="false" outlineLevel="0" collapsed="false">
      <c r="B451" s="0" t="s">
        <v>26</v>
      </c>
      <c r="C451" s="71" t="n">
        <f aca="false">(C337-C421)/C331</f>
        <v>0.391043568345798</v>
      </c>
      <c r="D451" s="71" t="n">
        <f aca="false">(D337-D421)/D331</f>
        <v>0.381512764290747</v>
      </c>
      <c r="E451" s="71" t="n">
        <f aca="false">(E337-E421)/E331</f>
        <v>0.381512764290747</v>
      </c>
      <c r="F451" s="71" t="n">
        <f aca="false">(F337-F421)/F331</f>
        <v>0.381512764290747</v>
      </c>
      <c r="G451" s="71" t="n">
        <f aca="false">(G337-G421)/G331</f>
        <v>0.381512764290747</v>
      </c>
      <c r="H451" s="71" t="n">
        <f aca="false">(H337-H421)/H331</f>
        <v>0.381512764290747</v>
      </c>
      <c r="I451" s="71" t="n">
        <f aca="false">(I337-I421)/I331</f>
        <v>0.381512764290747</v>
      </c>
      <c r="J451" s="71" t="n">
        <f aca="false">(J337-J421)/J331</f>
        <v>0.381512764290747</v>
      </c>
      <c r="K451" s="71" t="n">
        <f aca="false">(K337-K421)/K331</f>
        <v>0.381512764290747</v>
      </c>
      <c r="L451" s="71" t="n">
        <f aca="false">(L337-L421)/L331</f>
        <v>0.381512764290747</v>
      </c>
      <c r="M451" s="71" t="n">
        <f aca="false">(M337-M421)/M331</f>
        <v>0.381512764290747</v>
      </c>
    </row>
    <row r="452" customFormat="false" ht="15" hidden="false" customHeight="false" outlineLevel="0" collapsed="false">
      <c r="B452" s="0" t="s">
        <v>27</v>
      </c>
      <c r="C452" s="71" t="n">
        <f aca="false">(C338-C422)/C332</f>
        <v>0.399792046233091</v>
      </c>
      <c r="D452" s="71" t="n">
        <f aca="false">(D338-D422)/D332</f>
        <v>0.392317050569113</v>
      </c>
      <c r="E452" s="71" t="n">
        <f aca="false">(E338-E422)/E332</f>
        <v>0.392317050569113</v>
      </c>
      <c r="F452" s="71" t="n">
        <f aca="false">(F338-F422)/F332</f>
        <v>0.392317050569113</v>
      </c>
      <c r="G452" s="71" t="n">
        <f aca="false">(G338-G422)/G332</f>
        <v>0.392317050569113</v>
      </c>
      <c r="H452" s="71" t="n">
        <f aca="false">(H338-H422)/H332</f>
        <v>0.392317050569113</v>
      </c>
      <c r="I452" s="71" t="n">
        <f aca="false">(I338-I422)/I332</f>
        <v>0.392317050569113</v>
      </c>
      <c r="J452" s="71" t="n">
        <f aca="false">(J338-J422)/J332</f>
        <v>0.392317050569113</v>
      </c>
      <c r="K452" s="71" t="n">
        <f aca="false">(K338-K422)/K332</f>
        <v>0.392317050569113</v>
      </c>
      <c r="L452" s="71" t="n">
        <f aca="false">(L338-L422)/L332</f>
        <v>0.392317050569113</v>
      </c>
      <c r="M452" s="71" t="n">
        <f aca="false">(M338-M422)/M332</f>
        <v>0.392317050569113</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0.059809833167757</v>
      </c>
      <c r="E455" s="71" t="n">
        <f aca="false">(E395/E335)</f>
        <v>0.059809833167757</v>
      </c>
      <c r="F455" s="71" t="n">
        <f aca="false">(F395/F335)</f>
        <v>0.059809833167757</v>
      </c>
      <c r="G455" s="71" t="n">
        <f aca="false">(G395/G335)</f>
        <v>0.059809833167757</v>
      </c>
      <c r="H455" s="71" t="n">
        <f aca="false">(H395/H335)</f>
        <v>0.059809833167757</v>
      </c>
      <c r="I455" s="71" t="n">
        <f aca="false">(I395/I335)</f>
        <v>0.059809833167757</v>
      </c>
      <c r="J455" s="71" t="n">
        <f aca="false">(J395/J335)</f>
        <v>0.059809833167757</v>
      </c>
      <c r="K455" s="71" t="n">
        <f aca="false">(K395/K335)</f>
        <v>0.059809833167757</v>
      </c>
      <c r="L455" s="71" t="n">
        <f aca="false">(L395/L335)</f>
        <v>0.059809833167757</v>
      </c>
      <c r="M455" s="71" t="n">
        <f aca="false">(M395/M335)</f>
        <v>0.059809833167757</v>
      </c>
    </row>
    <row r="456" customFormat="false" ht="15" hidden="false" customHeight="false" outlineLevel="0" collapsed="false">
      <c r="B456" s="0" t="s">
        <v>25</v>
      </c>
      <c r="C456" s="71" t="n">
        <f aca="false">(C396/C336)</f>
        <v>0</v>
      </c>
      <c r="D456" s="71" t="n">
        <f aca="false">(D396/D336)</f>
        <v>0.107404483471973</v>
      </c>
      <c r="E456" s="71" t="n">
        <f aca="false">(E396/E336)</f>
        <v>0.107404483471973</v>
      </c>
      <c r="F456" s="71" t="n">
        <f aca="false">(F396/F336)</f>
        <v>0.107404483471973</v>
      </c>
      <c r="G456" s="71" t="n">
        <f aca="false">(G396/G336)</f>
        <v>0.107404483471973</v>
      </c>
      <c r="H456" s="71" t="n">
        <f aca="false">(H396/H336)</f>
        <v>0.107404483471973</v>
      </c>
      <c r="I456" s="71" t="n">
        <f aca="false">(I396/I336)</f>
        <v>0.107404483471973</v>
      </c>
      <c r="J456" s="71" t="n">
        <f aca="false">(J396/J336)</f>
        <v>0.107404483471973</v>
      </c>
      <c r="K456" s="71" t="n">
        <f aca="false">(K396/K336)</f>
        <v>0.107404483471973</v>
      </c>
      <c r="L456" s="71" t="n">
        <f aca="false">(L396/L336)</f>
        <v>0.107404483471973</v>
      </c>
      <c r="M456" s="71" t="n">
        <f aca="false">(M396/M336)</f>
        <v>0.107404483471973</v>
      </c>
    </row>
    <row r="457" customFormat="false" ht="15" hidden="false" customHeight="false" outlineLevel="0" collapsed="false">
      <c r="B457" s="0" t="s">
        <v>26</v>
      </c>
      <c r="C457" s="71" t="n">
        <f aca="false">(C397/C337)</f>
        <v>0</v>
      </c>
      <c r="D457" s="71" t="n">
        <f aca="false">(D397/D337)</f>
        <v>0.0516805883605212</v>
      </c>
      <c r="E457" s="71" t="n">
        <f aca="false">(E397/E337)</f>
        <v>0.0516805883605212</v>
      </c>
      <c r="F457" s="71" t="n">
        <f aca="false">(F397/F337)</f>
        <v>0.0516805883605212</v>
      </c>
      <c r="G457" s="71" t="n">
        <f aca="false">(G397/G337)</f>
        <v>0.0516805883605212</v>
      </c>
      <c r="H457" s="71" t="n">
        <f aca="false">(H397/H337)</f>
        <v>0.0516805883605212</v>
      </c>
      <c r="I457" s="71" t="n">
        <f aca="false">(I397/I337)</f>
        <v>0.0516805883605212</v>
      </c>
      <c r="J457" s="71" t="n">
        <f aca="false">(J397/J337)</f>
        <v>0.0516805883605212</v>
      </c>
      <c r="K457" s="71" t="n">
        <f aca="false">(K397/K337)</f>
        <v>0.0516805883605212</v>
      </c>
      <c r="L457" s="71" t="n">
        <f aca="false">(L397/L337)</f>
        <v>0.0516805883605212</v>
      </c>
      <c r="M457" s="71" t="n">
        <f aca="false">(M397/M337)</f>
        <v>0.0516805883605212</v>
      </c>
    </row>
    <row r="458" customFormat="false" ht="15" hidden="false" customHeight="false" outlineLevel="0" collapsed="false">
      <c r="B458" s="0" t="s">
        <v>27</v>
      </c>
      <c r="C458" s="71" t="n">
        <f aca="false">(C398/C338)</f>
        <v>0</v>
      </c>
      <c r="D458" s="71" t="n">
        <f aca="false">(D398/D338)</f>
        <v>0.0395619804813889</v>
      </c>
      <c r="E458" s="71" t="n">
        <f aca="false">(E398/E338)</f>
        <v>0.0395619804813889</v>
      </c>
      <c r="F458" s="71" t="n">
        <f aca="false">(F398/F338)</f>
        <v>0.0395619804813889</v>
      </c>
      <c r="G458" s="71" t="n">
        <f aca="false">(G398/G338)</f>
        <v>0.0395619804813889</v>
      </c>
      <c r="H458" s="71" t="n">
        <f aca="false">(H398/H338)</f>
        <v>0.0395619804813889</v>
      </c>
      <c r="I458" s="71" t="n">
        <f aca="false">(I398/I338)</f>
        <v>0.0395619804813889</v>
      </c>
      <c r="J458" s="71" t="n">
        <f aca="false">(J398/J338)</f>
        <v>0.0395619804813889</v>
      </c>
      <c r="K458" s="71" t="n">
        <f aca="false">(K398/K338)</f>
        <v>0.0395619804813889</v>
      </c>
      <c r="L458" s="71" t="n">
        <f aca="false">(L398/L338)</f>
        <v>0.0395619804813889</v>
      </c>
      <c r="M458" s="71" t="n">
        <f aca="false">(M398/M338)</f>
        <v>0.0395619804813889</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0.0282610402311611</v>
      </c>
      <c r="E461" s="71" t="n">
        <f aca="false">(E419/E335)</f>
        <v>0.0282610402311611</v>
      </c>
      <c r="F461" s="71" t="n">
        <f aca="false">(F419/F335)</f>
        <v>0.0282610402311611</v>
      </c>
      <c r="G461" s="71" t="n">
        <f aca="false">(G419/G335)</f>
        <v>0.0282610402311611</v>
      </c>
      <c r="H461" s="71" t="n">
        <f aca="false">(H419/H335)</f>
        <v>0.0282610402311611</v>
      </c>
      <c r="I461" s="71" t="n">
        <f aca="false">(I419/I335)</f>
        <v>0.0282610402311611</v>
      </c>
      <c r="J461" s="71" t="n">
        <f aca="false">(J419/J335)</f>
        <v>0.0282610402311611</v>
      </c>
      <c r="K461" s="71" t="n">
        <f aca="false">(K419/K335)</f>
        <v>0.0282610402311611</v>
      </c>
      <c r="L461" s="71" t="n">
        <f aca="false">(L419/L335)</f>
        <v>0.0282610402311611</v>
      </c>
      <c r="M461" s="71" t="n">
        <f aca="false">(M419/M335)</f>
        <v>0.0282610402311611</v>
      </c>
    </row>
    <row r="462" customFormat="false" ht="15" hidden="false" customHeight="false" outlineLevel="0" collapsed="false">
      <c r="B462" s="0" t="s">
        <v>25</v>
      </c>
      <c r="C462" s="71" t="n">
        <f aca="false">(C420/C336)</f>
        <v>0</v>
      </c>
      <c r="D462" s="71" t="n">
        <f aca="false">(D420/D336)</f>
        <v>0.050803981118312</v>
      </c>
      <c r="E462" s="71" t="n">
        <f aca="false">(E420/E336)</f>
        <v>0.050803981118312</v>
      </c>
      <c r="F462" s="71" t="n">
        <f aca="false">(F420/F336)</f>
        <v>0.050803981118312</v>
      </c>
      <c r="G462" s="71" t="n">
        <f aca="false">(G420/G336)</f>
        <v>0.0508039811183119</v>
      </c>
      <c r="H462" s="71" t="n">
        <f aca="false">(H420/H336)</f>
        <v>0.050803981118312</v>
      </c>
      <c r="I462" s="71" t="n">
        <f aca="false">(I420/I336)</f>
        <v>0.050803981118312</v>
      </c>
      <c r="J462" s="71" t="n">
        <f aca="false">(J420/J336)</f>
        <v>0.050803981118312</v>
      </c>
      <c r="K462" s="71" t="n">
        <f aca="false">(K420/K336)</f>
        <v>0.050803981118312</v>
      </c>
      <c r="L462" s="71" t="n">
        <f aca="false">(L420/L336)</f>
        <v>0.050803981118312</v>
      </c>
      <c r="M462" s="71" t="n">
        <f aca="false">(M420/M336)</f>
        <v>0.050803981118312</v>
      </c>
    </row>
    <row r="463" customFormat="false" ht="15" hidden="false" customHeight="false" outlineLevel="0" collapsed="false">
      <c r="B463" s="0" t="s">
        <v>26</v>
      </c>
      <c r="C463" s="71" t="n">
        <f aca="false">(C421/C337)</f>
        <v>0</v>
      </c>
      <c r="D463" s="71" t="n">
        <f aca="false">(D421/D337)</f>
        <v>0.0243727421355325</v>
      </c>
      <c r="E463" s="71" t="n">
        <f aca="false">(E421/E337)</f>
        <v>0.0243727421355325</v>
      </c>
      <c r="F463" s="71" t="n">
        <f aca="false">(F421/F337)</f>
        <v>0.0243727421355325</v>
      </c>
      <c r="G463" s="71" t="n">
        <f aca="false">(G421/G337)</f>
        <v>0.0243727421355325</v>
      </c>
      <c r="H463" s="71" t="n">
        <f aca="false">(H421/H337)</f>
        <v>0.0243727421355325</v>
      </c>
      <c r="I463" s="71" t="n">
        <f aca="false">(I421/I337)</f>
        <v>0.0243727421355325</v>
      </c>
      <c r="J463" s="71" t="n">
        <f aca="false">(J421/J337)</f>
        <v>0.0243727421355325</v>
      </c>
      <c r="K463" s="71" t="n">
        <f aca="false">(K421/K337)</f>
        <v>0.0243727421355325</v>
      </c>
      <c r="L463" s="71" t="n">
        <f aca="false">(L421/L337)</f>
        <v>0.0243727421355325</v>
      </c>
      <c r="M463" s="71" t="n">
        <f aca="false">(M421/M337)</f>
        <v>0.0243727421355325</v>
      </c>
    </row>
    <row r="464" customFormat="false" ht="15" hidden="false" customHeight="false" outlineLevel="0" collapsed="false">
      <c r="B464" s="0" t="s">
        <v>27</v>
      </c>
      <c r="C464" s="71" t="n">
        <f aca="false">(C422/C338)</f>
        <v>0</v>
      </c>
      <c r="D464" s="71" t="n">
        <f aca="false">(D422/D338)</f>
        <v>0.0186972095478351</v>
      </c>
      <c r="E464" s="71" t="n">
        <f aca="false">(E422/E338)</f>
        <v>0.0186972095478351</v>
      </c>
      <c r="F464" s="71" t="n">
        <f aca="false">(F422/F338)</f>
        <v>0.0186972095478351</v>
      </c>
      <c r="G464" s="71" t="n">
        <f aca="false">(G422/G338)</f>
        <v>0.0186972095478351</v>
      </c>
      <c r="H464" s="71" t="n">
        <f aca="false">(H422/H338)</f>
        <v>0.0186972095478351</v>
      </c>
      <c r="I464" s="71" t="n">
        <f aca="false">(I422/I338)</f>
        <v>0.0186972095478351</v>
      </c>
      <c r="J464" s="71" t="n">
        <f aca="false">(J422/J338)</f>
        <v>0.0186972095478351</v>
      </c>
      <c r="K464" s="71" t="n">
        <f aca="false">(K422/K338)</f>
        <v>0.0186972095478351</v>
      </c>
      <c r="L464" s="71" t="n">
        <f aca="false">(L422/L338)</f>
        <v>0.0186972095478351</v>
      </c>
      <c r="M464" s="71" t="n">
        <f aca="false">(M422/M338)</f>
        <v>0.0186972095478351</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0.059809833167757</v>
      </c>
    </row>
    <row r="468" customFormat="false" ht="15" hidden="false" customHeight="false" outlineLevel="0" collapsed="false">
      <c r="B468" s="0" t="s">
        <v>25</v>
      </c>
      <c r="C468" s="71" t="n">
        <f aca="false">C402/SUM(D336:M336)</f>
        <v>0.107404483471973</v>
      </c>
    </row>
    <row r="469" customFormat="false" ht="15" hidden="false" customHeight="false" outlineLevel="0" collapsed="false">
      <c r="B469" s="0" t="s">
        <v>26</v>
      </c>
      <c r="C469" s="71" t="n">
        <f aca="false">C403/SUM(D337:M337)</f>
        <v>0.0516805883605212</v>
      </c>
    </row>
    <row r="470" customFormat="false" ht="15" hidden="false" customHeight="false" outlineLevel="0" collapsed="false">
      <c r="B470" s="0" t="s">
        <v>27</v>
      </c>
      <c r="C470" s="71" t="n">
        <f aca="false">C404/SUM(D338:M338)</f>
        <v>0.0395619804813889</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0.0282610402311611</v>
      </c>
    </row>
    <row r="474" customFormat="false" ht="15" hidden="false" customHeight="false" outlineLevel="0" collapsed="false">
      <c r="B474" s="0" t="s">
        <v>25</v>
      </c>
      <c r="C474" s="71" t="n">
        <f aca="false">C426/SUM(D336:M336)</f>
        <v>0.050803981118312</v>
      </c>
    </row>
    <row r="475" customFormat="false" ht="15" hidden="false" customHeight="false" outlineLevel="0" collapsed="false">
      <c r="B475" s="0" t="s">
        <v>26</v>
      </c>
      <c r="C475" s="71" t="n">
        <f aca="false">C427/SUM(D337:M337)</f>
        <v>0.0243727421355325</v>
      </c>
    </row>
    <row r="476" customFormat="false" ht="15" hidden="false" customHeight="false" outlineLevel="0" collapsed="false">
      <c r="B476" s="0" t="s">
        <v>27</v>
      </c>
      <c r="C476" s="71" t="n">
        <f aca="false">C428/SUM(D338:M338)</f>
        <v>0.0186972095478351</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27515.8629261115</v>
      </c>
      <c r="E479" s="22" t="n">
        <f aca="false">E154+E323</f>
        <v>28381.0424928566</v>
      </c>
      <c r="F479" s="22" t="n">
        <f aca="false">F154+F323</f>
        <v>29266.6193885094</v>
      </c>
      <c r="G479" s="22" t="n">
        <f aca="false">G154+G323</f>
        <v>30173.5460591734</v>
      </c>
      <c r="H479" s="22" t="n">
        <f aca="false">H154+H323</f>
        <v>31101.201809635</v>
      </c>
      <c r="I479" s="22" t="n">
        <f aca="false">I154+I323</f>
        <v>32053.2573029664</v>
      </c>
      <c r="J479" s="22" t="n">
        <f aca="false">J154+J323</f>
        <v>33024.8539938769</v>
      </c>
      <c r="K479" s="22" t="n">
        <f aca="false">K154+K323</f>
        <v>34020.3206963975</v>
      </c>
      <c r="L479" s="22" t="n">
        <f aca="false">L154+L323</f>
        <v>35051.3168490617</v>
      </c>
      <c r="M479" s="22" t="n">
        <f aca="false">M154+M323</f>
        <v>36075.9615774308</v>
      </c>
    </row>
    <row r="480" customFormat="false" ht="15" hidden="false" customHeight="false" outlineLevel="0" collapsed="false">
      <c r="B480" s="0" t="s">
        <v>25</v>
      </c>
      <c r="C480" s="0" t="n">
        <f aca="false">C155+C324</f>
        <v>0</v>
      </c>
      <c r="D480" s="22" t="n">
        <f aca="false">D155+D324</f>
        <v>5831.33151002314</v>
      </c>
      <c r="E480" s="22" t="n">
        <f aca="false">E155+E324</f>
        <v>6014.68570403611</v>
      </c>
      <c r="F480" s="22" t="n">
        <f aca="false">F155+F324</f>
        <v>6202.36262589156</v>
      </c>
      <c r="G480" s="22" t="n">
        <f aca="false">G155+G324</f>
        <v>6394.56412384656</v>
      </c>
      <c r="H480" s="22" t="n">
        <f aca="false">H155+H324</f>
        <v>6591.15865634031</v>
      </c>
      <c r="I480" s="22" t="n">
        <f aca="false">I155+I324</f>
        <v>6792.92413294784</v>
      </c>
      <c r="J480" s="22" t="n">
        <f aca="false">J155+J324</f>
        <v>6998.83090076226</v>
      </c>
      <c r="K480" s="22" t="n">
        <f aca="false">K155+K324</f>
        <v>7209.79634877219</v>
      </c>
      <c r="L480" s="22" t="n">
        <f aca="false">L155+L324</f>
        <v>7428.29141715832</v>
      </c>
      <c r="M480" s="22" t="n">
        <f aca="false">M155+M324</f>
        <v>7645.4404525043</v>
      </c>
    </row>
    <row r="481" customFormat="false" ht="15" hidden="false" customHeight="false" outlineLevel="0" collapsed="false">
      <c r="B481" s="0" t="s">
        <v>26</v>
      </c>
      <c r="C481" s="0" t="n">
        <f aca="false">C156+C325</f>
        <v>0</v>
      </c>
      <c r="D481" s="22" t="n">
        <f aca="false">D156+D325</f>
        <v>6192.72700740685</v>
      </c>
      <c r="E481" s="22" t="n">
        <f aca="false">E156+E325</f>
        <v>6387.44453756849</v>
      </c>
      <c r="F481" s="22" t="n">
        <f aca="false">F156+F325</f>
        <v>6586.75269568702</v>
      </c>
      <c r="G481" s="22" t="n">
        <f aca="false">G156+G325</f>
        <v>6790.86583952117</v>
      </c>
      <c r="H481" s="22" t="n">
        <f aca="false">H156+H325</f>
        <v>6999.64427525064</v>
      </c>
      <c r="I481" s="22" t="n">
        <f aca="false">I156+I325</f>
        <v>7213.91412322654</v>
      </c>
      <c r="J481" s="22" t="n">
        <f aca="false">J156+J325</f>
        <v>7432.58191802786</v>
      </c>
      <c r="K481" s="22" t="n">
        <f aca="false">K156+K325</f>
        <v>7656.62190362553</v>
      </c>
      <c r="L481" s="22" t="n">
        <f aca="false">L156+L325</f>
        <v>7888.65815617852</v>
      </c>
      <c r="M481" s="22" t="n">
        <f aca="false">M156+M325</f>
        <v>8119.26495558753</v>
      </c>
    </row>
    <row r="482" customFormat="false" ht="15" hidden="false" customHeight="false" outlineLevel="0" collapsed="false">
      <c r="B482" s="0" t="s">
        <v>27</v>
      </c>
      <c r="C482" s="0" t="n">
        <f aca="false">C157+C326</f>
        <v>0</v>
      </c>
      <c r="D482" s="22" t="n">
        <f aca="false">D157+D326</f>
        <v>15491.8044086815</v>
      </c>
      <c r="E482" s="22" t="n">
        <f aca="false">E157+E326</f>
        <v>15978.9122512519</v>
      </c>
      <c r="F482" s="22" t="n">
        <f aca="false">F157+F326</f>
        <v>16477.5040669309</v>
      </c>
      <c r="G482" s="22" t="n">
        <f aca="false">G157+G326</f>
        <v>16988.1160958056</v>
      </c>
      <c r="H482" s="22" t="n">
        <f aca="false">H157+H326</f>
        <v>17510.3988780441</v>
      </c>
      <c r="I482" s="22" t="n">
        <f aca="false">I157+I326</f>
        <v>18046.4190467921</v>
      </c>
      <c r="J482" s="22" t="n">
        <f aca="false">J157+J326</f>
        <v>18593.4411750868</v>
      </c>
      <c r="K482" s="22" t="n">
        <f aca="false">K157+K326</f>
        <v>19153.9024439997</v>
      </c>
      <c r="L482" s="22" t="n">
        <f aca="false">L157+L326</f>
        <v>19734.3672757249</v>
      </c>
      <c r="M482" s="22" t="n">
        <f aca="false">M157+M326</f>
        <v>20311.2561693389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80" activePane="bottomRight" state="frozen"/>
      <selection pane="topLeft" activeCell="A1" activeCellId="0" sqref="A1"/>
      <selection pane="topRight" activeCell="C1" activeCellId="0" sqref="C1"/>
      <selection pane="bottomLeft" activeCell="A80" activeCellId="0" sqref="A80"/>
      <selection pane="bottomRight" activeCell="D99" activeCellId="0" sqref="D99"/>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43.33"/>
    <col collapsed="false" customWidth="true" hidden="false" outlineLevel="0" max="3" min="3" style="0" width="13.5"/>
    <col collapsed="false" customWidth="true" hidden="false" outlineLevel="0" max="4" min="4" style="0" width="11.5"/>
    <col collapsed="false" customWidth="true" hidden="false" outlineLevel="0" max="13" min="5"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WRA'!C26+'Regional Data WRA'!V16-('Regional Data WRA'!C26*'Regional Data WRA'!V16)</f>
        <v>0.998565625937896</v>
      </c>
      <c r="E31" s="71" t="n">
        <f aca="false">D31</f>
        <v>0.998565625937896</v>
      </c>
      <c r="F31" s="71" t="n">
        <f aca="false">E31</f>
        <v>0.998565625937896</v>
      </c>
      <c r="G31" s="71" t="n">
        <f aca="false">F31</f>
        <v>0.998565625937896</v>
      </c>
      <c r="H31" s="71" t="n">
        <f aca="false">G31</f>
        <v>0.998565625937896</v>
      </c>
      <c r="I31" s="71" t="n">
        <f aca="false">H31</f>
        <v>0.998565625937896</v>
      </c>
      <c r="J31" s="71" t="n">
        <f aca="false">I31</f>
        <v>0.998565625937896</v>
      </c>
      <c r="K31" s="71" t="n">
        <f aca="false">J31</f>
        <v>0.998565625937896</v>
      </c>
      <c r="L31" s="71" t="n">
        <f aca="false">K31</f>
        <v>0.998565625937896</v>
      </c>
      <c r="M31" s="71" t="n">
        <f aca="false">L31</f>
        <v>0.998565625937896</v>
      </c>
    </row>
    <row r="32" customFormat="false" ht="15" hidden="false" customHeight="false" outlineLevel="0" collapsed="false">
      <c r="B32" s="0" t="s">
        <v>26</v>
      </c>
      <c r="C32" s="75" t="n">
        <v>0</v>
      </c>
      <c r="D32" s="71" t="n">
        <f aca="false">'Regional Data WRA'!C27+'Regional Data WRA'!V17-('Regional Data WRA'!C27*'Regional Data WRA'!V17)</f>
        <v>0.792309861535985</v>
      </c>
      <c r="E32" s="71" t="n">
        <f aca="false">D32</f>
        <v>0.792309861535985</v>
      </c>
      <c r="F32" s="71" t="n">
        <f aca="false">E32</f>
        <v>0.792309861535985</v>
      </c>
      <c r="G32" s="71" t="n">
        <f aca="false">F32</f>
        <v>0.792309861535985</v>
      </c>
      <c r="H32" s="71" t="n">
        <f aca="false">G32</f>
        <v>0.792309861535985</v>
      </c>
      <c r="I32" s="71" t="n">
        <f aca="false">H32</f>
        <v>0.792309861535985</v>
      </c>
      <c r="J32" s="71" t="n">
        <f aca="false">I32</f>
        <v>0.792309861535985</v>
      </c>
      <c r="K32" s="71" t="n">
        <f aca="false">J32</f>
        <v>0.792309861535985</v>
      </c>
      <c r="L32" s="71" t="n">
        <f aca="false">K32</f>
        <v>0.792309861535985</v>
      </c>
      <c r="M32" s="71" t="n">
        <f aca="false">L32</f>
        <v>0.792309861535985</v>
      </c>
    </row>
    <row r="33" customFormat="false" ht="15" hidden="false" customHeight="false" outlineLevel="0" collapsed="false">
      <c r="B33" s="0" t="s">
        <v>27</v>
      </c>
      <c r="C33" s="75" t="n">
        <v>0</v>
      </c>
      <c r="D33" s="71" t="n">
        <f aca="false">'Regional Data WRA'!C28+'Regional Data WRA'!V18-('Regional Data WRA'!C28*'Regional Data WRA'!V18)</f>
        <v>0.956921638529309</v>
      </c>
      <c r="E33" s="71" t="n">
        <f aca="false">D33</f>
        <v>0.956921638529309</v>
      </c>
      <c r="F33" s="71" t="n">
        <f aca="false">E33</f>
        <v>0.956921638529309</v>
      </c>
      <c r="G33" s="71" t="n">
        <f aca="false">F33</f>
        <v>0.956921638529309</v>
      </c>
      <c r="H33" s="71" t="n">
        <f aca="false">G33</f>
        <v>0.956921638529309</v>
      </c>
      <c r="I33" s="71" t="n">
        <f aca="false">H33</f>
        <v>0.956921638529309</v>
      </c>
      <c r="J33" s="71" t="n">
        <f aca="false">I33</f>
        <v>0.956921638529309</v>
      </c>
      <c r="K33" s="71" t="n">
        <f aca="false">J33</f>
        <v>0.956921638529309</v>
      </c>
      <c r="L33" s="71" t="n">
        <f aca="false">K33</f>
        <v>0.956921638529309</v>
      </c>
      <c r="M33" s="71" t="n">
        <f aca="false">L33</f>
        <v>0.956921638529309</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453855.52115862</v>
      </c>
      <c r="E36" s="22" t="n">
        <f aca="false">SUM(E37:E39)</f>
        <v>468126.072084655</v>
      </c>
      <c r="F36" s="22" t="n">
        <f aca="false">SUM(F37:F39)</f>
        <v>482733.06313494</v>
      </c>
      <c r="G36" s="22" t="n">
        <f aca="false">SUM(G37:G39)</f>
        <v>497692.20426281</v>
      </c>
      <c r="H36" s="22" t="n">
        <f aca="false">SUM(H37:H39)</f>
        <v>512993.257521148</v>
      </c>
      <c r="I36" s="22" t="n">
        <f aca="false">SUM(I37:I39)</f>
        <v>528696.768011012</v>
      </c>
      <c r="J36" s="22" t="n">
        <f aca="false">SUM(J37:J39)</f>
        <v>544722.597318756</v>
      </c>
      <c r="K36" s="22" t="n">
        <f aca="false">SUM(K37:K39)</f>
        <v>561142.146299711</v>
      </c>
      <c r="L36" s="22" t="n">
        <f aca="false">SUM(L37:L39)</f>
        <v>578147.729494994</v>
      </c>
      <c r="M36" s="22" t="n">
        <f aca="false">SUM(M37:M39)</f>
        <v>595048.550248649</v>
      </c>
    </row>
    <row r="37" customFormat="false" ht="15" hidden="false" customHeight="false" outlineLevel="0" collapsed="false">
      <c r="B37" s="0" t="s">
        <v>25</v>
      </c>
      <c r="C37" s="22" t="n">
        <f aca="false">C31*C4</f>
        <v>0</v>
      </c>
      <c r="D37" s="22" t="n">
        <f aca="false">D31*D4</f>
        <v>81850.4999519994</v>
      </c>
      <c r="E37" s="22" t="n">
        <f aca="false">E31*E4</f>
        <v>84424.1201316208</v>
      </c>
      <c r="F37" s="22" t="n">
        <f aca="false">F31*F4</f>
        <v>87058.415550586</v>
      </c>
      <c r="G37" s="22" t="n">
        <f aca="false">G31*G4</f>
        <v>89756.2194178672</v>
      </c>
      <c r="H37" s="22" t="n">
        <f aca="false">H31*H4</f>
        <v>92515.6853725613</v>
      </c>
      <c r="I37" s="22" t="n">
        <f aca="false">I31*I4</f>
        <v>95347.7324110452</v>
      </c>
      <c r="J37" s="22" t="n">
        <f aca="false">J31*J4</f>
        <v>98237.9079841785</v>
      </c>
      <c r="K37" s="22" t="n">
        <f aca="false">K31*K4</f>
        <v>101199.088867572</v>
      </c>
      <c r="L37" s="22" t="n">
        <f aca="false">L31*L4</f>
        <v>104265.957995782</v>
      </c>
      <c r="M37" s="22" t="n">
        <f aca="false">M31*M4</f>
        <v>107313.933758541</v>
      </c>
    </row>
    <row r="38" customFormat="false" ht="15" hidden="false" customHeight="false" outlineLevel="0" collapsed="false">
      <c r="B38" s="0" t="s">
        <v>26</v>
      </c>
      <c r="C38" s="22" t="n">
        <f aca="false">C32*C5</f>
        <v>0</v>
      </c>
      <c r="D38" s="22" t="n">
        <f aca="false">D32*D5</f>
        <v>174020.065838901</v>
      </c>
      <c r="E38" s="22" t="n">
        <f aca="false">E32*E5</f>
        <v>179491.767946582</v>
      </c>
      <c r="F38" s="22" t="n">
        <f aca="false">F32*F5</f>
        <v>185092.469988918</v>
      </c>
      <c r="G38" s="22" t="n">
        <f aca="false">G32*G5</f>
        <v>190828.195572513</v>
      </c>
      <c r="H38" s="22" t="n">
        <f aca="false">H32*H5</f>
        <v>196695.01920093</v>
      </c>
      <c r="I38" s="22" t="n">
        <f aca="false">I32*I5</f>
        <v>202716.155447927</v>
      </c>
      <c r="J38" s="22" t="n">
        <f aca="false">J32*J5</f>
        <v>208860.877151735</v>
      </c>
      <c r="K38" s="22" t="n">
        <f aca="false">K32*K5</f>
        <v>215156.561265959</v>
      </c>
      <c r="L38" s="22" t="n">
        <f aca="false">L32*L5</f>
        <v>221676.946210748</v>
      </c>
      <c r="M38" s="22" t="n">
        <f aca="false">M32*M5</f>
        <v>228157.162498024</v>
      </c>
    </row>
    <row r="39" customFormat="false" ht="15" hidden="false" customHeight="false" outlineLevel="0" collapsed="false">
      <c r="B39" s="0" t="s">
        <v>27</v>
      </c>
      <c r="C39" s="22" t="n">
        <f aca="false">C33*C6</f>
        <v>0</v>
      </c>
      <c r="D39" s="22" t="n">
        <f aca="false">D33*D6</f>
        <v>197984.955367719</v>
      </c>
      <c r="E39" s="22" t="n">
        <f aca="false">E33*E6</f>
        <v>204210.184006452</v>
      </c>
      <c r="F39" s="22" t="n">
        <f aca="false">F33*F6</f>
        <v>210582.177595435</v>
      </c>
      <c r="G39" s="22" t="n">
        <f aca="false">G33*G6</f>
        <v>217107.789272429</v>
      </c>
      <c r="H39" s="22" t="n">
        <f aca="false">H33*H6</f>
        <v>223782.552947657</v>
      </c>
      <c r="I39" s="22" t="n">
        <f aca="false">I33*I6</f>
        <v>230632.88015204</v>
      </c>
      <c r="J39" s="22" t="n">
        <f aca="false">J33*J6</f>
        <v>237623.812182843</v>
      </c>
      <c r="K39" s="22" t="n">
        <f aca="false">K33*K6</f>
        <v>244786.496166181</v>
      </c>
      <c r="L39" s="22" t="n">
        <f aca="false">L33*L6</f>
        <v>252204.825288464</v>
      </c>
      <c r="M39" s="22" t="n">
        <f aca="false">M33*M6</f>
        <v>259577.453992083</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5223157.9095353</v>
      </c>
      <c r="D42" s="22"/>
      <c r="E42" s="22"/>
      <c r="F42" s="22"/>
      <c r="G42" s="22"/>
      <c r="H42" s="22"/>
      <c r="I42" s="22"/>
      <c r="J42" s="22"/>
      <c r="K42" s="22"/>
      <c r="L42" s="22"/>
      <c r="M42" s="22"/>
    </row>
    <row r="43" customFormat="false" ht="15" hidden="false" customHeight="false" outlineLevel="0" collapsed="false">
      <c r="A43" s="101"/>
      <c r="B43" s="101" t="s">
        <v>25</v>
      </c>
      <c r="C43" s="48" t="n">
        <f aca="false">SUM(C37:M37)</f>
        <v>941969.561441754</v>
      </c>
      <c r="D43" s="22"/>
      <c r="E43" s="22"/>
      <c r="F43" s="22"/>
      <c r="G43" s="22"/>
      <c r="H43" s="22"/>
      <c r="I43" s="22"/>
      <c r="J43" s="22"/>
      <c r="K43" s="22"/>
      <c r="L43" s="22"/>
      <c r="M43" s="22"/>
    </row>
    <row r="44" customFormat="false" ht="15" hidden="false" customHeight="false" outlineLevel="0" collapsed="false">
      <c r="A44" s="101"/>
      <c r="B44" s="101" t="s">
        <v>26</v>
      </c>
      <c r="C44" s="48" t="n">
        <f aca="false">SUM(C38:M38)</f>
        <v>2002695.22112224</v>
      </c>
      <c r="D44" s="22"/>
      <c r="E44" s="22"/>
      <c r="F44" s="22"/>
      <c r="G44" s="22"/>
      <c r="H44" s="22"/>
      <c r="I44" s="22"/>
      <c r="J44" s="22"/>
      <c r="K44" s="22"/>
      <c r="L44" s="22"/>
      <c r="M44" s="22"/>
    </row>
    <row r="45" customFormat="false" ht="15" hidden="false" customHeight="false" outlineLevel="0" collapsed="false">
      <c r="A45" s="101"/>
      <c r="B45" s="101" t="s">
        <v>27</v>
      </c>
      <c r="C45" s="48" t="n">
        <f aca="false">SUM(C39:M39)</f>
        <v>2278493.1269713</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440636.42830934</v>
      </c>
      <c r="E49" s="22" t="n">
        <f aca="false">PV($C$46,E$48,0,E36)*-1</f>
        <v>441253.720505849</v>
      </c>
      <c r="F49" s="22" t="n">
        <f aca="false">PV($C$46,F$48,0,F36)*-1</f>
        <v>441769.136421942</v>
      </c>
      <c r="G49" s="22" t="n">
        <f aca="false">PV($C$46,G$48,0,G36)*-1</f>
        <v>442193.077336116</v>
      </c>
      <c r="H49" s="22" t="n">
        <f aca="false">PV($C$46,H$48,0,H36)*-1</f>
        <v>442512.49026759</v>
      </c>
      <c r="I49" s="22" t="n">
        <f aca="false">PV($C$46,I$48,0,I36)*-1</f>
        <v>442775.219768753</v>
      </c>
      <c r="J49" s="22" t="n">
        <f aca="false">PV($C$46,J$48,0,J36)*-1</f>
        <v>442909.319916785</v>
      </c>
      <c r="K49" s="22" t="n">
        <f aca="false">PV($C$46,K$48,0,K36)*-1</f>
        <v>442970.792051733</v>
      </c>
      <c r="L49" s="22" t="n">
        <f aca="false">PV($C$46,L$48,0,L36)*-1</f>
        <v>443102.09365144</v>
      </c>
      <c r="M49" s="22" t="n">
        <f aca="false">PV($C$46,M$48,0,M36)*-1</f>
        <v>442772.005308138</v>
      </c>
    </row>
    <row r="50" customFormat="false" ht="15" hidden="false" customHeight="false" outlineLevel="0" collapsed="false">
      <c r="A50" s="101"/>
      <c r="B50" s="101" t="s">
        <v>25</v>
      </c>
      <c r="C50" s="22" t="n">
        <f aca="false">PV($C$46,C$48,0,C37)*-1</f>
        <v>0</v>
      </c>
      <c r="D50" s="22" t="n">
        <f aca="false">PV($C$46,D$48,0,D37)*-1</f>
        <v>79466.5048077664</v>
      </c>
      <c r="E50" s="22" t="n">
        <f aca="false">PV($C$46,E$48,0,E37)*-1</f>
        <v>79577.8302682824</v>
      </c>
      <c r="F50" s="22" t="n">
        <f aca="false">PV($C$46,F$48,0,F37)*-1</f>
        <v>79670.7828676201</v>
      </c>
      <c r="G50" s="22" t="n">
        <f aca="false">PV($C$46,G$48,0,G37)*-1</f>
        <v>79747.2384226537</v>
      </c>
      <c r="H50" s="22" t="n">
        <f aca="false">PV($C$46,H$48,0,H37)*-1</f>
        <v>79804.8428956929</v>
      </c>
      <c r="I50" s="22" t="n">
        <f aca="false">PV($C$46,I$48,0,I37)*-1</f>
        <v>79852.2248047362</v>
      </c>
      <c r="J50" s="22" t="n">
        <f aca="false">PV($C$46,J$48,0,J37)*-1</f>
        <v>79876.409074065</v>
      </c>
      <c r="K50" s="22" t="n">
        <f aca="false">PV($C$46,K$48,0,K37)*-1</f>
        <v>79887.4952562179</v>
      </c>
      <c r="L50" s="22" t="n">
        <f aca="false">PV($C$46,L$48,0,L37)*-1</f>
        <v>79911.1748218053</v>
      </c>
      <c r="M50" s="22" t="n">
        <f aca="false">PV($C$46,M$48,0,M37)*-1</f>
        <v>79851.6450933607</v>
      </c>
    </row>
    <row r="51" customFormat="false" ht="15" hidden="false" customHeight="false" outlineLevel="0" collapsed="false">
      <c r="A51" s="101"/>
      <c r="B51" s="101" t="s">
        <v>26</v>
      </c>
      <c r="C51" s="22" t="n">
        <f aca="false">PV($C$46,C$48,0,C38)*-1</f>
        <v>0</v>
      </c>
      <c r="D51" s="22" t="n">
        <f aca="false">PV($C$46,D$48,0,D38)*-1</f>
        <v>168951.520231943</v>
      </c>
      <c r="E51" s="22" t="n">
        <f aca="false">PV($C$46,E$48,0,E38)*-1</f>
        <v>169188.206189633</v>
      </c>
      <c r="F51" s="22" t="n">
        <f aca="false">PV($C$46,F$48,0,F38)*-1</f>
        <v>169385.830119434</v>
      </c>
      <c r="G51" s="22" t="n">
        <f aca="false">PV($C$46,G$48,0,G38)*-1</f>
        <v>169548.3801433</v>
      </c>
      <c r="H51" s="22" t="n">
        <f aca="false">PV($C$46,H$48,0,H38)*-1</f>
        <v>169670.851407334</v>
      </c>
      <c r="I51" s="22" t="n">
        <f aca="false">PV($C$46,I$48,0,I38)*-1</f>
        <v>169771.588763075</v>
      </c>
      <c r="J51" s="22" t="n">
        <f aca="false">PV($C$46,J$48,0,J38)*-1</f>
        <v>169823.006263803</v>
      </c>
      <c r="K51" s="22" t="n">
        <f aca="false">PV($C$46,K$48,0,K38)*-1</f>
        <v>169846.57628658</v>
      </c>
      <c r="L51" s="22" t="n">
        <f aca="false">PV($C$46,L$48,0,L38)*-1</f>
        <v>169896.920750755</v>
      </c>
      <c r="M51" s="22" t="n">
        <f aca="false">PV($C$46,M$48,0,M38)*-1</f>
        <v>169770.356254883</v>
      </c>
    </row>
    <row r="52" customFormat="false" ht="15" hidden="false" customHeight="false" outlineLevel="0" collapsed="false">
      <c r="A52" s="101"/>
      <c r="B52" s="101" t="s">
        <v>27</v>
      </c>
      <c r="C52" s="22" t="n">
        <f aca="false">PV($C$46,C$48,0,C39)*-1</f>
        <v>0</v>
      </c>
      <c r="D52" s="22" t="n">
        <f aca="false">PV($C$46,D$48,0,D39)*-1</f>
        <v>192218.40326963</v>
      </c>
      <c r="E52" s="22" t="n">
        <f aca="false">PV($C$46,E$48,0,E39)*-1</f>
        <v>192487.684047933</v>
      </c>
      <c r="F52" s="22" t="n">
        <f aca="false">PV($C$46,F$48,0,F39)*-1</f>
        <v>192712.523434888</v>
      </c>
      <c r="G52" s="22" t="n">
        <f aca="false">PV($C$46,G$48,0,G39)*-1</f>
        <v>192897.458770162</v>
      </c>
      <c r="H52" s="22" t="n">
        <f aca="false">PV($C$46,H$48,0,H39)*-1</f>
        <v>193036.795964563</v>
      </c>
      <c r="I52" s="22" t="n">
        <f aca="false">PV($C$46,I$48,0,I39)*-1</f>
        <v>193151.406200941</v>
      </c>
      <c r="J52" s="22" t="n">
        <f aca="false">PV($C$46,J$48,0,J39)*-1</f>
        <v>193209.904578917</v>
      </c>
      <c r="K52" s="22" t="n">
        <f aca="false">PV($C$46,K$48,0,K39)*-1</f>
        <v>193236.720508936</v>
      </c>
      <c r="L52" s="22" t="n">
        <f aca="false">PV($C$46,L$48,0,L39)*-1</f>
        <v>193293.99807888</v>
      </c>
      <c r="M52" s="22" t="n">
        <f aca="false">PV($C$46,M$48,0,M39)*-1</f>
        <v>193150.003959894</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4422894.28353768</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797646.148312201</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1695853.23641074</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1929394.89881474</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WRA'!F26+'Regional Data WRA'!V16-('Regional Data WRA'!F26*'Regional Data WRA'!V16)</f>
        <v>0.97036822250038</v>
      </c>
      <c r="E60" s="75" t="n">
        <f aca="false">D60</f>
        <v>0.97036822250038</v>
      </c>
      <c r="F60" s="75" t="n">
        <f aca="false">E60</f>
        <v>0.97036822250038</v>
      </c>
      <c r="G60" s="75" t="n">
        <f aca="false">F60</f>
        <v>0.97036822250038</v>
      </c>
      <c r="H60" s="75" t="n">
        <f aca="false">G60</f>
        <v>0.97036822250038</v>
      </c>
      <c r="I60" s="75" t="n">
        <f aca="false">H60</f>
        <v>0.97036822250038</v>
      </c>
      <c r="J60" s="75" t="n">
        <f aca="false">I60</f>
        <v>0.97036822250038</v>
      </c>
      <c r="K60" s="75" t="n">
        <f aca="false">J60</f>
        <v>0.97036822250038</v>
      </c>
      <c r="L60" s="75" t="n">
        <f aca="false">K60</f>
        <v>0.97036822250038</v>
      </c>
      <c r="M60" s="75" t="n">
        <f aca="false">L60</f>
        <v>0.97036822250038</v>
      </c>
    </row>
    <row r="61" customFormat="false" ht="15" hidden="false" customHeight="false" outlineLevel="0" collapsed="false">
      <c r="B61" s="0" t="s">
        <v>26</v>
      </c>
      <c r="C61" s="75" t="n">
        <v>0</v>
      </c>
      <c r="D61" s="75" t="n">
        <f aca="false">'Regional Data WRA'!F27+'Regional Data WRA'!V17-('Regional Data WRA'!F27*'Regional Data WRA'!V17)</f>
        <v>0.602686748709228</v>
      </c>
      <c r="E61" s="75" t="n">
        <f aca="false">D61</f>
        <v>0.602686748709228</v>
      </c>
      <c r="F61" s="75" t="n">
        <f aca="false">E61</f>
        <v>0.602686748709228</v>
      </c>
      <c r="G61" s="75" t="n">
        <f aca="false">F61</f>
        <v>0.602686748709228</v>
      </c>
      <c r="H61" s="75" t="n">
        <f aca="false">G61</f>
        <v>0.602686748709228</v>
      </c>
      <c r="I61" s="75" t="n">
        <f aca="false">H61</f>
        <v>0.602686748709228</v>
      </c>
      <c r="J61" s="75" t="n">
        <f aca="false">I61</f>
        <v>0.602686748709228</v>
      </c>
      <c r="K61" s="75" t="n">
        <f aca="false">J61</f>
        <v>0.602686748709228</v>
      </c>
      <c r="L61" s="75" t="n">
        <f aca="false">K61</f>
        <v>0.602686748709228</v>
      </c>
      <c r="M61" s="75" t="n">
        <f aca="false">L61</f>
        <v>0.602686748709228</v>
      </c>
    </row>
    <row r="62" customFormat="false" ht="15" hidden="false" customHeight="false" outlineLevel="0" collapsed="false">
      <c r="B62" s="0" t="s">
        <v>27</v>
      </c>
      <c r="C62" s="75" t="n">
        <v>0</v>
      </c>
      <c r="D62" s="75" t="n">
        <f aca="false">'Regional Data WRA'!F28+'Regional Data WRA'!V18-('Regional Data WRA'!F28*'Regional Data WRA'!V18)</f>
        <v>0.914409645954447</v>
      </c>
      <c r="E62" s="75" t="n">
        <f aca="false">D62</f>
        <v>0.914409645954447</v>
      </c>
      <c r="F62" s="75" t="n">
        <f aca="false">E62</f>
        <v>0.914409645954447</v>
      </c>
      <c r="G62" s="75" t="n">
        <f aca="false">F62</f>
        <v>0.914409645954447</v>
      </c>
      <c r="H62" s="75" t="n">
        <f aca="false">G62</f>
        <v>0.914409645954447</v>
      </c>
      <c r="I62" s="75" t="n">
        <f aca="false">H62</f>
        <v>0.914409645954447</v>
      </c>
      <c r="J62" s="75" t="n">
        <f aca="false">I62</f>
        <v>0.914409645954447</v>
      </c>
      <c r="K62" s="75" t="n">
        <f aca="false">J62</f>
        <v>0.914409645954447</v>
      </c>
      <c r="L62" s="75" t="n">
        <f aca="false">K62</f>
        <v>0.914409645954447</v>
      </c>
      <c r="M62" s="75" t="n">
        <f aca="false">L62</f>
        <v>0.914409645954447</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401100.464664907</v>
      </c>
      <c r="E65" s="22" t="n">
        <f aca="false">SUM(E66:E68)</f>
        <v>413712.241630503</v>
      </c>
      <c r="F65" s="22" t="n">
        <f aca="false">SUM(F66:F68)</f>
        <v>426621.351742612</v>
      </c>
      <c r="G65" s="22" t="n">
        <f aca="false">SUM(G66:G68)</f>
        <v>439841.678867992</v>
      </c>
      <c r="H65" s="22" t="n">
        <f aca="false">SUM(H66:H68)</f>
        <v>453364.175093475</v>
      </c>
      <c r="I65" s="22" t="n">
        <f aca="false">SUM(I66:I68)</f>
        <v>467242.347905552</v>
      </c>
      <c r="J65" s="22" t="n">
        <f aca="false">SUM(J66:J68)</f>
        <v>481405.373983911</v>
      </c>
      <c r="K65" s="22" t="n">
        <f aca="false">SUM(K66:K68)</f>
        <v>495916.354722972</v>
      </c>
      <c r="L65" s="22" t="n">
        <f aca="false">SUM(L66:L68)</f>
        <v>510945.250491636</v>
      </c>
      <c r="M65" s="22" t="n">
        <f aca="false">SUM(M66:M68)</f>
        <v>525881.561148834</v>
      </c>
    </row>
    <row r="66" customFormat="false" ht="15" hidden="false" customHeight="false" outlineLevel="0" collapsed="false">
      <c r="B66" s="0" t="s">
        <v>25</v>
      </c>
      <c r="C66" s="22" t="n">
        <f aca="false">C60*C4</f>
        <v>0</v>
      </c>
      <c r="D66" s="22" t="n">
        <f aca="false">D60*D4</f>
        <v>79539.2131334278</v>
      </c>
      <c r="E66" s="22" t="n">
        <f aca="false">E60*E4</f>
        <v>82040.1596653543</v>
      </c>
      <c r="F66" s="22" t="n">
        <f aca="false">F60*F4</f>
        <v>84600.068094849</v>
      </c>
      <c r="G66" s="22" t="n">
        <f aca="false">G60*G4</f>
        <v>87221.6916269925</v>
      </c>
      <c r="H66" s="22" t="n">
        <f aca="false">H60*H4</f>
        <v>89903.2360382491</v>
      </c>
      <c r="I66" s="22" t="n">
        <f aca="false">I60*I4</f>
        <v>92655.3119953901</v>
      </c>
      <c r="J66" s="22" t="n">
        <f aca="false">J60*J4</f>
        <v>95463.8750590157</v>
      </c>
      <c r="K66" s="22" t="n">
        <f aca="false">K60*K4</f>
        <v>98341.4383915425</v>
      </c>
      <c r="L66" s="22" t="n">
        <f aca="false">L60*L4</f>
        <v>101321.705554041</v>
      </c>
      <c r="M66" s="22" t="n">
        <f aca="false">M60*M4</f>
        <v>104283.612860188</v>
      </c>
    </row>
    <row r="67" customFormat="false" ht="15" hidden="false" customHeight="false" outlineLevel="0" collapsed="false">
      <c r="B67" s="0" t="s">
        <v>26</v>
      </c>
      <c r="C67" s="22" t="n">
        <f aca="false">C61*C5</f>
        <v>0</v>
      </c>
      <c r="D67" s="22" t="n">
        <f aca="false">D61*D5</f>
        <v>132371.932727547</v>
      </c>
      <c r="E67" s="22" t="n">
        <f aca="false">E61*E5</f>
        <v>136534.095175948</v>
      </c>
      <c r="F67" s="22" t="n">
        <f aca="false">F61*F5</f>
        <v>140794.384070802</v>
      </c>
      <c r="G67" s="22" t="n">
        <f aca="false">G61*G5</f>
        <v>145157.381392032</v>
      </c>
      <c r="H67" s="22" t="n">
        <f aca="false">H61*H5</f>
        <v>149620.101130249</v>
      </c>
      <c r="I67" s="22" t="n">
        <f aca="false">I61*I5</f>
        <v>154200.201927181</v>
      </c>
      <c r="J67" s="22" t="n">
        <f aca="false">J61*J5</f>
        <v>158874.310536926</v>
      </c>
      <c r="K67" s="22" t="n">
        <f aca="false">K61*K5</f>
        <v>163663.251800822</v>
      </c>
      <c r="L67" s="22" t="n">
        <f aca="false">L61*L5</f>
        <v>168623.116360742</v>
      </c>
      <c r="M67" s="22" t="n">
        <f aca="false">M61*M5</f>
        <v>173552.425807352</v>
      </c>
    </row>
    <row r="68" customFormat="false" ht="15" hidden="false" customHeight="false" outlineLevel="0" collapsed="false">
      <c r="B68" s="0" t="s">
        <v>27</v>
      </c>
      <c r="C68" s="22" t="n">
        <f aca="false">C62*C6</f>
        <v>0</v>
      </c>
      <c r="D68" s="22" t="n">
        <f aca="false">D62*D6</f>
        <v>189189.318803933</v>
      </c>
      <c r="E68" s="22" t="n">
        <f aca="false">E62*E6</f>
        <v>195137.986789201</v>
      </c>
      <c r="F68" s="22" t="n">
        <f aca="false">F62*F6</f>
        <v>201226.899576961</v>
      </c>
      <c r="G68" s="22" t="n">
        <f aca="false">G62*G6</f>
        <v>207462.605848968</v>
      </c>
      <c r="H68" s="22" t="n">
        <f aca="false">H62*H6</f>
        <v>213840.837924977</v>
      </c>
      <c r="I68" s="22" t="n">
        <f aca="false">I62*I6</f>
        <v>220386.833982981</v>
      </c>
      <c r="J68" s="22" t="n">
        <f aca="false">J62*J6</f>
        <v>227067.18838797</v>
      </c>
      <c r="K68" s="22" t="n">
        <f aca="false">K62*K6</f>
        <v>233911.664530607</v>
      </c>
      <c r="L68" s="22" t="n">
        <f aca="false">L62*L6</f>
        <v>241000.428576853</v>
      </c>
      <c r="M68" s="22" t="n">
        <f aca="false">M62*M6</f>
        <v>248045.522481293</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4616030.80025239</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915370.31241905</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1523391.2009296</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2177269.28690374</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389417.926859133</v>
      </c>
      <c r="E78" s="22" t="n">
        <f aca="false">PV($C$75,E$77,0,E65)*-1</f>
        <v>389963.466519468</v>
      </c>
      <c r="F78" s="22" t="n">
        <f aca="false">PV($C$75,F$77,0,F65)*-1</f>
        <v>390418.971749222</v>
      </c>
      <c r="G78" s="22" t="n">
        <f aca="false">PV($C$75,G$77,0,G65)*-1</f>
        <v>390793.634807703</v>
      </c>
      <c r="H78" s="22" t="n">
        <f aca="false">PV($C$75,H$77,0,H65)*-1</f>
        <v>391075.919960711</v>
      </c>
      <c r="I78" s="22" t="n">
        <f aca="false">PV($C$75,I$77,0,I65)*-1</f>
        <v>391308.110426807</v>
      </c>
      <c r="J78" s="22" t="n">
        <f aca="false">PV($C$75,J$77,0,J65)*-1</f>
        <v>391426.623101391</v>
      </c>
      <c r="K78" s="22" t="n">
        <f aca="false">PV($C$75,K$77,0,K65)*-1</f>
        <v>391480.949865619</v>
      </c>
      <c r="L78" s="22" t="n">
        <f aca="false">PV($C$75,L$77,0,L65)*-1</f>
        <v>391596.989288296</v>
      </c>
      <c r="M78" s="22" t="n">
        <f aca="false">PV($C$75,M$77,0,M65)*-1</f>
        <v>391305.269607237</v>
      </c>
    </row>
    <row r="79" customFormat="false" ht="15" hidden="false" customHeight="false" outlineLevel="0" collapsed="false">
      <c r="A79" s="101"/>
      <c r="B79" s="101" t="s">
        <v>25</v>
      </c>
      <c r="C79" s="22" t="n">
        <f aca="false">PV($C$75,C$77,0,C66)*-1</f>
        <v>0</v>
      </c>
      <c r="D79" s="22" t="n">
        <f aca="false">PV($C$75,D$77,0,D66)*-1</f>
        <v>77222.5370227454</v>
      </c>
      <c r="E79" s="22" t="n">
        <f aca="false">PV($C$75,E$77,0,E66)*-1</f>
        <v>77330.718885243</v>
      </c>
      <c r="F79" s="22" t="n">
        <f aca="false">PV($C$75,F$77,0,F66)*-1</f>
        <v>77421.0466977104</v>
      </c>
      <c r="G79" s="22" t="n">
        <f aca="false">PV($C$75,G$77,0,G66)*-1</f>
        <v>77495.3433078791</v>
      </c>
      <c r="H79" s="22" t="n">
        <f aca="false">PV($C$75,H$77,0,H66)*-1</f>
        <v>77551.3211511566</v>
      </c>
      <c r="I79" s="22" t="n">
        <f aca="false">PV($C$75,I$77,0,I66)*-1</f>
        <v>77597.3650942514</v>
      </c>
      <c r="J79" s="22" t="n">
        <f aca="false">PV($C$75,J$77,0,J66)*-1</f>
        <v>77620.8664504281</v>
      </c>
      <c r="K79" s="22" t="n">
        <f aca="false">PV($C$75,K$77,0,K66)*-1</f>
        <v>77631.6395819987</v>
      </c>
      <c r="L79" s="22" t="n">
        <f aca="false">PV($C$75,L$77,0,L66)*-1</f>
        <v>77654.6504862115</v>
      </c>
      <c r="M79" s="22" t="n">
        <f aca="false">PV($C$75,M$77,0,M66)*-1</f>
        <v>77596.8017527119</v>
      </c>
    </row>
    <row r="80" customFormat="false" ht="15" hidden="false" customHeight="false" outlineLevel="0" collapsed="false">
      <c r="A80" s="101"/>
      <c r="B80" s="101" t="s">
        <v>26</v>
      </c>
      <c r="C80" s="22" t="n">
        <f aca="false">PV($C$75,C$77,0,C67)*-1</f>
        <v>0</v>
      </c>
      <c r="D80" s="22" t="n">
        <f aca="false">PV($C$75,D$77,0,D67)*-1</f>
        <v>128516.439541308</v>
      </c>
      <c r="E80" s="22" t="n">
        <f aca="false">PV($C$75,E$77,0,E67)*-1</f>
        <v>128696.479570128</v>
      </c>
      <c r="F80" s="22" t="n">
        <f aca="false">PV($C$75,F$77,0,F67)*-1</f>
        <v>128846.80626616</v>
      </c>
      <c r="G80" s="22" t="n">
        <f aca="false">PV($C$75,G$77,0,G67)*-1</f>
        <v>128970.453276178</v>
      </c>
      <c r="H80" s="22" t="n">
        <f aca="false">PV($C$75,H$77,0,H67)*-1</f>
        <v>129063.613555399</v>
      </c>
      <c r="I80" s="22" t="n">
        <f aca="false">PV($C$75,I$77,0,I67)*-1</f>
        <v>129140.241491454</v>
      </c>
      <c r="J80" s="22" t="n">
        <f aca="false">PV($C$75,J$77,0,J67)*-1</f>
        <v>129179.353268102</v>
      </c>
      <c r="K80" s="22" t="n">
        <f aca="false">PV($C$75,K$77,0,K67)*-1</f>
        <v>129197.282289416</v>
      </c>
      <c r="L80" s="22" t="n">
        <f aca="false">PV($C$75,L$77,0,L67)*-1</f>
        <v>129235.577838799</v>
      </c>
      <c r="M80" s="22" t="n">
        <f aca="false">PV($C$75,M$77,0,M67)*-1</f>
        <v>129139.303958816</v>
      </c>
    </row>
    <row r="81" customFormat="false" ht="15" hidden="false" customHeight="false" outlineLevel="0" collapsed="false">
      <c r="A81" s="101"/>
      <c r="B81" s="101" t="s">
        <v>27</v>
      </c>
      <c r="C81" s="22" t="n">
        <f aca="false">PV($C$75,C$77,0,C68)*-1</f>
        <v>0</v>
      </c>
      <c r="D81" s="22" t="n">
        <f aca="false">PV($C$75,D$77,0,D68)*-1</f>
        <v>183678.95029508</v>
      </c>
      <c r="E81" s="22" t="n">
        <f aca="false">PV($C$75,E$77,0,E68)*-1</f>
        <v>183936.268064097</v>
      </c>
      <c r="F81" s="22" t="n">
        <f aca="false">PV($C$75,F$77,0,F68)*-1</f>
        <v>184151.118785352</v>
      </c>
      <c r="G81" s="22" t="n">
        <f aca="false">PV($C$75,G$77,0,G68)*-1</f>
        <v>184327.838223646</v>
      </c>
      <c r="H81" s="22" t="n">
        <f aca="false">PV($C$75,H$77,0,H68)*-1</f>
        <v>184460.985254155</v>
      </c>
      <c r="I81" s="22" t="n">
        <f aca="false">PV($C$75,I$77,0,I68)*-1</f>
        <v>184570.503841101</v>
      </c>
      <c r="J81" s="22" t="n">
        <f aca="false">PV($C$75,J$77,0,J68)*-1</f>
        <v>184626.40338286</v>
      </c>
      <c r="K81" s="22" t="n">
        <f aca="false">PV($C$75,K$77,0,K68)*-1</f>
        <v>184652.027994205</v>
      </c>
      <c r="L81" s="22" t="n">
        <f aca="false">PV($C$75,L$77,0,L68)*-1</f>
        <v>184706.760963285</v>
      </c>
      <c r="M81" s="22" t="n">
        <f aca="false">PV($C$75,M$77,0,M68)*-1</f>
        <v>184569.163895709</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3908787.86218559</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775122.290430336</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1289985.55105576</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1843680.02069949</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134416.616821786</v>
      </c>
      <c r="E89" s="49" t="n">
        <f aca="false">SUM(E90:E92)</f>
        <v>138643.070145002</v>
      </c>
      <c r="F89" s="49" t="n">
        <f aca="false">SUM(F90:F92)</f>
        <v>142969.165625592</v>
      </c>
      <c r="G89" s="49" t="n">
        <f aca="false">SUM(G90:G92)</f>
        <v>147399.55601907</v>
      </c>
      <c r="H89" s="49" t="n">
        <f aca="false">SUM(H90:H92)</f>
        <v>151931.209192629</v>
      </c>
      <c r="I89" s="49" t="n">
        <f aca="false">SUM(I90:I92)</f>
        <v>156582.056552345</v>
      </c>
      <c r="J89" s="49" t="n">
        <f aca="false">SUM(J90:J92)</f>
        <v>161328.363817289</v>
      </c>
      <c r="K89" s="49" t="n">
        <f aca="false">SUM(K90:K92)</f>
        <v>166191.277499875</v>
      </c>
      <c r="L89" s="49" t="n">
        <f aca="false">SUM(L90:L92)</f>
        <v>171227.754646514</v>
      </c>
      <c r="M89" s="49" t="n">
        <f aca="false">SUM(M90:M92)</f>
        <v>176233.204710046</v>
      </c>
    </row>
    <row r="90" customFormat="false" ht="15" hidden="false" customHeight="false" outlineLevel="0" collapsed="false">
      <c r="B90" s="0" t="s">
        <v>25</v>
      </c>
      <c r="C90" s="48" t="n">
        <f aca="false">C15*C60*Interventions!$C$41</f>
        <v>0</v>
      </c>
      <c r="D90" s="48" t="n">
        <f aca="false">D15*D60*Interventions!$C$41</f>
        <v>29960.5801639189</v>
      </c>
      <c r="E90" s="48" t="n">
        <f aca="false">E15*E60*Interventions!$C$41</f>
        <v>30902.6288227328</v>
      </c>
      <c r="F90" s="48" t="n">
        <f aca="false">F15*F60*Interventions!$C$41</f>
        <v>31866.8870633255</v>
      </c>
      <c r="G90" s="48" t="n">
        <f aca="false">G15*G60*Interventions!$C$41</f>
        <v>32854.391954311</v>
      </c>
      <c r="H90" s="48" t="n">
        <f aca="false">H15*H60*Interventions!$C$41</f>
        <v>33864.4676532218</v>
      </c>
      <c r="I90" s="48" t="n">
        <f aca="false">I15*I60*Interventions!$C$41</f>
        <v>34901.1109525816</v>
      </c>
      <c r="J90" s="48" t="n">
        <f aca="false">J15*J60*Interventions!$C$41</f>
        <v>35959.0316372132</v>
      </c>
      <c r="K90" s="48" t="n">
        <f aca="false">K15*K60*Interventions!$C$41</f>
        <v>37042.9431257051</v>
      </c>
      <c r="L90" s="48" t="n">
        <f aca="false">L15*L60*Interventions!$C$41</f>
        <v>38165.5407692366</v>
      </c>
      <c r="M90" s="48" t="n">
        <f aca="false">M15*M60*Interventions!$C$41</f>
        <v>39281.222679932</v>
      </c>
    </row>
    <row r="91" customFormat="false" ht="15" hidden="false" customHeight="false" outlineLevel="0" collapsed="false">
      <c r="B91" s="0" t="s">
        <v>26</v>
      </c>
      <c r="C91" s="48" t="n">
        <f aca="false">C16*C61*Interventions!$C$41</f>
        <v>0</v>
      </c>
      <c r="D91" s="48" t="n">
        <f aca="false">D16*D61*Interventions!$C$41</f>
        <v>42170.1102233898</v>
      </c>
      <c r="E91" s="48" t="n">
        <f aca="false">E16*E61*Interventions!$C$41</f>
        <v>43496.06237654</v>
      </c>
      <c r="F91" s="48" t="n">
        <f aca="false">F16*F61*Interventions!$C$41</f>
        <v>44853.2749561074</v>
      </c>
      <c r="G91" s="48" t="n">
        <f aca="false">G16*G61*Interventions!$C$41</f>
        <v>46243.2076567147</v>
      </c>
      <c r="H91" s="48" t="n">
        <f aca="false">H16*H61*Interventions!$C$41</f>
        <v>47664.9092166976</v>
      </c>
      <c r="I91" s="48" t="n">
        <f aca="false">I16*I61*Interventions!$C$41</f>
        <v>49124.0052007262</v>
      </c>
      <c r="J91" s="48" t="n">
        <f aca="false">J16*J61*Interventions!$C$41</f>
        <v>50613.0495261176</v>
      </c>
      <c r="K91" s="48" t="n">
        <f aca="false">K16*K61*Interventions!$C$41</f>
        <v>52138.6764229274</v>
      </c>
      <c r="L91" s="48" t="n">
        <f aca="false">L16*L61*Interventions!$C$41</f>
        <v>53718.7548494879</v>
      </c>
      <c r="M91" s="48" t="n">
        <f aca="false">M16*M61*Interventions!$C$41</f>
        <v>55289.0992450522</v>
      </c>
    </row>
    <row r="92" customFormat="false" ht="15" hidden="false" customHeight="false" outlineLevel="0" collapsed="false">
      <c r="B92" s="0" t="s">
        <v>27</v>
      </c>
      <c r="C92" s="48" t="n">
        <f aca="false">C17*C62*Interventions!$C$41</f>
        <v>0</v>
      </c>
      <c r="D92" s="48" t="n">
        <f aca="false">D17*D62*Interventions!$C$41</f>
        <v>62285.9264344772</v>
      </c>
      <c r="E92" s="48" t="n">
        <f aca="false">E17*E62*Interventions!$C$41</f>
        <v>64244.3789457287</v>
      </c>
      <c r="F92" s="48" t="n">
        <f aca="false">F17*F62*Interventions!$C$41</f>
        <v>66249.0036061592</v>
      </c>
      <c r="G92" s="48" t="n">
        <f aca="false">G17*G62*Interventions!$C$41</f>
        <v>68301.956408044</v>
      </c>
      <c r="H92" s="48" t="n">
        <f aca="false">H17*H62*Interventions!$C$41</f>
        <v>70401.8323227093</v>
      </c>
      <c r="I92" s="48" t="n">
        <f aca="false">I17*I62*Interventions!$C$41</f>
        <v>72556.9403990367</v>
      </c>
      <c r="J92" s="48" t="n">
        <f aca="false">J17*J62*Interventions!$C$41</f>
        <v>74756.2826539585</v>
      </c>
      <c r="K92" s="48" t="n">
        <f aca="false">K17*K62*Interventions!$C$41</f>
        <v>77009.657951243</v>
      </c>
      <c r="L92" s="48" t="n">
        <f aca="false">L17*L62*Interventions!$C$41</f>
        <v>79343.4590277899</v>
      </c>
      <c r="M92" s="48" t="n">
        <f aca="false">M17*M62*Interventions!$C$41</f>
        <v>81662.8827850621</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1546922.27503015</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344798.804822179</v>
      </c>
      <c r="D96" s="22"/>
      <c r="E96" s="22"/>
      <c r="F96" s="22"/>
      <c r="G96" s="22"/>
      <c r="H96" s="22"/>
      <c r="I96" s="22"/>
      <c r="J96" s="22"/>
      <c r="K96" s="22"/>
      <c r="L96" s="22"/>
      <c r="M96" s="22"/>
    </row>
    <row r="97" customFormat="false" ht="15" hidden="false" customHeight="false" outlineLevel="0" collapsed="false">
      <c r="A97" s="101"/>
      <c r="B97" s="101" t="s">
        <v>26</v>
      </c>
      <c r="C97" s="48" t="n">
        <f aca="false">SUM(C91:M91)</f>
        <v>485311.149673761</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716812.320534209</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130501.569729889</v>
      </c>
      <c r="E102" s="22" t="n">
        <f aca="false">PV($C$99,E$101,0,E89)*-1</f>
        <v>130684.390748423</v>
      </c>
      <c r="F102" s="22" t="n">
        <f aca="false">PV($C$99,F$101,0,F89)*-1</f>
        <v>130837.039466941</v>
      </c>
      <c r="G102" s="22" t="n">
        <f aca="false">PV($C$99,G$101,0,G89)*-1</f>
        <v>130962.596391466</v>
      </c>
      <c r="H102" s="22" t="n">
        <f aca="false">PV($C$99,H$101,0,H89)*-1</f>
        <v>131057.19567167</v>
      </c>
      <c r="I102" s="22" t="n">
        <f aca="false">PV($C$99,I$101,0,I89)*-1</f>
        <v>131135.007241738</v>
      </c>
      <c r="J102" s="22" t="n">
        <f aca="false">PV($C$99,J$101,0,J89)*-1</f>
        <v>131174.72315875</v>
      </c>
      <c r="K102" s="22" t="n">
        <f aca="false">PV($C$99,K$101,0,K89)*-1</f>
        <v>131192.929120831</v>
      </c>
      <c r="L102" s="22" t="n">
        <f aca="false">PV($C$99,L$101,0,L89)*-1</f>
        <v>131231.816202718</v>
      </c>
      <c r="M102" s="22" t="n">
        <f aca="false">PV($C$99,M$101,0,M89)*-1</f>
        <v>131134.055227494</v>
      </c>
    </row>
    <row r="103" customFormat="false" ht="15" hidden="false" customHeight="false" outlineLevel="0" collapsed="false">
      <c r="A103" s="101"/>
      <c r="B103" s="101" t="s">
        <v>25</v>
      </c>
      <c r="C103" s="22" t="n">
        <f aca="false">PV($C$99,C$101,0,C90)*-1</f>
        <v>0</v>
      </c>
      <c r="D103" s="22" t="n">
        <f aca="false">PV($C$99,D$101,0,D90)*-1</f>
        <v>29087.9419067174</v>
      </c>
      <c r="E103" s="22" t="n">
        <f aca="false">PV($C$99,E$101,0,E90)*-1</f>
        <v>29128.6915097868</v>
      </c>
      <c r="F103" s="22" t="n">
        <f aca="false">PV($C$99,F$101,0,F90)*-1</f>
        <v>29162.7159055514</v>
      </c>
      <c r="G103" s="22" t="n">
        <f aca="false">PV($C$99,G$101,0,G90)*-1</f>
        <v>29190.7017185508</v>
      </c>
      <c r="H103" s="22" t="n">
        <f aca="false">PV($C$99,H$101,0,H90)*-1</f>
        <v>29211.7872761625</v>
      </c>
      <c r="I103" s="22" t="n">
        <f aca="false">PV($C$99,I$101,0,I90)*-1</f>
        <v>29229.1309635566</v>
      </c>
      <c r="J103" s="22" t="n">
        <f aca="false">PV($C$99,J$101,0,J90)*-1</f>
        <v>29237.9833803452</v>
      </c>
      <c r="K103" s="22" t="n">
        <f aca="false">PV($C$99,K$101,0,K90)*-1</f>
        <v>29242.0413695975</v>
      </c>
      <c r="L103" s="22" t="n">
        <f aca="false">PV($C$99,L$101,0,L90)*-1</f>
        <v>29250.7090444858</v>
      </c>
      <c r="M103" s="22" t="n">
        <f aca="false">PV($C$99,M$101,0,M90)*-1</f>
        <v>29228.9187658407</v>
      </c>
    </row>
    <row r="104" customFormat="false" ht="15" hidden="false" customHeight="false" outlineLevel="0" collapsed="false">
      <c r="A104" s="101"/>
      <c r="B104" s="101" t="s">
        <v>26</v>
      </c>
      <c r="C104" s="22" t="n">
        <f aca="false">PV($C$99,C$101,0,C91)*-1</f>
        <v>0</v>
      </c>
      <c r="D104" s="22" t="n">
        <f aca="false">PV($C$99,D$101,0,D91)*-1</f>
        <v>40941.8545858153</v>
      </c>
      <c r="E104" s="22" t="n">
        <f aca="false">PV($C$99,E$101,0,E91)*-1</f>
        <v>40999.2104595533</v>
      </c>
      <c r="F104" s="22" t="n">
        <f aca="false">PV($C$99,F$101,0,F91)*-1</f>
        <v>41047.1004707556</v>
      </c>
      <c r="G104" s="22" t="n">
        <f aca="false">PV($C$99,G$101,0,G91)*-1</f>
        <v>41086.4910570666</v>
      </c>
      <c r="H104" s="22" t="n">
        <f aca="false">PV($C$99,H$101,0,H91)*-1</f>
        <v>41116.1693971971</v>
      </c>
      <c r="I104" s="22" t="n">
        <f aca="false">PV($C$99,I$101,0,I91)*-1</f>
        <v>41140.5809808541</v>
      </c>
      <c r="J104" s="22" t="n">
        <f aca="false">PV($C$99,J$101,0,J91)*-1</f>
        <v>41153.040932887</v>
      </c>
      <c r="K104" s="22" t="n">
        <f aca="false">PV($C$99,K$101,0,K91)*-1</f>
        <v>41158.7526331652</v>
      </c>
      <c r="L104" s="22" t="n">
        <f aca="false">PV($C$99,L$101,0,L91)*-1</f>
        <v>41170.9525573128</v>
      </c>
      <c r="M104" s="22" t="n">
        <f aca="false">PV($C$99,M$101,0,M91)*-1</f>
        <v>41140.2823083645</v>
      </c>
    </row>
    <row r="105" customFormat="false" ht="15" hidden="false" customHeight="false" outlineLevel="0" collapsed="false">
      <c r="A105" s="101"/>
      <c r="B105" s="101" t="s">
        <v>27</v>
      </c>
      <c r="C105" s="22" t="n">
        <f aca="false">PV($C$99,C$101,0,C92)*-1</f>
        <v>0</v>
      </c>
      <c r="D105" s="22" t="n">
        <f aca="false">PV($C$99,D$101,0,D92)*-1</f>
        <v>60471.7732373565</v>
      </c>
      <c r="E105" s="22" t="n">
        <f aca="false">PV($C$99,E$101,0,E92)*-1</f>
        <v>60556.4887790826</v>
      </c>
      <c r="F105" s="22" t="n">
        <f aca="false">PV($C$99,F$101,0,F92)*-1</f>
        <v>60627.223090634</v>
      </c>
      <c r="G105" s="22" t="n">
        <f aca="false">PV($C$99,G$101,0,G92)*-1</f>
        <v>60685.4036158491</v>
      </c>
      <c r="H105" s="22" t="n">
        <f aca="false">PV($C$99,H$101,0,H92)*-1</f>
        <v>60729.23899831</v>
      </c>
      <c r="I105" s="22" t="n">
        <f aca="false">PV($C$99,I$101,0,I92)*-1</f>
        <v>60765.2952973275</v>
      </c>
      <c r="J105" s="22" t="n">
        <f aca="false">PV($C$99,J$101,0,J92)*-1</f>
        <v>60783.698845518</v>
      </c>
      <c r="K105" s="22" t="n">
        <f aca="false">PV($C$99,K$101,0,K92)*-1</f>
        <v>60792.1351180688</v>
      </c>
      <c r="L105" s="22" t="n">
        <f aca="false">PV($C$99,L$101,0,L92)*-1</f>
        <v>60810.1546009192</v>
      </c>
      <c r="M105" s="22" t="n">
        <f aca="false">PV($C$99,M$101,0,M92)*-1</f>
        <v>60764.8541532892</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1309911.32295992</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291970.621840594</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410954.435382971</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606986.265736355</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60271.9799877246</v>
      </c>
      <c r="E113" s="48" t="n">
        <f aca="false">SUM(E114:E116)</f>
        <v>62167.1081061004</v>
      </c>
      <c r="F113" s="48" t="n">
        <f aca="false">SUM(F114:F116)</f>
        <v>64106.9154483492</v>
      </c>
      <c r="G113" s="48" t="n">
        <f aca="false">SUM(G114:G116)</f>
        <v>66093.488295124</v>
      </c>
      <c r="H113" s="48" t="n">
        <f aca="false">SUM(H114:H116)</f>
        <v>68125.467047797</v>
      </c>
      <c r="I113" s="48" t="n">
        <f aca="false">SUM(I114:I116)</f>
        <v>70210.8920913569</v>
      </c>
      <c r="J113" s="48" t="n">
        <f aca="false">SUM(J114:J116)</f>
        <v>72339.1210503376</v>
      </c>
      <c r="K113" s="48" t="n">
        <f aca="false">SUM(K114:K116)</f>
        <v>74519.6359531005</v>
      </c>
      <c r="L113" s="48" t="n">
        <f aca="false">SUM(L114:L116)</f>
        <v>76777.9761566285</v>
      </c>
      <c r="M113" s="48" t="n">
        <f aca="false">SUM(M114:M116)</f>
        <v>79022.4039155769</v>
      </c>
    </row>
    <row r="114" customFormat="false" ht="15" hidden="false" customHeight="false" outlineLevel="0" collapsed="false">
      <c r="B114" s="0" t="s">
        <v>25</v>
      </c>
      <c r="C114" s="48" t="n">
        <f aca="false">C26*C60*Interventions!$C$42</f>
        <v>0</v>
      </c>
      <c r="D114" s="48" t="n">
        <f aca="false">D26*D60*Interventions!$C$42</f>
        <v>13434.2280795127</v>
      </c>
      <c r="E114" s="48" t="n">
        <f aca="false">E26*E60*Interventions!$C$42</f>
        <v>13856.639677528</v>
      </c>
      <c r="F114" s="48" t="n">
        <f aca="false">F26*F60*Interventions!$C$42</f>
        <v>14289.0099807998</v>
      </c>
      <c r="G114" s="48" t="n">
        <f aca="false">G26*G60*Interventions!$C$42</f>
        <v>14731.8040075693</v>
      </c>
      <c r="H114" s="48" t="n">
        <f aca="false">H26*H60*Interventions!$C$42</f>
        <v>15184.7187122413</v>
      </c>
      <c r="I114" s="48" t="n">
        <f aca="false">I26*I60*Interventions!$C$42</f>
        <v>15649.5462437678</v>
      </c>
      <c r="J114" s="48" t="n">
        <f aca="false">J26*J60*Interventions!$C$42</f>
        <v>16123.9144866262</v>
      </c>
      <c r="K114" s="48" t="n">
        <f aca="false">K26*K60*Interventions!$C$42</f>
        <v>16609.9369225982</v>
      </c>
      <c r="L114" s="48" t="n">
        <f aca="false">L26*L60*Interventions!$C$42</f>
        <v>17113.3061064463</v>
      </c>
      <c r="M114" s="48" t="n">
        <f aca="false">M26*M60*Interventions!$C$42</f>
        <v>17613.5742978653</v>
      </c>
    </row>
    <row r="115" customFormat="false" ht="15" hidden="false" customHeight="false" outlineLevel="0" collapsed="false">
      <c r="B115" s="0" t="s">
        <v>26</v>
      </c>
      <c r="C115" s="48" t="n">
        <f aca="false">C27*C61*Interventions!$C$42</f>
        <v>0</v>
      </c>
      <c r="D115" s="48" t="n">
        <f aca="false">D27*D61*Interventions!$C$42</f>
        <v>18908.9422093857</v>
      </c>
      <c r="E115" s="48" t="n">
        <f aca="false">E27*E61*Interventions!$C$42</f>
        <v>19503.4949033083</v>
      </c>
      <c r="F115" s="48" t="n">
        <f aca="false">F27*F61*Interventions!$C$42</f>
        <v>20112.0646722025</v>
      </c>
      <c r="G115" s="48" t="n">
        <f aca="false">G27*G61*Interventions!$C$42</f>
        <v>20735.3060384567</v>
      </c>
      <c r="H115" s="48" t="n">
        <f aca="false">H27*H61*Interventions!$C$42</f>
        <v>21372.792459391</v>
      </c>
      <c r="I115" s="48" t="n">
        <f aca="false">I27*I61*Interventions!$C$42</f>
        <v>22027.0464201653</v>
      </c>
      <c r="J115" s="48" t="n">
        <f aca="false">J27*J61*Interventions!$C$42</f>
        <v>22694.72912118</v>
      </c>
      <c r="K115" s="48" t="n">
        <f aca="false">K27*K61*Interventions!$C$42</f>
        <v>23378.8153299198</v>
      </c>
      <c r="L115" s="48" t="n">
        <f aca="false">L27*L61*Interventions!$C$42</f>
        <v>24087.3174300058</v>
      </c>
      <c r="M115" s="48" t="n">
        <f aca="false">M27*M61*Interventions!$C$42</f>
        <v>24791.4548218045</v>
      </c>
    </row>
    <row r="116" customFormat="false" ht="15" hidden="false" customHeight="false" outlineLevel="0" collapsed="false">
      <c r="B116" s="0" t="s">
        <v>27</v>
      </c>
      <c r="C116" s="48" t="n">
        <f aca="false">C28*C62*Interventions!$C$42</f>
        <v>0</v>
      </c>
      <c r="D116" s="48" t="n">
        <f aca="false">D28*D62*Interventions!$C$42</f>
        <v>27928.8096988262</v>
      </c>
      <c r="E116" s="48" t="n">
        <f aca="false">E28*E62*Interventions!$C$42</f>
        <v>28806.9735252641</v>
      </c>
      <c r="F116" s="48" t="n">
        <f aca="false">F28*F62*Interventions!$C$42</f>
        <v>29705.8407953469</v>
      </c>
      <c r="G116" s="48" t="n">
        <f aca="false">G28*G62*Interventions!$C$42</f>
        <v>30626.3782490979</v>
      </c>
      <c r="H116" s="48" t="n">
        <f aca="false">H28*H62*Interventions!$C$42</f>
        <v>31567.9558761648</v>
      </c>
      <c r="I116" s="48" t="n">
        <f aca="false">I28*I62*Interventions!$C$42</f>
        <v>32534.2994274238</v>
      </c>
      <c r="J116" s="48" t="n">
        <f aca="false">J28*J62*Interventions!$C$42</f>
        <v>33520.4774425315</v>
      </c>
      <c r="K116" s="48" t="n">
        <f aca="false">K28*K62*Interventions!$C$42</f>
        <v>34530.8837005824</v>
      </c>
      <c r="L116" s="48" t="n">
        <f aca="false">L28*L62*Interventions!$C$42</f>
        <v>35577.3526201764</v>
      </c>
      <c r="M116" s="48" t="n">
        <f aca="false">M28*M62*Interventions!$C$42</f>
        <v>36617.3747959071</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693634.988052096</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154606.678514955</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217611.96340582</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321416.346131321</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58516.4854249754</v>
      </c>
      <c r="E126" s="22" t="n">
        <f aca="false">PV($C$123,E$125,0,E113)*-1</f>
        <v>58598.4617834861</v>
      </c>
      <c r="F126" s="22" t="n">
        <f aca="false">PV($C$123,F$125,0,F113)*-1</f>
        <v>58666.908979415</v>
      </c>
      <c r="G126" s="22" t="n">
        <f aca="false">PV($C$123,G$125,0,G113)*-1</f>
        <v>58723.2083017848</v>
      </c>
      <c r="H126" s="22" t="n">
        <f aca="false">PV($C$123,H$125,0,H113)*-1</f>
        <v>58765.6263157036</v>
      </c>
      <c r="I126" s="22" t="n">
        <f aca="false">PV($C$123,I$125,0,I113)*-1</f>
        <v>58800.5167742263</v>
      </c>
      <c r="J126" s="22" t="n">
        <f aca="false">PV($C$123,J$125,0,J113)*-1</f>
        <v>58818.3252640688</v>
      </c>
      <c r="K126" s="22" t="n">
        <f aca="false">PV($C$123,K$125,0,K113)*-1</f>
        <v>58826.4887590903</v>
      </c>
      <c r="L126" s="22" t="n">
        <f aca="false">PV($C$123,L$125,0,L113)*-1</f>
        <v>58843.9256019201</v>
      </c>
      <c r="M126" s="22" t="n">
        <f aca="false">PV($C$123,M$125,0,M113)*-1</f>
        <v>58800.0898940919</v>
      </c>
    </row>
    <row r="127" customFormat="false" ht="15" hidden="false" customHeight="false" outlineLevel="0" collapsed="false">
      <c r="A127" s="101"/>
      <c r="B127" s="101" t="s">
        <v>25</v>
      </c>
      <c r="C127" s="22" t="n">
        <f aca="false">PV($C$123,C$125,0,C114)*-1</f>
        <v>0</v>
      </c>
      <c r="D127" s="22" t="n">
        <f aca="false">PV($C$123,D$125,0,D114)*-1</f>
        <v>13042.9398830221</v>
      </c>
      <c r="E127" s="22" t="n">
        <f aca="false">PV($C$123,E$125,0,E114)*-1</f>
        <v>13061.2118743783</v>
      </c>
      <c r="F127" s="22" t="n">
        <f aca="false">PV($C$123,F$125,0,F114)*-1</f>
        <v>13076.468304343</v>
      </c>
      <c r="G127" s="22" t="n">
        <f aca="false">PV($C$123,G$125,0,G114)*-1</f>
        <v>13089.0170531578</v>
      </c>
      <c r="H127" s="22" t="n">
        <f aca="false">PV($C$123,H$125,0,H114)*-1</f>
        <v>13098.4717495819</v>
      </c>
      <c r="I127" s="22" t="n">
        <f aca="false">PV($C$123,I$125,0,I114)*-1</f>
        <v>13106.2486033984</v>
      </c>
      <c r="J127" s="22" t="n">
        <f aca="false">PV($C$123,J$125,0,J114)*-1</f>
        <v>13110.2179987019</v>
      </c>
      <c r="K127" s="22" t="n">
        <f aca="false">PV($C$123,K$125,0,K114)*-1</f>
        <v>13112.037588071</v>
      </c>
      <c r="L127" s="22" t="n">
        <f aca="false">PV($C$123,L$125,0,L114)*-1</f>
        <v>13115.9241456988</v>
      </c>
      <c r="M127" s="22" t="n">
        <f aca="false">PV($C$123,M$125,0,M114)*-1</f>
        <v>13106.1534546229</v>
      </c>
    </row>
    <row r="128" customFormat="false" ht="15" hidden="false" customHeight="false" outlineLevel="0" collapsed="false">
      <c r="A128" s="101"/>
      <c r="B128" s="101" t="s">
        <v>26</v>
      </c>
      <c r="C128" s="22" t="n">
        <f aca="false">PV($C$123,C$125,0,C115)*-1</f>
        <v>0</v>
      </c>
      <c r="D128" s="22" t="n">
        <f aca="false">PV($C$123,D$125,0,D115)*-1</f>
        <v>18358.196319792</v>
      </c>
      <c r="E128" s="22" t="n">
        <f aca="false">PV($C$123,E$125,0,E115)*-1</f>
        <v>18383.9145096694</v>
      </c>
      <c r="F128" s="22" t="n">
        <f aca="false">PV($C$123,F$125,0,F115)*-1</f>
        <v>18405.3882371374</v>
      </c>
      <c r="G128" s="22" t="n">
        <f aca="false">PV($C$123,G$125,0,G115)*-1</f>
        <v>18423.0508497368</v>
      </c>
      <c r="H128" s="22" t="n">
        <f aca="false">PV($C$123,H$125,0,H115)*-1</f>
        <v>18436.3585222903</v>
      </c>
      <c r="I128" s="22" t="n">
        <f aca="false">PV($C$123,I$125,0,I115)*-1</f>
        <v>18447.3045981285</v>
      </c>
      <c r="J128" s="22" t="n">
        <f aca="false">PV($C$123,J$125,0,J115)*-1</f>
        <v>18452.8916006683</v>
      </c>
      <c r="K128" s="22" t="n">
        <f aca="false">PV($C$123,K$125,0,K115)*-1</f>
        <v>18455.4527087589</v>
      </c>
      <c r="L128" s="22" t="n">
        <f aca="false">PV($C$123,L$125,0,L115)*-1</f>
        <v>18460.9231156288</v>
      </c>
      <c r="M128" s="22" t="n">
        <f aca="false">PV($C$123,M$125,0,M115)*-1</f>
        <v>18447.1706743418</v>
      </c>
    </row>
    <row r="129" customFormat="false" ht="15" hidden="false" customHeight="false" outlineLevel="0" collapsed="false">
      <c r="A129" s="101"/>
      <c r="B129" s="101" t="s">
        <v>27</v>
      </c>
      <c r="C129" s="22" t="n">
        <f aca="false">PV($C$123,C$125,0,C116)*-1</f>
        <v>0</v>
      </c>
      <c r="D129" s="22" t="n">
        <f aca="false">PV($C$123,D$125,0,D116)*-1</f>
        <v>27115.3492221614</v>
      </c>
      <c r="E129" s="22" t="n">
        <f aca="false">PV($C$123,E$125,0,E116)*-1</f>
        <v>27153.3353994383</v>
      </c>
      <c r="F129" s="22" t="n">
        <f aca="false">PV($C$123,F$125,0,F116)*-1</f>
        <v>27185.0524379346</v>
      </c>
      <c r="G129" s="22" t="n">
        <f aca="false">PV($C$123,G$125,0,G116)*-1</f>
        <v>27211.1403988903</v>
      </c>
      <c r="H129" s="22" t="n">
        <f aca="false">PV($C$123,H$125,0,H116)*-1</f>
        <v>27230.7960438314</v>
      </c>
      <c r="I129" s="22" t="n">
        <f aca="false">PV($C$123,I$125,0,I116)*-1</f>
        <v>27246.9635726995</v>
      </c>
      <c r="J129" s="22" t="n">
        <f aca="false">PV($C$123,J$125,0,J116)*-1</f>
        <v>27255.2156646987</v>
      </c>
      <c r="K129" s="22" t="n">
        <f aca="false">PV($C$123,K$125,0,K116)*-1</f>
        <v>27258.9984622603</v>
      </c>
      <c r="L129" s="22" t="n">
        <f aca="false">PV($C$123,L$125,0,L116)*-1</f>
        <v>27267.0783405925</v>
      </c>
      <c r="M129" s="22" t="n">
        <f aca="false">PV($C$123,M$125,0,M116)*-1</f>
        <v>27246.7657651272</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587360.037098762</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130918.690654976</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184270.651136152</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272170.695307634</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0.233683130283077</v>
      </c>
      <c r="E137" s="71" t="n">
        <f aca="false">(E14-E89)/E3</f>
        <v>0.233683130283077</v>
      </c>
      <c r="F137" s="71" t="n">
        <f aca="false">(F14-F89)/F3</f>
        <v>0.233683130283077</v>
      </c>
      <c r="G137" s="71" t="n">
        <f aca="false">(G14-G89)/G3</f>
        <v>0.233683130283077</v>
      </c>
      <c r="H137" s="71" t="n">
        <f aca="false">(H14-H89)/H3</f>
        <v>0.233683130283077</v>
      </c>
      <c r="I137" s="71" t="n">
        <f aca="false">(I14-I89)/I3</f>
        <v>0.233683130283077</v>
      </c>
      <c r="J137" s="71" t="n">
        <f aca="false">(J14-J89)/J3</f>
        <v>0.233683130283077</v>
      </c>
      <c r="K137" s="71" t="n">
        <f aca="false">(K14-K89)/K3</f>
        <v>0.233683130283077</v>
      </c>
      <c r="L137" s="71" t="n">
        <f aca="false">(L14-L89)/L3</f>
        <v>0.233683130283077</v>
      </c>
      <c r="M137" s="71" t="n">
        <f aca="false">(M14-M89)/M3</f>
        <v>0.233683130283077</v>
      </c>
    </row>
    <row r="138" customFormat="false" ht="15" hidden="false" customHeight="false" outlineLevel="0" collapsed="false">
      <c r="B138" s="0" t="s">
        <v>25</v>
      </c>
      <c r="C138" s="71" t="n">
        <f aca="false">(C15-C90)/C4</f>
        <v>0.562204252030139</v>
      </c>
      <c r="D138" s="71" t="n">
        <f aca="false">(D15-D90)/D4</f>
        <v>0.196689007744629</v>
      </c>
      <c r="E138" s="71" t="n">
        <f aca="false">(E15-E90)/E4</f>
        <v>0.196689007744629</v>
      </c>
      <c r="F138" s="71" t="n">
        <f aca="false">(F15-F90)/F4</f>
        <v>0.196689007744629</v>
      </c>
      <c r="G138" s="71" t="n">
        <f aca="false">(G15-G90)/G4</f>
        <v>0.196689007744629</v>
      </c>
      <c r="H138" s="71" t="n">
        <f aca="false">(H15-H90)/H4</f>
        <v>0.196689007744629</v>
      </c>
      <c r="I138" s="71" t="n">
        <f aca="false">(I15-I90)/I4</f>
        <v>0.196689007744629</v>
      </c>
      <c r="J138" s="71" t="n">
        <f aca="false">(J15-J90)/J4</f>
        <v>0.196689007744629</v>
      </c>
      <c r="K138" s="71" t="n">
        <f aca="false">(K15-K90)/K4</f>
        <v>0.196689007744629</v>
      </c>
      <c r="L138" s="71" t="n">
        <f aca="false">(L15-L90)/L4</f>
        <v>0.196689007744629</v>
      </c>
      <c r="M138" s="71" t="n">
        <f aca="false">(M15-M90)/M4</f>
        <v>0.196689007744629</v>
      </c>
    </row>
    <row r="139" customFormat="false" ht="15" hidden="false" customHeight="false" outlineLevel="0" collapsed="false">
      <c r="B139" s="0" t="s">
        <v>26</v>
      </c>
      <c r="C139" s="71" t="n">
        <f aca="false">(C16-C91)/C5</f>
        <v>0.475481937319231</v>
      </c>
      <c r="D139" s="71" t="n">
        <f aca="false">(D16-D91)/D5</f>
        <v>0.283482273194393</v>
      </c>
      <c r="E139" s="71" t="n">
        <f aca="false">(E16-E91)/E5</f>
        <v>0.283482273194393</v>
      </c>
      <c r="F139" s="71" t="n">
        <f aca="false">(F16-F91)/F5</f>
        <v>0.283482273194393</v>
      </c>
      <c r="G139" s="71" t="n">
        <f aca="false">(G16-G91)/G5</f>
        <v>0.283482273194393</v>
      </c>
      <c r="H139" s="71" t="n">
        <f aca="false">(H16-H91)/H5</f>
        <v>0.283482273194393</v>
      </c>
      <c r="I139" s="71" t="n">
        <f aca="false">(I16-I91)/I5</f>
        <v>0.283482273194393</v>
      </c>
      <c r="J139" s="71" t="n">
        <f aca="false">(J16-J91)/J5</f>
        <v>0.283482273194393</v>
      </c>
      <c r="K139" s="71" t="n">
        <f aca="false">(K16-K91)/K5</f>
        <v>0.283482273194393</v>
      </c>
      <c r="L139" s="71" t="n">
        <f aca="false">(L16-L91)/L5</f>
        <v>0.283482273194393</v>
      </c>
      <c r="M139" s="71" t="n">
        <f aca="false">(M16-M91)/M5</f>
        <v>0.283482273194393</v>
      </c>
    </row>
    <row r="140" customFormat="false" ht="15" hidden="false" customHeight="false" outlineLevel="0" collapsed="false">
      <c r="B140" s="0" t="s">
        <v>27</v>
      </c>
      <c r="C140" s="71" t="n">
        <f aca="false">(C17-C92)/C6</f>
        <v>0.491381172536139</v>
      </c>
      <c r="D140" s="71" t="n">
        <f aca="false">(D17-D92)/D6</f>
        <v>0.190334304251146</v>
      </c>
      <c r="E140" s="71" t="n">
        <f aca="false">(E17-E92)/E6</f>
        <v>0.190334304251146</v>
      </c>
      <c r="F140" s="71" t="n">
        <f aca="false">(F17-F92)/F6</f>
        <v>0.190334304251146</v>
      </c>
      <c r="G140" s="71" t="n">
        <f aca="false">(G17-G92)/G6</f>
        <v>0.190334304251146</v>
      </c>
      <c r="H140" s="71" t="n">
        <f aca="false">(H17-H92)/H6</f>
        <v>0.190334304251146</v>
      </c>
      <c r="I140" s="71" t="n">
        <f aca="false">(I17-I92)/I6</f>
        <v>0.190334304251146</v>
      </c>
      <c r="J140" s="71" t="n">
        <f aca="false">(J17-J92)/J6</f>
        <v>0.190334304251146</v>
      </c>
      <c r="K140" s="71" t="n">
        <f aca="false">(K17-K92)/K6</f>
        <v>0.190334304251146</v>
      </c>
      <c r="L140" s="71" t="n">
        <f aca="false">(L17-L92)/L6</f>
        <v>0.190334304251146</v>
      </c>
      <c r="M140" s="71" t="n">
        <f aca="false">(M17-M92)/M6</f>
        <v>0.190334304251146</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0.380809641359439</v>
      </c>
      <c r="E143" s="71" t="n">
        <f aca="false">(E14-E113)/E3</f>
        <v>0.380809641359439</v>
      </c>
      <c r="F143" s="71" t="n">
        <f aca="false">(F14-F113)/F3</f>
        <v>0.380809641359439</v>
      </c>
      <c r="G143" s="71" t="n">
        <f aca="false">(G14-G113)/G3</f>
        <v>0.380809641359439</v>
      </c>
      <c r="H143" s="71" t="n">
        <f aca="false">(H14-H113)/H3</f>
        <v>0.380809641359439</v>
      </c>
      <c r="I143" s="71" t="n">
        <f aca="false">(I14-I113)/I3</f>
        <v>0.380809641359439</v>
      </c>
      <c r="J143" s="71" t="n">
        <f aca="false">(J14-J113)/J3</f>
        <v>0.380809641359439</v>
      </c>
      <c r="K143" s="71" t="n">
        <f aca="false">(K14-K113)/K3</f>
        <v>0.380809641359439</v>
      </c>
      <c r="L143" s="71" t="n">
        <f aca="false">(L14-L113)/L3</f>
        <v>0.380809641359439</v>
      </c>
      <c r="M143" s="71" t="n">
        <f aca="false">(M14-M113)/M3</f>
        <v>0.380809641359439</v>
      </c>
    </row>
    <row r="144" customFormat="false" ht="15" hidden="false" customHeight="false" outlineLevel="0" collapsed="false">
      <c r="B144" s="0" t="s">
        <v>25</v>
      </c>
      <c r="C144" s="71" t="n">
        <f aca="false">(C15-C114)/C4</f>
        <v>0.562204252030139</v>
      </c>
      <c r="D144" s="71" t="n">
        <f aca="false">(D15-D114)/D4</f>
        <v>0.398308388485284</v>
      </c>
      <c r="E144" s="71" t="n">
        <f aca="false">(E15-E114)/E4</f>
        <v>0.398308388485284</v>
      </c>
      <c r="F144" s="71" t="n">
        <f aca="false">(F15-F114)/F4</f>
        <v>0.398308388485284</v>
      </c>
      <c r="G144" s="71" t="n">
        <f aca="false">(G15-G114)/G4</f>
        <v>0.398308388485284</v>
      </c>
      <c r="H144" s="71" t="n">
        <f aca="false">(H15-H114)/H4</f>
        <v>0.398308388485284</v>
      </c>
      <c r="I144" s="71" t="n">
        <f aca="false">(I15-I114)/I4</f>
        <v>0.398308388485284</v>
      </c>
      <c r="J144" s="71" t="n">
        <f aca="false">(J15-J114)/J4</f>
        <v>0.398308388485284</v>
      </c>
      <c r="K144" s="71" t="n">
        <f aca="false">(K15-K114)/K4</f>
        <v>0.398308388485284</v>
      </c>
      <c r="L144" s="71" t="n">
        <f aca="false">(L15-L114)/L4</f>
        <v>0.398308388485284</v>
      </c>
      <c r="M144" s="71" t="n">
        <f aca="false">(M15-M114)/M4</f>
        <v>0.398308388485284</v>
      </c>
    </row>
    <row r="145" customFormat="false" ht="15" hidden="false" customHeight="false" outlineLevel="0" collapsed="false">
      <c r="B145" s="0" t="s">
        <v>26</v>
      </c>
      <c r="C145" s="71" t="n">
        <f aca="false">(C16-C115)/C5</f>
        <v>0.475481937319231</v>
      </c>
      <c r="D145" s="71" t="n">
        <f aca="false">(D16-D115)/D5</f>
        <v>0.389389903555839</v>
      </c>
      <c r="E145" s="71" t="n">
        <f aca="false">(E16-E115)/E5</f>
        <v>0.389389903555839</v>
      </c>
      <c r="F145" s="71" t="n">
        <f aca="false">(F16-F115)/F5</f>
        <v>0.389389903555839</v>
      </c>
      <c r="G145" s="71" t="n">
        <f aca="false">(G16-G115)/G5</f>
        <v>0.389389903555839</v>
      </c>
      <c r="H145" s="71" t="n">
        <f aca="false">(H16-H115)/H5</f>
        <v>0.389389903555839</v>
      </c>
      <c r="I145" s="71" t="n">
        <f aca="false">(I16-I115)/I5</f>
        <v>0.389389903555839</v>
      </c>
      <c r="J145" s="71" t="n">
        <f aca="false">(J16-J115)/J5</f>
        <v>0.389389903555839</v>
      </c>
      <c r="K145" s="71" t="n">
        <f aca="false">(K16-K115)/K5</f>
        <v>0.389389903555839</v>
      </c>
      <c r="L145" s="71" t="n">
        <f aca="false">(L16-L115)/L5</f>
        <v>0.389389903555839</v>
      </c>
      <c r="M145" s="71" t="n">
        <f aca="false">(M16-M115)/M5</f>
        <v>0.389389903555839</v>
      </c>
    </row>
    <row r="146" customFormat="false" ht="15" hidden="false" customHeight="false" outlineLevel="0" collapsed="false">
      <c r="B146" s="0" t="s">
        <v>27</v>
      </c>
      <c r="C146" s="71" t="n">
        <f aca="false">(C17-C116)/C6</f>
        <v>0.491381172536139</v>
      </c>
      <c r="D146" s="71" t="n">
        <f aca="false">(D17-D116)/D6</f>
        <v>0.356392722077688</v>
      </c>
      <c r="E146" s="71" t="n">
        <f aca="false">(E17-E116)/E6</f>
        <v>0.356392722077688</v>
      </c>
      <c r="F146" s="71" t="n">
        <f aca="false">(F17-F116)/F6</f>
        <v>0.356392722077688</v>
      </c>
      <c r="G146" s="71" t="n">
        <f aca="false">(G17-G116)/G6</f>
        <v>0.356392722077688</v>
      </c>
      <c r="H146" s="71" t="n">
        <f aca="false">(H17-H116)/H6</f>
        <v>0.356392722077688</v>
      </c>
      <c r="I146" s="71" t="n">
        <f aca="false">(I17-I116)/I6</f>
        <v>0.356392722077688</v>
      </c>
      <c r="J146" s="71" t="n">
        <f aca="false">(J17-J116)/J6</f>
        <v>0.356392722077688</v>
      </c>
      <c r="K146" s="71" t="n">
        <f aca="false">(K17-K116)/K6</f>
        <v>0.356392722077688</v>
      </c>
      <c r="L146" s="71" t="n">
        <f aca="false">(L17-L116)/L6</f>
        <v>0.356392722077688</v>
      </c>
      <c r="M146" s="71" t="n">
        <f aca="false">(M17-M116)/M6</f>
        <v>0.356392722077688</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WRA'!AG26</f>
        <v>0.0081489845391319</v>
      </c>
      <c r="E149" s="75" t="n">
        <f aca="false">D149</f>
        <v>0.0081489845391319</v>
      </c>
      <c r="F149" s="75" t="n">
        <f aca="false">E149</f>
        <v>0.0081489845391319</v>
      </c>
      <c r="G149" s="75" t="n">
        <f aca="false">F149</f>
        <v>0.0081489845391319</v>
      </c>
      <c r="H149" s="75" t="n">
        <f aca="false">G149</f>
        <v>0.0081489845391319</v>
      </c>
      <c r="I149" s="75" t="n">
        <f aca="false">H149</f>
        <v>0.0081489845391319</v>
      </c>
      <c r="J149" s="75" t="n">
        <f aca="false">I149</f>
        <v>0.0081489845391319</v>
      </c>
      <c r="K149" s="75" t="n">
        <f aca="false">J149</f>
        <v>0.0081489845391319</v>
      </c>
      <c r="L149" s="75" t="n">
        <f aca="false">K149</f>
        <v>0.0081489845391319</v>
      </c>
      <c r="M149" s="75" t="n">
        <f aca="false">L149</f>
        <v>0.0081489845391319</v>
      </c>
    </row>
    <row r="150" customFormat="false" ht="15" hidden="false" customHeight="false" outlineLevel="0" collapsed="false">
      <c r="B150" s="0" t="s">
        <v>26</v>
      </c>
      <c r="C150" s="75" t="n">
        <v>0</v>
      </c>
      <c r="D150" s="75" t="n">
        <f aca="false">'Regional Data WRA'!AG27</f>
        <v>0.00865241357722676</v>
      </c>
      <c r="E150" s="75" t="n">
        <f aca="false">D150</f>
        <v>0.00865241357722676</v>
      </c>
      <c r="F150" s="75" t="n">
        <f aca="false">E150</f>
        <v>0.00865241357722676</v>
      </c>
      <c r="G150" s="75" t="n">
        <f aca="false">F150</f>
        <v>0.00865241357722676</v>
      </c>
      <c r="H150" s="75" t="n">
        <f aca="false">G150</f>
        <v>0.00865241357722676</v>
      </c>
      <c r="I150" s="75" t="n">
        <f aca="false">H150</f>
        <v>0.00865241357722676</v>
      </c>
      <c r="J150" s="75" t="n">
        <f aca="false">I150</f>
        <v>0.00865241357722676</v>
      </c>
      <c r="K150" s="75" t="n">
        <f aca="false">J150</f>
        <v>0.00865241357722676</v>
      </c>
      <c r="L150" s="75" t="n">
        <f aca="false">K150</f>
        <v>0.00865241357722676</v>
      </c>
      <c r="M150" s="75" t="n">
        <f aca="false">L150</f>
        <v>0.00865241357722676</v>
      </c>
    </row>
    <row r="151" customFormat="false" ht="15" hidden="false" customHeight="false" outlineLevel="0" collapsed="false">
      <c r="B151" s="0" t="s">
        <v>27</v>
      </c>
      <c r="C151" s="75" t="n">
        <v>0</v>
      </c>
      <c r="D151" s="75" t="n">
        <f aca="false">'Regional Data WRA'!AG28</f>
        <v>0.00228546632733719</v>
      </c>
      <c r="E151" s="75" t="n">
        <f aca="false">D151</f>
        <v>0.00228546632733719</v>
      </c>
      <c r="F151" s="75" t="n">
        <f aca="false">E151</f>
        <v>0.00228546632733719</v>
      </c>
      <c r="G151" s="75" t="n">
        <f aca="false">F151</f>
        <v>0.00228546632733719</v>
      </c>
      <c r="H151" s="75" t="n">
        <f aca="false">G151</f>
        <v>0.00228546632733719</v>
      </c>
      <c r="I151" s="75" t="n">
        <f aca="false">H151</f>
        <v>0.00228546632733719</v>
      </c>
      <c r="J151" s="75" t="n">
        <f aca="false">I151</f>
        <v>0.00228546632733719</v>
      </c>
      <c r="K151" s="75" t="n">
        <f aca="false">J151</f>
        <v>0.00228546632733719</v>
      </c>
      <c r="L151" s="75" t="n">
        <f aca="false">K151</f>
        <v>0.00228546632733719</v>
      </c>
      <c r="M151" s="75" t="n">
        <f aca="false">L151</f>
        <v>0.00228546632733719</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3041.19920302238</v>
      </c>
      <c r="E154" s="22" t="n">
        <f aca="false">SUM(E155:E157)</f>
        <v>3136.82344042761</v>
      </c>
      <c r="F154" s="22" t="n">
        <f aca="false">SUM(F155:F157)</f>
        <v>3234.70209887662</v>
      </c>
      <c r="G154" s="22" t="n">
        <f aca="false">SUM(G155:G157)</f>
        <v>3334.94044776756</v>
      </c>
      <c r="H154" s="22" t="n">
        <f aca="false">SUM(H155:H157)</f>
        <v>3437.4698845713</v>
      </c>
      <c r="I154" s="22" t="n">
        <f aca="false">SUM(I155:I157)</f>
        <v>3542.69611045153</v>
      </c>
      <c r="J154" s="22" t="n">
        <f aca="false">SUM(J155:J157)</f>
        <v>3650.08213319742</v>
      </c>
      <c r="K154" s="22" t="n">
        <f aca="false">SUM(K155:K157)</f>
        <v>3760.10639630959</v>
      </c>
      <c r="L154" s="22" t="n">
        <f aca="false">SUM(L155:L157)</f>
        <v>3874.05756281385</v>
      </c>
      <c r="M154" s="22" t="n">
        <f aca="false">SUM(M155:M157)</f>
        <v>3987.30673619666</v>
      </c>
    </row>
    <row r="155" customFormat="false" ht="15" hidden="false" customHeight="false" outlineLevel="0" collapsed="false">
      <c r="B155" s="0" t="s">
        <v>25</v>
      </c>
      <c r="C155" s="0" t="n">
        <f aca="false">C149*C4</f>
        <v>0</v>
      </c>
      <c r="D155" s="22" t="n">
        <f aca="false">D149*D4</f>
        <v>667.95655819074</v>
      </c>
      <c r="E155" s="22" t="n">
        <f aca="false">E149*E4</f>
        <v>688.959074709006</v>
      </c>
      <c r="F155" s="22" t="n">
        <f aca="false">F149*F4</f>
        <v>710.456743047519</v>
      </c>
      <c r="G155" s="22" t="n">
        <f aca="false">G149*G4</f>
        <v>732.47268414647</v>
      </c>
      <c r="H155" s="22" t="n">
        <f aca="false">H149*H4</f>
        <v>754.991830426857</v>
      </c>
      <c r="I155" s="22" t="n">
        <f aca="false">I149*I4</f>
        <v>778.103288433459</v>
      </c>
      <c r="J155" s="22" t="n">
        <f aca="false">J149*J4</f>
        <v>801.689115392722</v>
      </c>
      <c r="K155" s="22" t="n">
        <f aca="false">K149*K4</f>
        <v>825.85439467888</v>
      </c>
      <c r="L155" s="22" t="n">
        <f aca="false">L149*L4</f>
        <v>850.882162969876</v>
      </c>
      <c r="M155" s="22" t="n">
        <f aca="false">M149*M4</f>
        <v>875.755748361966</v>
      </c>
    </row>
    <row r="156" customFormat="false" ht="15" hidden="false" customHeight="false" outlineLevel="0" collapsed="false">
      <c r="B156" s="0" t="s">
        <v>26</v>
      </c>
      <c r="C156" s="0" t="n">
        <f aca="false">C150*C5</f>
        <v>0</v>
      </c>
      <c r="D156" s="22" t="n">
        <f aca="false">D150*D5</f>
        <v>1900.38475282315</v>
      </c>
      <c r="E156" s="22" t="n">
        <f aca="false">E150*E5</f>
        <v>1960.13843241923</v>
      </c>
      <c r="F156" s="22" t="n">
        <f aca="false">F150*F5</f>
        <v>2021.30085478157</v>
      </c>
      <c r="G156" s="22" t="n">
        <f aca="false">G150*G5</f>
        <v>2083.93780065845</v>
      </c>
      <c r="H156" s="22" t="n">
        <f aca="false">H150*H5</f>
        <v>2148.00640169705</v>
      </c>
      <c r="I156" s="22" t="n">
        <f aca="false">I150*I5</f>
        <v>2213.76017246655</v>
      </c>
      <c r="J156" s="22" t="n">
        <f aca="false">J150*J5</f>
        <v>2280.86355723983</v>
      </c>
      <c r="K156" s="22" t="n">
        <f aca="false">K150*K5</f>
        <v>2349.61552582222</v>
      </c>
      <c r="L156" s="22" t="n">
        <f aca="false">L150*L5</f>
        <v>2420.82133804784</v>
      </c>
      <c r="M156" s="22" t="n">
        <f aca="false">M150*M5</f>
        <v>2491.58848876675</v>
      </c>
    </row>
    <row r="157" customFormat="false" ht="15" hidden="false" customHeight="false" outlineLevel="0" collapsed="false">
      <c r="B157" s="0" t="s">
        <v>27</v>
      </c>
      <c r="C157" s="0" t="n">
        <f aca="false">C151*C6</f>
        <v>0</v>
      </c>
      <c r="D157" s="22" t="n">
        <f aca="false">D151*D6</f>
        <v>472.85789200849</v>
      </c>
      <c r="E157" s="22" t="n">
        <f aca="false">E151*E6</f>
        <v>487.72593329938</v>
      </c>
      <c r="F157" s="22" t="n">
        <f aca="false">F151*F6</f>
        <v>502.94450104753</v>
      </c>
      <c r="G157" s="22" t="n">
        <f aca="false">G151*G6</f>
        <v>518.529962962645</v>
      </c>
      <c r="H157" s="22" t="n">
        <f aca="false">H151*H6</f>
        <v>534.471652447389</v>
      </c>
      <c r="I157" s="22" t="n">
        <f aca="false">I151*I6</f>
        <v>550.832649551521</v>
      </c>
      <c r="J157" s="22" t="n">
        <f aca="false">J151*J6</f>
        <v>567.529460564864</v>
      </c>
      <c r="K157" s="22" t="n">
        <f aca="false">K151*K6</f>
        <v>584.63647580849</v>
      </c>
      <c r="L157" s="22" t="n">
        <f aca="false">L151*L6</f>
        <v>602.354061796138</v>
      </c>
      <c r="M157" s="22" t="n">
        <f aca="false">M151*M6</f>
        <v>619.962499067949</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WRA'!H26+'Regional Data WRA'!V16-('Regional Data WRA'!H26*'Regional Data WRA'!V16)</f>
        <v>0.998565625937896</v>
      </c>
      <c r="E188" s="71" t="n">
        <f aca="false">D188</f>
        <v>0.998565625937896</v>
      </c>
      <c r="F188" s="71" t="n">
        <f aca="false">E188</f>
        <v>0.998565625937896</v>
      </c>
      <c r="G188" s="71" t="n">
        <f aca="false">F188</f>
        <v>0.998565625937896</v>
      </c>
      <c r="H188" s="71" t="n">
        <f aca="false">G188</f>
        <v>0.998565625937896</v>
      </c>
      <c r="I188" s="71" t="n">
        <f aca="false">H188</f>
        <v>0.998565625937896</v>
      </c>
      <c r="J188" s="71" t="n">
        <f aca="false">I188</f>
        <v>0.998565625937896</v>
      </c>
      <c r="K188" s="71" t="n">
        <f aca="false">J188</f>
        <v>0.998565625937896</v>
      </c>
      <c r="L188" s="71" t="n">
        <f aca="false">K188</f>
        <v>0.998565625937896</v>
      </c>
      <c r="M188" s="71" t="n">
        <f aca="false">L188</f>
        <v>0.998565625937896</v>
      </c>
    </row>
    <row r="189" customFormat="false" ht="15" hidden="false" customHeight="false" outlineLevel="0" collapsed="false">
      <c r="B189" s="0" t="s">
        <v>26</v>
      </c>
      <c r="C189" s="75" t="n">
        <v>0</v>
      </c>
      <c r="D189" s="71" t="n">
        <f aca="false">'Regional Data WRA'!H27+'Regional Data WRA'!V17-('Regional Data WRA'!H27*'Regional Data WRA'!V17)</f>
        <v>0.792309861535985</v>
      </c>
      <c r="E189" s="71" t="n">
        <f aca="false">D189</f>
        <v>0.792309861535985</v>
      </c>
      <c r="F189" s="71" t="n">
        <f aca="false">E189</f>
        <v>0.792309861535985</v>
      </c>
      <c r="G189" s="71" t="n">
        <f aca="false">F189</f>
        <v>0.792309861535985</v>
      </c>
      <c r="H189" s="71" t="n">
        <f aca="false">G189</f>
        <v>0.792309861535985</v>
      </c>
      <c r="I189" s="71" t="n">
        <f aca="false">H189</f>
        <v>0.792309861535985</v>
      </c>
      <c r="J189" s="71" t="n">
        <f aca="false">I189</f>
        <v>0.792309861535985</v>
      </c>
      <c r="K189" s="71" t="n">
        <f aca="false">J189</f>
        <v>0.792309861535985</v>
      </c>
      <c r="L189" s="71" t="n">
        <f aca="false">K189</f>
        <v>0.792309861535985</v>
      </c>
      <c r="M189" s="71" t="n">
        <f aca="false">L189</f>
        <v>0.792309861535985</v>
      </c>
    </row>
    <row r="190" customFormat="false" ht="15" hidden="false" customHeight="false" outlineLevel="0" collapsed="false">
      <c r="B190" s="0" t="s">
        <v>27</v>
      </c>
      <c r="C190" s="75" t="n">
        <v>0</v>
      </c>
      <c r="D190" s="71" t="n">
        <f aca="false">'Regional Data WRA'!H28+'Regional Data WRA'!V18-('Regional Data WRA'!H28*'Regional Data WRA'!V18)</f>
        <v>0.956921638529309</v>
      </c>
      <c r="E190" s="71" t="n">
        <f aca="false">D190</f>
        <v>0.956921638529309</v>
      </c>
      <c r="F190" s="71" t="n">
        <f aca="false">E190</f>
        <v>0.956921638529309</v>
      </c>
      <c r="G190" s="71" t="n">
        <f aca="false">F190</f>
        <v>0.956921638529309</v>
      </c>
      <c r="H190" s="71" t="n">
        <f aca="false">G190</f>
        <v>0.956921638529309</v>
      </c>
      <c r="I190" s="71" t="n">
        <f aca="false">H190</f>
        <v>0.956921638529309</v>
      </c>
      <c r="J190" s="71" t="n">
        <f aca="false">I190</f>
        <v>0.956921638529309</v>
      </c>
      <c r="K190" s="71" t="n">
        <f aca="false">J190</f>
        <v>0.956921638529309</v>
      </c>
      <c r="L190" s="71" t="n">
        <f aca="false">K190</f>
        <v>0.956921638529309</v>
      </c>
      <c r="M190" s="71" t="n">
        <f aca="false">L190</f>
        <v>0.956921638529309</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4238170.50910875</v>
      </c>
      <c r="E193" s="22" t="n">
        <f aca="false">SUM(E194:E196)</f>
        <v>4371431.04085035</v>
      </c>
      <c r="F193" s="22" t="n">
        <f aca="false">SUM(F194:F196)</f>
        <v>4507833.30062256</v>
      </c>
      <c r="G193" s="22" t="n">
        <f aca="false">SUM(G194:G196)</f>
        <v>4647523.9903114</v>
      </c>
      <c r="H193" s="22" t="n">
        <f aca="false">SUM(H194:H196)</f>
        <v>4790407.50644059</v>
      </c>
      <c r="I193" s="22" t="n">
        <f aca="false">SUM(I194:I196)</f>
        <v>4937049.22818878</v>
      </c>
      <c r="J193" s="22" t="n">
        <f aca="false">SUM(J194:J196)</f>
        <v>5086700.81110377</v>
      </c>
      <c r="K193" s="22" t="n">
        <f aca="false">SUM(K194:K196)</f>
        <v>5240029.00701577</v>
      </c>
      <c r="L193" s="22" t="n">
        <f aca="false">SUM(L194:L196)</f>
        <v>5398829.67777648</v>
      </c>
      <c r="M193" s="22" t="n">
        <f aca="false">SUM(M194:M196)</f>
        <v>5556652.06124119</v>
      </c>
    </row>
    <row r="194" customFormat="false" ht="15" hidden="false" customHeight="false" outlineLevel="0" collapsed="false">
      <c r="B194" s="0" t="s">
        <v>25</v>
      </c>
      <c r="C194" s="22" t="n">
        <f aca="false">C188*C161</f>
        <v>0</v>
      </c>
      <c r="D194" s="22" t="n">
        <f aca="false">D188*D161</f>
        <v>1037950.88453985</v>
      </c>
      <c r="E194" s="22" t="n">
        <f aca="false">E188*E161</f>
        <v>1070587.10965117</v>
      </c>
      <c r="F194" s="22" t="n">
        <f aca="false">F188*F161</f>
        <v>1103992.76095273</v>
      </c>
      <c r="G194" s="22" t="n">
        <f aca="false">G188*G161</f>
        <v>1138203.76652999</v>
      </c>
      <c r="H194" s="22" t="n">
        <f aca="false">H188*H161</f>
        <v>1173196.71257445</v>
      </c>
      <c r="I194" s="22" t="n">
        <f aca="false">I188*I161</f>
        <v>1209110.06350544</v>
      </c>
      <c r="J194" s="22" t="n">
        <f aca="false">J188*J161</f>
        <v>1245760.54571835</v>
      </c>
      <c r="K194" s="22" t="n">
        <f aca="false">K188*K161</f>
        <v>1283311.45034329</v>
      </c>
      <c r="L194" s="22" t="n">
        <f aca="false">L188*L161</f>
        <v>1322202.59366264</v>
      </c>
      <c r="M194" s="22" t="n">
        <f aca="false">M188*M161</f>
        <v>1360854.14913105</v>
      </c>
    </row>
    <row r="195" customFormat="false" ht="15" hidden="false" customHeight="false" outlineLevel="0" collapsed="false">
      <c r="B195" s="0" t="s">
        <v>26</v>
      </c>
      <c r="C195" s="22" t="n">
        <f aca="false">C189*C162</f>
        <v>0</v>
      </c>
      <c r="D195" s="22" t="n">
        <f aca="false">D189*D162</f>
        <v>1152076.87409858</v>
      </c>
      <c r="E195" s="22" t="n">
        <f aca="false">E189*E162</f>
        <v>1188301.55560198</v>
      </c>
      <c r="F195" s="22" t="n">
        <f aca="false">F189*F162</f>
        <v>1225380.26414393</v>
      </c>
      <c r="G195" s="22" t="n">
        <f aca="false">G189*G162</f>
        <v>1263352.8782168</v>
      </c>
      <c r="H195" s="22" t="n">
        <f aca="false">H189*H162</f>
        <v>1302193.40958961</v>
      </c>
      <c r="I195" s="22" t="n">
        <f aca="false">I189*I162</f>
        <v>1342055.54728345</v>
      </c>
      <c r="J195" s="22" t="n">
        <f aca="false">J189*J162</f>
        <v>1382735.86618003</v>
      </c>
      <c r="K195" s="22" t="n">
        <f aca="false">K189*K162</f>
        <v>1424415.61178673</v>
      </c>
      <c r="L195" s="22" t="n">
        <f aca="false">L189*L162</f>
        <v>1467582.9595802</v>
      </c>
      <c r="M195" s="22" t="n">
        <f aca="false">M189*M162</f>
        <v>1510484.37607915</v>
      </c>
    </row>
    <row r="196" customFormat="false" ht="15" hidden="false" customHeight="false" outlineLevel="0" collapsed="false">
      <c r="B196" s="0" t="s">
        <v>27</v>
      </c>
      <c r="C196" s="22" t="n">
        <f aca="false">C190*C163</f>
        <v>0</v>
      </c>
      <c r="D196" s="22" t="n">
        <f aca="false">D190*D163</f>
        <v>2048142.75047032</v>
      </c>
      <c r="E196" s="22" t="n">
        <f aca="false">E190*E163</f>
        <v>2112542.37559719</v>
      </c>
      <c r="F196" s="22" t="n">
        <f aca="false">F190*F163</f>
        <v>2178460.2755259</v>
      </c>
      <c r="G196" s="22" t="n">
        <f aca="false">G190*G163</f>
        <v>2245967.34556461</v>
      </c>
      <c r="H196" s="22" t="n">
        <f aca="false">H190*H163</f>
        <v>2315017.38427654</v>
      </c>
      <c r="I196" s="22" t="n">
        <f aca="false">I190*I163</f>
        <v>2385883.6173999</v>
      </c>
      <c r="J196" s="22" t="n">
        <f aca="false">J190*J163</f>
        <v>2458204.39920539</v>
      </c>
      <c r="K196" s="22" t="n">
        <f aca="false">K190*K163</f>
        <v>2532301.94488575</v>
      </c>
      <c r="L196" s="22" t="n">
        <f aca="false">L190*L163</f>
        <v>2609044.12453363</v>
      </c>
      <c r="M196" s="22" t="n">
        <f aca="false">M190*M163</f>
        <v>2685313.536031</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48774627.1326596</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11945170.036609</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13258579.3425605</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23570877.7534902</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4114728.64962015</v>
      </c>
      <c r="E206" s="22" t="n">
        <f aca="false">PV($C$203,E$205,0,E193)*-1</f>
        <v>4120493.01616585</v>
      </c>
      <c r="F206" s="22" t="n">
        <f aca="false">PV($C$203,F$205,0,F193)*-1</f>
        <v>4125306.04681916</v>
      </c>
      <c r="G206" s="22" t="n">
        <f aca="false">PV($C$203,G$205,0,G193)*-1</f>
        <v>4129264.87026912</v>
      </c>
      <c r="H206" s="22" t="n">
        <f aca="false">PV($C$203,H$205,0,H193)*-1</f>
        <v>4132247.59583549</v>
      </c>
      <c r="I206" s="22" t="n">
        <f aca="false">PV($C$203,I$205,0,I193)*-1</f>
        <v>4134701.00308029</v>
      </c>
      <c r="J206" s="22" t="n">
        <f aca="false">PV($C$203,J$205,0,J193)*-1</f>
        <v>4135953.25025183</v>
      </c>
      <c r="K206" s="22" t="n">
        <f aca="false">PV($C$203,K$205,0,K193)*-1</f>
        <v>4136527.28621113</v>
      </c>
      <c r="L206" s="22" t="n">
        <f aca="false">PV($C$203,L$205,0,L193)*-1</f>
        <v>4137753.40012124</v>
      </c>
      <c r="M206" s="22" t="n">
        <f aca="false">PV($C$203,M$205,0,M193)*-1</f>
        <v>4134670.98596792</v>
      </c>
    </row>
    <row r="207" customFormat="false" ht="15" hidden="false" customHeight="false" outlineLevel="0" collapsed="false">
      <c r="A207" s="101"/>
      <c r="B207" s="101" t="s">
        <v>25</v>
      </c>
      <c r="C207" s="22" t="n">
        <f aca="false">PV($C$203,C$205,0,C194)*-1</f>
        <v>0</v>
      </c>
      <c r="D207" s="22" t="n">
        <f aca="false">PV($C$203,D$205,0,D194)*-1</f>
        <v>1007719.3053785</v>
      </c>
      <c r="E207" s="22" t="n">
        <f aca="false">PV($C$203,E$205,0,E194)*-1</f>
        <v>1009131.02992853</v>
      </c>
      <c r="F207" s="22" t="n">
        <f aca="false">PV($C$203,F$205,0,F194)*-1</f>
        <v>1010309.76717215</v>
      </c>
      <c r="G207" s="22" t="n">
        <f aca="false">PV($C$203,G$205,0,G194)*-1</f>
        <v>1011279.30445075</v>
      </c>
      <c r="H207" s="22" t="n">
        <f aca="false">PV($C$203,H$205,0,H194)*-1</f>
        <v>1012009.79007734</v>
      </c>
      <c r="I207" s="22" t="n">
        <f aca="false">PV($C$203,I$205,0,I194)*-1</f>
        <v>1012610.64278358</v>
      </c>
      <c r="J207" s="22" t="n">
        <f aca="false">PV($C$203,J$205,0,J194)*-1</f>
        <v>1012917.32489006</v>
      </c>
      <c r="K207" s="22" t="n">
        <f aca="false">PV($C$203,K$205,0,K194)*-1</f>
        <v>1013057.9094018</v>
      </c>
      <c r="L207" s="22" t="n">
        <f aca="false">PV($C$203,L$205,0,L194)*-1</f>
        <v>1013358.19133119</v>
      </c>
      <c r="M207" s="22" t="n">
        <f aca="false">PV($C$203,M$205,0,M194)*-1</f>
        <v>1012603.29143037</v>
      </c>
    </row>
    <row r="208" customFormat="false" ht="15" hidden="false" customHeight="false" outlineLevel="0" collapsed="false">
      <c r="A208" s="101"/>
      <c r="B208" s="101" t="s">
        <v>26</v>
      </c>
      <c r="C208" s="22" t="n">
        <f aca="false">PV($C$203,C$205,0,C195)*-1</f>
        <v>0</v>
      </c>
      <c r="D208" s="22" t="n">
        <f aca="false">PV($C$203,D$205,0,D195)*-1</f>
        <v>1118521.23698891</v>
      </c>
      <c r="E208" s="22" t="n">
        <f aca="false">PV($C$203,E$205,0,E195)*-1</f>
        <v>1120088.1851277</v>
      </c>
      <c r="F208" s="22" t="n">
        <f aca="false">PV($C$203,F$205,0,F195)*-1</f>
        <v>1121396.52826729</v>
      </c>
      <c r="G208" s="22" t="n">
        <f aca="false">PV($C$203,G$205,0,G195)*-1</f>
        <v>1122472.66924264</v>
      </c>
      <c r="H208" s="22" t="n">
        <f aca="false">PV($C$203,H$205,0,H195)*-1</f>
        <v>1123283.47407916</v>
      </c>
      <c r="I208" s="22" t="n">
        <f aca="false">PV($C$203,I$205,0,I195)*-1</f>
        <v>1123950.39244486</v>
      </c>
      <c r="J208" s="22" t="n">
        <f aca="false">PV($C$203,J$205,0,J195)*-1</f>
        <v>1124290.79522098</v>
      </c>
      <c r="K208" s="22" t="n">
        <f aca="false">PV($C$203,K$205,0,K195)*-1</f>
        <v>1124446.83744537</v>
      </c>
      <c r="L208" s="22" t="n">
        <f aca="false">PV($C$203,L$205,0,L195)*-1</f>
        <v>1124780.13632465</v>
      </c>
      <c r="M208" s="22" t="n">
        <f aca="false">PV($C$203,M$205,0,M195)*-1</f>
        <v>1123942.23278707</v>
      </c>
    </row>
    <row r="209" customFormat="false" ht="15" hidden="false" customHeight="false" outlineLevel="0" collapsed="false">
      <c r="A209" s="101"/>
      <c r="B209" s="101" t="s">
        <v>27</v>
      </c>
      <c r="C209" s="22" t="n">
        <f aca="false">PV($C$203,C$205,0,C196)*-1</f>
        <v>0</v>
      </c>
      <c r="D209" s="22" t="n">
        <f aca="false">PV($C$203,D$205,0,D196)*-1</f>
        <v>1988488.10725274</v>
      </c>
      <c r="E209" s="22" t="n">
        <f aca="false">PV($C$203,E$205,0,E196)*-1</f>
        <v>1991273.80110962</v>
      </c>
      <c r="F209" s="22" t="n">
        <f aca="false">PV($C$203,F$205,0,F196)*-1</f>
        <v>1993599.75137971</v>
      </c>
      <c r="G209" s="22" t="n">
        <f aca="false">PV($C$203,G$205,0,G196)*-1</f>
        <v>1995512.89657574</v>
      </c>
      <c r="H209" s="22" t="n">
        <f aca="false">PV($C$203,H$205,0,H196)*-1</f>
        <v>1996954.33167899</v>
      </c>
      <c r="I209" s="22" t="n">
        <f aca="false">PV($C$203,I$205,0,I196)*-1</f>
        <v>1998139.96785186</v>
      </c>
      <c r="J209" s="22" t="n">
        <f aca="false">PV($C$203,J$205,0,J196)*-1</f>
        <v>1998745.13014079</v>
      </c>
      <c r="K209" s="22" t="n">
        <f aca="false">PV($C$203,K$205,0,K196)*-1</f>
        <v>1999022.53936395</v>
      </c>
      <c r="L209" s="22" t="n">
        <f aca="false">PV($C$203,L$205,0,L196)*-1</f>
        <v>1999615.07246541</v>
      </c>
      <c r="M209" s="22" t="n">
        <f aca="false">PV($C$203,M$205,0,M196)*-1</f>
        <v>1998125.46175047</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41301646.1043422</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10114996.5568443</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11227172.4879286</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19959477.0595693</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WRA'!K26+'Regional Data WRA'!V16-('Regional Data WRA'!K26*'Regional Data WRA'!V16)</f>
        <v>0.972134295564345</v>
      </c>
      <c r="E217" s="75" t="n">
        <f aca="false">D217</f>
        <v>0.972134295564345</v>
      </c>
      <c r="F217" s="75" t="n">
        <f aca="false">E217</f>
        <v>0.972134295564345</v>
      </c>
      <c r="G217" s="75" t="n">
        <f aca="false">F217</f>
        <v>0.972134295564345</v>
      </c>
      <c r="H217" s="75" t="n">
        <f aca="false">G217</f>
        <v>0.972134295564345</v>
      </c>
      <c r="I217" s="75" t="n">
        <f aca="false">H217</f>
        <v>0.972134295564345</v>
      </c>
      <c r="J217" s="75" t="n">
        <f aca="false">I217</f>
        <v>0.972134295564345</v>
      </c>
      <c r="K217" s="75" t="n">
        <f aca="false">J217</f>
        <v>0.972134295564345</v>
      </c>
      <c r="L217" s="75" t="n">
        <f aca="false">K217</f>
        <v>0.972134295564345</v>
      </c>
      <c r="M217" s="75" t="n">
        <f aca="false">L217</f>
        <v>0.972134295564345</v>
      </c>
    </row>
    <row r="218" customFormat="false" ht="15" hidden="false" customHeight="false" outlineLevel="0" collapsed="false">
      <c r="B218" s="0" t="s">
        <v>26</v>
      </c>
      <c r="C218" s="75" t="n">
        <v>0</v>
      </c>
      <c r="D218" s="75" t="n">
        <f aca="false">'Regional Data WRA'!K27+'Regional Data WRA'!V17-('Regional Data WRA'!K27*'Regional Data WRA'!V17)</f>
        <v>0.619382616150801</v>
      </c>
      <c r="E218" s="75" t="n">
        <f aca="false">D218</f>
        <v>0.619382616150801</v>
      </c>
      <c r="F218" s="75" t="n">
        <f aca="false">E218</f>
        <v>0.619382616150801</v>
      </c>
      <c r="G218" s="75" t="n">
        <f aca="false">F218</f>
        <v>0.619382616150801</v>
      </c>
      <c r="H218" s="75" t="n">
        <f aca="false">G218</f>
        <v>0.619382616150801</v>
      </c>
      <c r="I218" s="75" t="n">
        <f aca="false">H218</f>
        <v>0.619382616150801</v>
      </c>
      <c r="J218" s="75" t="n">
        <f aca="false">I218</f>
        <v>0.619382616150801</v>
      </c>
      <c r="K218" s="75" t="n">
        <f aca="false">J218</f>
        <v>0.619382616150801</v>
      </c>
      <c r="L218" s="75" t="n">
        <f aca="false">K218</f>
        <v>0.619382616150801</v>
      </c>
      <c r="M218" s="75" t="n">
        <f aca="false">L218</f>
        <v>0.619382616150801</v>
      </c>
    </row>
    <row r="219" customFormat="false" ht="15" hidden="false" customHeight="false" outlineLevel="0" collapsed="false">
      <c r="B219" s="0" t="s">
        <v>27</v>
      </c>
      <c r="C219" s="75" t="n">
        <v>0</v>
      </c>
      <c r="D219" s="75" t="n">
        <f aca="false">'Regional Data WRA'!K28+'Regional Data WRA'!V18-('Regional Data WRA'!K28*'Regional Data WRA'!V18)</f>
        <v>0.915242036604379</v>
      </c>
      <c r="E219" s="75" t="n">
        <f aca="false">D219</f>
        <v>0.915242036604379</v>
      </c>
      <c r="F219" s="75" t="n">
        <f aca="false">E219</f>
        <v>0.915242036604379</v>
      </c>
      <c r="G219" s="75" t="n">
        <f aca="false">F219</f>
        <v>0.915242036604379</v>
      </c>
      <c r="H219" s="75" t="n">
        <f aca="false">G219</f>
        <v>0.915242036604379</v>
      </c>
      <c r="I219" s="75" t="n">
        <f aca="false">H219</f>
        <v>0.915242036604379</v>
      </c>
      <c r="J219" s="75" t="n">
        <f aca="false">I219</f>
        <v>0.915242036604379</v>
      </c>
      <c r="K219" s="75" t="n">
        <f aca="false">J219</f>
        <v>0.915242036604379</v>
      </c>
      <c r="L219" s="75" t="n">
        <f aca="false">K219</f>
        <v>0.915242036604379</v>
      </c>
      <c r="M219" s="75" t="n">
        <f aca="false">L219</f>
        <v>0.915242036604379</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3870038.99079545</v>
      </c>
      <c r="E222" s="22" t="n">
        <f aca="false">SUM(E223:E225)</f>
        <v>3991724.38610121</v>
      </c>
      <c r="F222" s="22" t="n">
        <f aca="false">SUM(F223:F225)</f>
        <v>4116278.615955</v>
      </c>
      <c r="G222" s="22" t="n">
        <f aca="false">SUM(G223:G225)</f>
        <v>4243835.63957758</v>
      </c>
      <c r="H222" s="22" t="n">
        <f aca="false">SUM(H223:H225)</f>
        <v>4374308.15770149</v>
      </c>
      <c r="I222" s="22" t="n">
        <f aca="false">SUM(I223:I225)</f>
        <v>4508212.4401326</v>
      </c>
      <c r="J222" s="22" t="n">
        <f aca="false">SUM(J223:J225)</f>
        <v>4644865.14432902</v>
      </c>
      <c r="K222" s="22" t="n">
        <f aca="false">SUM(K223:K225)</f>
        <v>4784875.10742334</v>
      </c>
      <c r="L222" s="22" t="n">
        <f aca="false">SUM(L223:L225)</f>
        <v>4929882.20100006</v>
      </c>
      <c r="M222" s="22" t="n">
        <f aca="false">SUM(M223:M225)</f>
        <v>5073995.98224506</v>
      </c>
    </row>
    <row r="223" customFormat="false" ht="15" hidden="false" customHeight="false" outlineLevel="0" collapsed="false">
      <c r="B223" s="0" t="s">
        <v>25</v>
      </c>
      <c r="C223" s="22" t="n">
        <f aca="false">C217*C161</f>
        <v>0</v>
      </c>
      <c r="D223" s="22" t="n">
        <f aca="false">D217*D161</f>
        <v>1010477.05404922</v>
      </c>
      <c r="E223" s="22" t="n">
        <f aca="false">E217*E161</f>
        <v>1042249.42121705</v>
      </c>
      <c r="F223" s="22" t="n">
        <f aca="false">F217*F161</f>
        <v>1074770.84840457</v>
      </c>
      <c r="G223" s="22" t="n">
        <f aca="false">G217*G161</f>
        <v>1108076.31270609</v>
      </c>
      <c r="H223" s="22" t="n">
        <f aca="false">H217*H161</f>
        <v>1142143.02006015</v>
      </c>
      <c r="I223" s="22" t="n">
        <f aca="false">I217*I161</f>
        <v>1177105.76983021</v>
      </c>
      <c r="J223" s="22" t="n">
        <f aca="false">J217*J161</f>
        <v>1212786.13953519</v>
      </c>
      <c r="K223" s="22" t="n">
        <f aca="false">K217*K161</f>
        <v>1249343.09810372</v>
      </c>
      <c r="L223" s="22" t="n">
        <f aca="false">L217*L161</f>
        <v>1287204.82019028</v>
      </c>
      <c r="M223" s="22" t="n">
        <f aca="false">M217*M161</f>
        <v>1324833.29614793</v>
      </c>
    </row>
    <row r="224" customFormat="false" ht="15" hidden="false" customHeight="false" outlineLevel="0" collapsed="false">
      <c r="B224" s="0" t="s">
        <v>26</v>
      </c>
      <c r="C224" s="22" t="n">
        <f aca="false">C218*C162</f>
        <v>0</v>
      </c>
      <c r="D224" s="22" t="n">
        <f aca="false">D218*D162</f>
        <v>900627.927188315</v>
      </c>
      <c r="E224" s="22" t="n">
        <f aca="false">E218*E162</f>
        <v>928946.315091893</v>
      </c>
      <c r="F224" s="22" t="n">
        <f aca="false">F218*F162</f>
        <v>957932.332577132</v>
      </c>
      <c r="G224" s="22" t="n">
        <f aca="false">G218*G162</f>
        <v>987617.154372662</v>
      </c>
      <c r="H224" s="22" t="n">
        <f aca="false">H218*H162</f>
        <v>1017980.4643632</v>
      </c>
      <c r="I224" s="22" t="n">
        <f aca="false">I218*I162</f>
        <v>1049142.40785121</v>
      </c>
      <c r="J224" s="22" t="n">
        <f aca="false">J218*J162</f>
        <v>1080943.9586929</v>
      </c>
      <c r="K224" s="22" t="n">
        <f aca="false">K218*K162</f>
        <v>1113526.8042785</v>
      </c>
      <c r="L224" s="22" t="n">
        <f aca="false">L218*L162</f>
        <v>1147272.57232534</v>
      </c>
      <c r="M224" s="22" t="n">
        <f aca="false">M218*M162</f>
        <v>1180810.45046834</v>
      </c>
    </row>
    <row r="225" customFormat="false" ht="15" hidden="false" customHeight="false" outlineLevel="0" collapsed="false">
      <c r="B225" s="0" t="s">
        <v>27</v>
      </c>
      <c r="C225" s="22" t="n">
        <f aca="false">C219*C163</f>
        <v>0</v>
      </c>
      <c r="D225" s="22" t="n">
        <f aca="false">D219*D163</f>
        <v>1958934.00955792</v>
      </c>
      <c r="E225" s="22" t="n">
        <f aca="false">E219*E163</f>
        <v>2020528.64979227</v>
      </c>
      <c r="F225" s="22" t="n">
        <f aca="false">F219*F163</f>
        <v>2083575.43497329</v>
      </c>
      <c r="G225" s="22" t="n">
        <f aca="false">G219*G163</f>
        <v>2148142.17249882</v>
      </c>
      <c r="H225" s="22" t="n">
        <f aca="false">H219*H163</f>
        <v>2214184.67327814</v>
      </c>
      <c r="I225" s="22" t="n">
        <f aca="false">I219*I163</f>
        <v>2281964.26245117</v>
      </c>
      <c r="J225" s="22" t="n">
        <f aca="false">J219*J163</f>
        <v>2351135.04610093</v>
      </c>
      <c r="K225" s="22" t="n">
        <f aca="false">K219*K163</f>
        <v>2422005.20504112</v>
      </c>
      <c r="L225" s="22" t="n">
        <f aca="false">L219*L163</f>
        <v>2495404.80848445</v>
      </c>
      <c r="M225" s="22" t="n">
        <f aca="false">M219*M163</f>
        <v>2568352.23562879</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44538016.6652608</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11628989.7802444</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10364800.3872095</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22544226.4978069</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3757319.40853927</v>
      </c>
      <c r="E235" s="22" t="n">
        <f aca="false">PV($C$232,E$234,0,E222)*-1</f>
        <v>3762583.07672845</v>
      </c>
      <c r="F235" s="22" t="n">
        <f aca="false">PV($C$232,F$234,0,F222)*-1</f>
        <v>3766978.04296498</v>
      </c>
      <c r="G235" s="22" t="n">
        <f aca="false">PV($C$232,G$234,0,G222)*-1</f>
        <v>3770592.99924767</v>
      </c>
      <c r="H235" s="22" t="n">
        <f aca="false">PV($C$232,H$234,0,H222)*-1</f>
        <v>3773316.64243661</v>
      </c>
      <c r="I235" s="22" t="n">
        <f aca="false">PV($C$232,I$234,0,I222)*-1</f>
        <v>3775556.94439645</v>
      </c>
      <c r="J235" s="22" t="n">
        <f aca="false">PV($C$232,J$234,0,J222)*-1</f>
        <v>3776700.42018855</v>
      </c>
      <c r="K235" s="22" t="n">
        <f aca="false">PV($C$232,K$234,0,K222)*-1</f>
        <v>3777224.59483887</v>
      </c>
      <c r="L235" s="22" t="n">
        <f aca="false">PV($C$232,L$234,0,L222)*-1</f>
        <v>3778344.20732947</v>
      </c>
      <c r="M235" s="22" t="n">
        <f aca="false">PV($C$232,M$234,0,M222)*-1</f>
        <v>3775529.53459898</v>
      </c>
    </row>
    <row r="236" customFormat="false" ht="15" hidden="false" customHeight="false" outlineLevel="0" collapsed="false">
      <c r="A236" s="101"/>
      <c r="B236" s="101" t="s">
        <v>25</v>
      </c>
      <c r="C236" s="22" t="n">
        <f aca="false">PV($C$232,C$234,0,C223)*-1</f>
        <v>0</v>
      </c>
      <c r="D236" s="22" t="n">
        <f aca="false">PV($C$232,D$234,0,D223)*-1</f>
        <v>981045.68354293</v>
      </c>
      <c r="E236" s="22" t="n">
        <f aca="false">PV($C$232,E$234,0,E223)*-1</f>
        <v>982420.040736214</v>
      </c>
      <c r="F236" s="22" t="n">
        <f aca="false">PV($C$232,F$234,0,F223)*-1</f>
        <v>983567.577633362</v>
      </c>
      <c r="G236" s="22" t="n">
        <f aca="false">PV($C$232,G$234,0,G223)*-1</f>
        <v>984511.451941538</v>
      </c>
      <c r="H236" s="22" t="n">
        <f aca="false">PV($C$232,H$234,0,H223)*-1</f>
        <v>985222.602126946</v>
      </c>
      <c r="I236" s="22" t="n">
        <f aca="false">PV($C$232,I$234,0,I223)*-1</f>
        <v>985807.550684297</v>
      </c>
      <c r="J236" s="22" t="n">
        <f aca="false">PV($C$232,J$234,0,J223)*-1</f>
        <v>986106.115130941</v>
      </c>
      <c r="K236" s="22" t="n">
        <f aca="false">PV($C$232,K$234,0,K223)*-1</f>
        <v>986242.978469455</v>
      </c>
      <c r="L236" s="22" t="n">
        <f aca="false">PV($C$232,L$234,0,L223)*-1</f>
        <v>986535.312147197</v>
      </c>
      <c r="M236" s="22" t="n">
        <f aca="false">PV($C$232,M$234,0,M223)*-1</f>
        <v>985800.393916248</v>
      </c>
    </row>
    <row r="237" customFormat="false" ht="15" hidden="false" customHeight="false" outlineLevel="0" collapsed="false">
      <c r="A237" s="101"/>
      <c r="B237" s="101" t="s">
        <v>26</v>
      </c>
      <c r="C237" s="22" t="n">
        <f aca="false">PV($C$232,C$234,0,C224)*-1</f>
        <v>0</v>
      </c>
      <c r="D237" s="22" t="n">
        <f aca="false">PV($C$232,D$234,0,D224)*-1</f>
        <v>874396.045813898</v>
      </c>
      <c r="E237" s="22" t="n">
        <f aca="false">PV($C$232,E$234,0,E224)*-1</f>
        <v>875620.996410494</v>
      </c>
      <c r="F237" s="22" t="n">
        <f aca="false">PV($C$232,F$234,0,F224)*-1</f>
        <v>876643.784382679</v>
      </c>
      <c r="G237" s="22" t="n">
        <f aca="false">PV($C$232,G$234,0,G224)*-1</f>
        <v>877485.04995946</v>
      </c>
      <c r="H237" s="22" t="n">
        <f aca="false">PV($C$232,H$234,0,H224)*-1</f>
        <v>878118.890891164</v>
      </c>
      <c r="I237" s="22" t="n">
        <f aca="false">PV($C$232,I$234,0,I224)*-1</f>
        <v>878640.249594568</v>
      </c>
      <c r="J237" s="22" t="n">
        <f aca="false">PV($C$232,J$234,0,J224)*-1</f>
        <v>878906.357051076</v>
      </c>
      <c r="K237" s="22" t="n">
        <f aca="false">PV($C$232,K$234,0,K224)*-1</f>
        <v>879028.341953534</v>
      </c>
      <c r="L237" s="22" t="n">
        <f aca="false">PV($C$232,L$234,0,L224)*-1</f>
        <v>879288.895989053</v>
      </c>
      <c r="M237" s="22" t="n">
        <f aca="false">PV($C$232,M$234,0,M224)*-1</f>
        <v>878633.870839951</v>
      </c>
    </row>
    <row r="238" customFormat="false" ht="15" hidden="false" customHeight="false" outlineLevel="0" collapsed="false">
      <c r="A238" s="101"/>
      <c r="B238" s="101" t="s">
        <v>27</v>
      </c>
      <c r="C238" s="22" t="n">
        <f aca="false">PV($C$232,C$234,0,C225)*-1</f>
        <v>0</v>
      </c>
      <c r="D238" s="22" t="n">
        <f aca="false">PV($C$232,D$234,0,D225)*-1</f>
        <v>1901877.67918244</v>
      </c>
      <c r="E238" s="22" t="n">
        <f aca="false">PV($C$232,E$234,0,E225)*-1</f>
        <v>1904542.03958174</v>
      </c>
      <c r="F238" s="22" t="n">
        <f aca="false">PV($C$232,F$234,0,F225)*-1</f>
        <v>1906766.68094894</v>
      </c>
      <c r="G238" s="22" t="n">
        <f aca="false">PV($C$232,G$234,0,G225)*-1</f>
        <v>1908596.49734667</v>
      </c>
      <c r="H238" s="22" t="n">
        <f aca="false">PV($C$232,H$234,0,H225)*-1</f>
        <v>1909975.1494185</v>
      </c>
      <c r="I238" s="22" t="n">
        <f aca="false">PV($C$232,I$234,0,I225)*-1</f>
        <v>1911109.14411759</v>
      </c>
      <c r="J238" s="22" t="n">
        <f aca="false">PV($C$232,J$234,0,J225)*-1</f>
        <v>1911687.94800653</v>
      </c>
      <c r="K238" s="22" t="n">
        <f aca="false">PV($C$232,K$234,0,K225)*-1</f>
        <v>1911953.27441588</v>
      </c>
      <c r="L238" s="22" t="n">
        <f aca="false">PV($C$232,L$234,0,L225)*-1</f>
        <v>1912519.99919322</v>
      </c>
      <c r="M238" s="22" t="n">
        <f aca="false">PV($C$232,M$234,0,M225)*-1</f>
        <v>1911095.26984278</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37714145.8712693</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9847259.70632913</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8776762.48288588</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19090123.6820543</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950679.876873904</v>
      </c>
      <c r="E246" s="49" t="n">
        <f aca="false">SUM(E247:E249)</f>
        <v>980572.045118662</v>
      </c>
      <c r="F246" s="49" t="n">
        <f aca="false">SUM(F247:F249)</f>
        <v>1011168.94612745</v>
      </c>
      <c r="G246" s="49" t="n">
        <f aca="false">SUM(G247:G249)</f>
        <v>1042503.48714896</v>
      </c>
      <c r="H246" s="49" t="n">
        <f aca="false">SUM(H247:H249)</f>
        <v>1074554.22300989</v>
      </c>
      <c r="I246" s="49" t="n">
        <f aca="false">SUM(I247:I249)</f>
        <v>1107447.9760282</v>
      </c>
      <c r="J246" s="49" t="n">
        <f aca="false">SUM(J247:J249)</f>
        <v>1141016.88226117</v>
      </c>
      <c r="K246" s="49" t="n">
        <f aca="false">SUM(K247:K249)</f>
        <v>1175410.50330535</v>
      </c>
      <c r="L246" s="49" t="n">
        <f aca="false">SUM(L247:L249)</f>
        <v>1211031.6756489</v>
      </c>
      <c r="M246" s="49" t="n">
        <f aca="false">SUM(M247:M249)</f>
        <v>1246433.40471046</v>
      </c>
    </row>
    <row r="247" customFormat="false" ht="15" hidden="false" customHeight="false" outlineLevel="0" collapsed="false">
      <c r="B247" s="0" t="s">
        <v>25</v>
      </c>
      <c r="C247" s="48" t="n">
        <f aca="false">C172*C217*Interventions!$C$47</f>
        <v>0</v>
      </c>
      <c r="D247" s="48" t="n">
        <f aca="false">D172*D217*Interventions!$C$47</f>
        <v>275702.292955509</v>
      </c>
      <c r="E247" s="48" t="n">
        <f aca="false">E172*E217*Interventions!$C$47</f>
        <v>284371.183006691</v>
      </c>
      <c r="F247" s="48" t="n">
        <f aca="false">F172*F217*Interventions!$C$47</f>
        <v>293244.449361287</v>
      </c>
      <c r="G247" s="48" t="n">
        <f aca="false">G172*G217*Interventions!$C$47</f>
        <v>302331.63529894</v>
      </c>
      <c r="H247" s="48" t="n">
        <f aca="false">H172*H217*Interventions!$C$47</f>
        <v>311626.521603702</v>
      </c>
      <c r="I247" s="48" t="n">
        <f aca="false">I172*I217*Interventions!$C$47</f>
        <v>321165.88743196</v>
      </c>
      <c r="J247" s="48" t="n">
        <f aca="false">J172*J217*Interventions!$C$47</f>
        <v>330901.051334735</v>
      </c>
      <c r="K247" s="48" t="n">
        <f aca="false">K172*K217*Interventions!$C$47</f>
        <v>340875.386981877</v>
      </c>
      <c r="L247" s="48" t="n">
        <f aca="false">L172*L217*Interventions!$C$47</f>
        <v>351205.719128143</v>
      </c>
      <c r="M247" s="48" t="n">
        <f aca="false">M172*M217*Interventions!$C$47</f>
        <v>361472.411538797</v>
      </c>
    </row>
    <row r="248" customFormat="false" ht="15" hidden="false" customHeight="false" outlineLevel="0" collapsed="false">
      <c r="B248" s="0" t="s">
        <v>26</v>
      </c>
      <c r="C248" s="48" t="n">
        <f aca="false">C173*C218*Interventions!$C$47</f>
        <v>0</v>
      </c>
      <c r="D248" s="48" t="n">
        <f aca="false">D173*D218*Interventions!$C$47</f>
        <v>207825.68919001</v>
      </c>
      <c r="E248" s="48" t="n">
        <f aca="false">E173*E218*Interventions!$C$47</f>
        <v>214360.339410312</v>
      </c>
      <c r="F248" s="48" t="n">
        <f aca="false">F173*F218*Interventions!$C$47</f>
        <v>221049.049452372</v>
      </c>
      <c r="G248" s="48" t="n">
        <f aca="false">G173*G218*Interventions!$C$47</f>
        <v>227899.01308541</v>
      </c>
      <c r="H248" s="48" t="n">
        <f aca="false">H173*H218*Interventions!$C$47</f>
        <v>234905.542235103</v>
      </c>
      <c r="I248" s="48" t="n">
        <f aca="false">I173*I218*Interventions!$C$47</f>
        <v>242096.361203059</v>
      </c>
      <c r="J248" s="48" t="n">
        <f aca="false">J173*J218*Interventions!$C$47</f>
        <v>249434.773683359</v>
      </c>
      <c r="K248" s="48" t="n">
        <f aca="false">K173*K218*Interventions!$C$47</f>
        <v>256953.474952971</v>
      </c>
      <c r="L248" s="48" t="n">
        <f aca="false">L173*L218*Interventions!$C$47</f>
        <v>264740.528063211</v>
      </c>
      <c r="M248" s="48" t="n">
        <f aca="false">M173*M218*Interventions!$C$47</f>
        <v>272479.609240495</v>
      </c>
    </row>
    <row r="249" customFormat="false" ht="15" hidden="false" customHeight="false" outlineLevel="0" collapsed="false">
      <c r="B249" s="0" t="s">
        <v>27</v>
      </c>
      <c r="C249" s="48" t="n">
        <f aca="false">C174*C219*Interventions!$C$47</f>
        <v>0</v>
      </c>
      <c r="D249" s="48" t="n">
        <f aca="false">D174*D219*Interventions!$C$47</f>
        <v>467151.894728384</v>
      </c>
      <c r="E249" s="48" t="n">
        <f aca="false">E174*E219*Interventions!$C$47</f>
        <v>481840.522701658</v>
      </c>
      <c r="F249" s="48" t="n">
        <f aca="false">F174*F219*Interventions!$C$47</f>
        <v>496875.447313793</v>
      </c>
      <c r="G249" s="48" t="n">
        <f aca="false">G174*G219*Interventions!$C$47</f>
        <v>512272.83876461</v>
      </c>
      <c r="H249" s="48" t="n">
        <f aca="false">H174*H219*Interventions!$C$47</f>
        <v>528022.15917108</v>
      </c>
      <c r="I249" s="48" t="n">
        <f aca="false">I174*I219*Interventions!$C$47</f>
        <v>544185.727393186</v>
      </c>
      <c r="J249" s="48" t="n">
        <f aca="false">J174*J219*Interventions!$C$47</f>
        <v>560681.057243079</v>
      </c>
      <c r="K249" s="48" t="n">
        <f aca="false">K174*K219*Interventions!$C$47</f>
        <v>577581.641370506</v>
      </c>
      <c r="L249" s="48" t="n">
        <f aca="false">L174*L219*Interventions!$C$47</f>
        <v>595085.428457545</v>
      </c>
      <c r="M249" s="48" t="n">
        <f aca="false">M174*M219*Interventions!$C$47</f>
        <v>612481.383931171</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10940819.020233</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3172896.53864164</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2391744.3805163</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5376178.10107501</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922990.171722237</v>
      </c>
      <c r="E259" s="22" t="n">
        <f aca="false">PV($C$256,E$258,0,E246)*-1</f>
        <v>924283.19833977</v>
      </c>
      <c r="F259" s="22" t="n">
        <f aca="false">PV($C$256,F$258,0,F246)*-1</f>
        <v>925362.827245461</v>
      </c>
      <c r="G259" s="22" t="n">
        <f aca="false">PV($C$256,G$258,0,G246)*-1</f>
        <v>926250.84573879</v>
      </c>
      <c r="H259" s="22" t="n">
        <f aca="false">PV($C$256,H$258,0,H246)*-1</f>
        <v>926919.912065427</v>
      </c>
      <c r="I259" s="22" t="n">
        <f aca="false">PV($C$256,I$258,0,I246)*-1</f>
        <v>927470.245019798</v>
      </c>
      <c r="J259" s="22" t="n">
        <f aca="false">PV($C$256,J$258,0,J246)*-1</f>
        <v>927751.141266019</v>
      </c>
      <c r="K259" s="22" t="n">
        <f aca="false">PV($C$256,K$258,0,K246)*-1</f>
        <v>927879.905418838</v>
      </c>
      <c r="L259" s="22" t="n">
        <f aca="false">PV($C$256,L$258,0,L246)*-1</f>
        <v>928154.939615456</v>
      </c>
      <c r="M259" s="22" t="n">
        <f aca="false">PV($C$256,M$258,0,M246)*-1</f>
        <v>927463.511769063</v>
      </c>
    </row>
    <row r="260" customFormat="false" ht="15" hidden="false" customHeight="false" outlineLevel="0" collapsed="false">
      <c r="A260" s="101"/>
      <c r="B260" s="101" t="s">
        <v>25</v>
      </c>
      <c r="C260" s="22" t="n">
        <f aca="false">PV($C$256,C$258,0,C247)*-1</f>
        <v>0</v>
      </c>
      <c r="D260" s="22" t="n">
        <f aca="false">PV($C$256,D$258,0,D247)*-1</f>
        <v>267672.129083018</v>
      </c>
      <c r="E260" s="22" t="n">
        <f aca="false">PV($C$256,E$258,0,E247)*-1</f>
        <v>268047.113777634</v>
      </c>
      <c r="F260" s="22" t="n">
        <f aca="false">PV($C$256,F$258,0,F247)*-1</f>
        <v>268360.211984591</v>
      </c>
      <c r="G260" s="22" t="n">
        <f aca="false">PV($C$256,G$258,0,G247)*-1</f>
        <v>268617.742138278</v>
      </c>
      <c r="H260" s="22" t="n">
        <f aca="false">PV($C$256,H$258,0,H247)*-1</f>
        <v>268811.774982435</v>
      </c>
      <c r="I260" s="22" t="n">
        <f aca="false">PV($C$256,I$258,0,I247)*-1</f>
        <v>268971.374508101</v>
      </c>
      <c r="J260" s="22" t="n">
        <f aca="false">PV($C$256,J$258,0,J247)*-1</f>
        <v>269052.835934865</v>
      </c>
      <c r="K260" s="22" t="n">
        <f aca="false">PV($C$256,K$258,0,K247)*-1</f>
        <v>269090.17823383</v>
      </c>
      <c r="L260" s="22" t="n">
        <f aca="false">PV($C$256,L$258,0,L247)*-1</f>
        <v>269169.939634585</v>
      </c>
      <c r="M260" s="22" t="n">
        <f aca="false">PV($C$256,M$258,0,M247)*-1</f>
        <v>268969.421829064</v>
      </c>
    </row>
    <row r="261" customFormat="false" ht="15" hidden="false" customHeight="false" outlineLevel="0" collapsed="false">
      <c r="A261" s="101"/>
      <c r="B261" s="101" t="s">
        <v>26</v>
      </c>
      <c r="C261" s="22" t="n">
        <f aca="false">PV($C$256,C$258,0,C248)*-1</f>
        <v>0</v>
      </c>
      <c r="D261" s="22" t="n">
        <f aca="false">PV($C$256,D$258,0,D248)*-1</f>
        <v>201772.513776709</v>
      </c>
      <c r="E261" s="22" t="n">
        <f aca="false">PV($C$256,E$258,0,E248)*-1</f>
        <v>202055.179008684</v>
      </c>
      <c r="F261" s="22" t="n">
        <f aca="false">PV($C$256,F$258,0,F248)*-1</f>
        <v>202291.193914282</v>
      </c>
      <c r="G261" s="22" t="n">
        <f aca="false">PV($C$256,G$258,0,G248)*-1</f>
        <v>202485.321359155</v>
      </c>
      <c r="H261" s="22" t="n">
        <f aca="false">PV($C$256,H$258,0,H248)*-1</f>
        <v>202631.584232525</v>
      </c>
      <c r="I261" s="22" t="n">
        <f aca="false">PV($C$256,I$258,0,I248)*-1</f>
        <v>202751.891107961</v>
      </c>
      <c r="J261" s="22" t="n">
        <f aca="false">PV($C$256,J$258,0,J248)*-1</f>
        <v>202813.297115789</v>
      </c>
      <c r="K261" s="22" t="n">
        <f aca="false">PV($C$256,K$258,0,K248)*-1</f>
        <v>202841.44591693</v>
      </c>
      <c r="L261" s="22" t="n">
        <f aca="false">PV($C$256,L$258,0,L248)*-1</f>
        <v>202901.570437132</v>
      </c>
      <c r="M261" s="22" t="n">
        <f aca="false">PV($C$256,M$258,0,M248)*-1</f>
        <v>202750.41916929</v>
      </c>
    </row>
    <row r="262" customFormat="false" ht="15" hidden="false" customHeight="false" outlineLevel="0" collapsed="false">
      <c r="A262" s="101"/>
      <c r="B262" s="101" t="s">
        <v>27</v>
      </c>
      <c r="C262" s="22" t="n">
        <f aca="false">PV($C$256,C$258,0,C249)*-1</f>
        <v>0</v>
      </c>
      <c r="D262" s="22" t="n">
        <f aca="false">PV($C$256,D$258,0,D249)*-1</f>
        <v>453545.528862509</v>
      </c>
      <c r="E262" s="22" t="n">
        <f aca="false">PV($C$256,E$258,0,E249)*-1</f>
        <v>454180.905553453</v>
      </c>
      <c r="F262" s="22" t="n">
        <f aca="false">PV($C$256,F$258,0,F249)*-1</f>
        <v>454711.421346588</v>
      </c>
      <c r="G262" s="22" t="n">
        <f aca="false">PV($C$256,G$258,0,G249)*-1</f>
        <v>455147.782241358</v>
      </c>
      <c r="H262" s="22" t="n">
        <f aca="false">PV($C$256,H$258,0,H249)*-1</f>
        <v>455476.552850467</v>
      </c>
      <c r="I262" s="22" t="n">
        <f aca="false">PV($C$256,I$258,0,I249)*-1</f>
        <v>455746.979403736</v>
      </c>
      <c r="J262" s="22" t="n">
        <f aca="false">PV($C$256,J$258,0,J249)*-1</f>
        <v>455885.008215365</v>
      </c>
      <c r="K262" s="22" t="n">
        <f aca="false">PV($C$256,K$258,0,K249)*-1</f>
        <v>455948.281268078</v>
      </c>
      <c r="L262" s="22" t="n">
        <f aca="false">PV($C$256,L$258,0,L249)*-1</f>
        <v>456083.429543739</v>
      </c>
      <c r="M262" s="22" t="n">
        <f aca="false">PV($C$256,M$258,0,M249)*-1</f>
        <v>455743.670770709</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9264526.69820086</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2686762.7221064</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2025294.41603846</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4552469.560056</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450196.012222403</v>
      </c>
      <c r="E270" s="48" t="n">
        <f aca="false">SUM(E271:E273)</f>
        <v>464351.497436545</v>
      </c>
      <c r="F270" s="48" t="n">
        <f aca="false">SUM(F271:F273)</f>
        <v>478840.710004939</v>
      </c>
      <c r="G270" s="48" t="n">
        <f aca="false">SUM(G271:G273)</f>
        <v>493679.233209079</v>
      </c>
      <c r="H270" s="48" t="n">
        <f aca="false">SUM(H271:H273)</f>
        <v>508856.911652036</v>
      </c>
      <c r="I270" s="48" t="n">
        <f aca="false">SUM(I271:I273)</f>
        <v>524433.802250132</v>
      </c>
      <c r="J270" s="48" t="n">
        <f aca="false">SUM(J271:J273)</f>
        <v>540330.41275844</v>
      </c>
      <c r="K270" s="48" t="n">
        <f aca="false">SUM(K271:K273)</f>
        <v>556617.568315886</v>
      </c>
      <c r="L270" s="48" t="n">
        <f aca="false">SUM(L271:L273)</f>
        <v>573486.03280099</v>
      </c>
      <c r="M270" s="48" t="n">
        <f aca="false">SUM(M271:M273)</f>
        <v>590250.579560622</v>
      </c>
    </row>
    <row r="271" customFormat="false" ht="15" hidden="false" customHeight="false" outlineLevel="0" collapsed="false">
      <c r="B271" s="0" t="s">
        <v>25</v>
      </c>
      <c r="C271" s="48" t="n">
        <f aca="false">C183*C217*Interventions!$C$48</f>
        <v>0</v>
      </c>
      <c r="D271" s="48" t="n">
        <f aca="false">D183*D217*Interventions!$C$48</f>
        <v>130559.27223082</v>
      </c>
      <c r="E271" s="48" t="n">
        <f aca="false">E183*E217*Interventions!$C$48</f>
        <v>134664.439307955</v>
      </c>
      <c r="F271" s="48" t="n">
        <f aca="false">F183*F217*Interventions!$C$48</f>
        <v>138866.389118191</v>
      </c>
      <c r="G271" s="48" t="n">
        <f aca="false">G183*G217*Interventions!$C$48</f>
        <v>143169.640897231</v>
      </c>
      <c r="H271" s="48" t="n">
        <f aca="false">H183*H217*Interventions!$C$48</f>
        <v>147571.249525179</v>
      </c>
      <c r="I271" s="48" t="n">
        <f aca="false">I183*I217*Interventions!$C$48</f>
        <v>152088.631831759</v>
      </c>
      <c r="J271" s="48" t="n">
        <f aca="false">J183*J217*Interventions!$C$48</f>
        <v>156698.734637104</v>
      </c>
      <c r="K271" s="48" t="n">
        <f aca="false">K183*K217*Interventions!$C$48</f>
        <v>161422.097613584</v>
      </c>
      <c r="L271" s="48" t="n">
        <f aca="false">L183*L217*Interventions!$C$48</f>
        <v>166314.04331509</v>
      </c>
      <c r="M271" s="48" t="n">
        <f aca="false">M183*M217*Interventions!$C$48</f>
        <v>171175.852315602</v>
      </c>
    </row>
    <row r="272" customFormat="false" ht="15" hidden="false" customHeight="false" outlineLevel="0" collapsed="false">
      <c r="B272" s="0" t="s">
        <v>26</v>
      </c>
      <c r="C272" s="48" t="n">
        <f aca="false">C184*C218*Interventions!$C$48</f>
        <v>0</v>
      </c>
      <c r="D272" s="48" t="n">
        <f aca="false">D184*D218*Interventions!$C$48</f>
        <v>98416.1953846901</v>
      </c>
      <c r="E272" s="48" t="n">
        <f aca="false">E184*E218*Interventions!$C$48</f>
        <v>101510.689695564</v>
      </c>
      <c r="F272" s="48" t="n">
        <f aca="false">F184*F218*Interventions!$C$48</f>
        <v>104678.139287269</v>
      </c>
      <c r="G272" s="48" t="n">
        <f aca="false">G184*G218*Interventions!$C$48</f>
        <v>107921.950781</v>
      </c>
      <c r="H272" s="48" t="n">
        <f aca="false">H184*H218*Interventions!$C$48</f>
        <v>111239.904131485</v>
      </c>
      <c r="I272" s="48" t="n">
        <f aca="false">I184*I218*Interventions!$C$48</f>
        <v>114645.128227141</v>
      </c>
      <c r="J272" s="48" t="n">
        <f aca="false">J184*J218*Interventions!$C$48</f>
        <v>118120.24547222</v>
      </c>
      <c r="K272" s="48" t="n">
        <f aca="false">K184*K218*Interventions!$C$48</f>
        <v>121680.738768662</v>
      </c>
      <c r="L272" s="48" t="n">
        <f aca="false">L184*L218*Interventions!$C$48</f>
        <v>125368.310518599</v>
      </c>
      <c r="M272" s="48" t="n">
        <f aca="false">M184*M218*Interventions!$C$48</f>
        <v>129033.165081141</v>
      </c>
    </row>
    <row r="273" customFormat="false" ht="15" hidden="false" customHeight="false" outlineLevel="0" collapsed="false">
      <c r="B273" s="0" t="s">
        <v>27</v>
      </c>
      <c r="C273" s="48" t="n">
        <f aca="false">C185*C219*Interventions!$C$48</f>
        <v>0</v>
      </c>
      <c r="D273" s="48" t="n">
        <f aca="false">D185*D219*Interventions!$C$48</f>
        <v>221220.544606892</v>
      </c>
      <c r="E273" s="48" t="n">
        <f aca="false">E185*E219*Interventions!$C$48</f>
        <v>228176.368433027</v>
      </c>
      <c r="F273" s="48" t="n">
        <f aca="false">F185*F219*Interventions!$C$48</f>
        <v>235296.181599479</v>
      </c>
      <c r="G273" s="48" t="n">
        <f aca="false">G185*G219*Interventions!$C$48</f>
        <v>242587.641530848</v>
      </c>
      <c r="H273" s="48" t="n">
        <f aca="false">H185*H219*Interventions!$C$48</f>
        <v>250045.757995373</v>
      </c>
      <c r="I273" s="48" t="n">
        <f aca="false">I185*I219*Interventions!$C$48</f>
        <v>257700.042191232</v>
      </c>
      <c r="J273" s="48" t="n">
        <f aca="false">J185*J219*Interventions!$C$48</f>
        <v>265511.432649116</v>
      </c>
      <c r="K273" s="48" t="n">
        <f aca="false">K185*K219*Interventions!$C$48</f>
        <v>273514.73193364</v>
      </c>
      <c r="L273" s="48" t="n">
        <f aca="false">L185*L219*Interventions!$C$48</f>
        <v>281803.678967301</v>
      </c>
      <c r="M273" s="48" t="n">
        <f aca="false">M185*M219*Interventions!$C$48</f>
        <v>290041.56216388</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5181042.76021107</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1502530.35079252</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1132614.46734777</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2545897.94207079</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437083.507012042</v>
      </c>
      <c r="E283" s="22" t="n">
        <f aca="false">PV($C$280,E$282,0,E270)*-1</f>
        <v>437695.82188382</v>
      </c>
      <c r="F283" s="22" t="n">
        <f aca="false">PV($C$280,F$282,0,F270)*-1</f>
        <v>438207.081919765</v>
      </c>
      <c r="G283" s="22" t="n">
        <f aca="false">PV($C$280,G$282,0,G270)*-1</f>
        <v>438627.604531216</v>
      </c>
      <c r="H283" s="22" t="n">
        <f aca="false">PV($C$280,H$282,0,H270)*-1</f>
        <v>438944.441985643</v>
      </c>
      <c r="I283" s="22" t="n">
        <f aca="false">PV($C$280,I$282,0,I270)*-1</f>
        <v>439205.053057235</v>
      </c>
      <c r="J283" s="22" t="n">
        <f aca="false">PV($C$280,J$282,0,J270)*-1</f>
        <v>439338.071934538</v>
      </c>
      <c r="K283" s="22" t="n">
        <f aca="false">PV($C$280,K$282,0,K270)*-1</f>
        <v>439399.048409928</v>
      </c>
      <c r="L283" s="22" t="n">
        <f aca="false">PV($C$280,L$282,0,L270)*-1</f>
        <v>439529.291304045</v>
      </c>
      <c r="M283" s="22" t="n">
        <f aca="false">PV($C$280,M$282,0,M270)*-1</f>
        <v>439201.864515324</v>
      </c>
    </row>
    <row r="284" customFormat="false" ht="15" hidden="false" customHeight="false" outlineLevel="0" collapsed="false">
      <c r="A284" s="101"/>
      <c r="B284" s="101" t="s">
        <v>25</v>
      </c>
      <c r="C284" s="22" t="n">
        <f aca="false">PV($C$280,C$282,0,C271)*-1</f>
        <v>0</v>
      </c>
      <c r="D284" s="22" t="n">
        <f aca="false">PV($C$280,D$282,0,D271)*-1</f>
        <v>126756.574981379</v>
      </c>
      <c r="E284" s="22" t="n">
        <f aca="false">PV($C$280,E$282,0,E271)*-1</f>
        <v>126934.149597469</v>
      </c>
      <c r="F284" s="22" t="n">
        <f aca="false">PV($C$280,F$282,0,F271)*-1</f>
        <v>127082.417766003</v>
      </c>
      <c r="G284" s="22" t="n">
        <f aca="false">PV($C$280,G$282,0,G271)*-1</f>
        <v>127204.37159193</v>
      </c>
      <c r="H284" s="22" t="n">
        <f aca="false">PV($C$280,H$282,0,H271)*-1</f>
        <v>127296.256162967</v>
      </c>
      <c r="I284" s="22" t="n">
        <f aca="false">PV($C$280,I$282,0,I271)*-1</f>
        <v>127371.834779655</v>
      </c>
      <c r="J284" s="22" t="n">
        <f aca="false">PV($C$280,J$282,0,J271)*-1</f>
        <v>127410.410971674</v>
      </c>
      <c r="K284" s="22" t="n">
        <f aca="false">PV($C$280,K$282,0,K271)*-1</f>
        <v>127428.094478489</v>
      </c>
      <c r="L284" s="22" t="n">
        <f aca="false">PV($C$280,L$282,0,L271)*-1</f>
        <v>127465.865620408</v>
      </c>
      <c r="M284" s="22" t="n">
        <f aca="false">PV($C$280,M$282,0,M271)*-1</f>
        <v>127370.9100853</v>
      </c>
    </row>
    <row r="285" customFormat="false" ht="15" hidden="false" customHeight="false" outlineLevel="0" collapsed="false">
      <c r="A285" s="101"/>
      <c r="B285" s="101" t="s">
        <v>26</v>
      </c>
      <c r="C285" s="22" t="n">
        <f aca="false">PV($C$280,C$282,0,C272)*-1</f>
        <v>0</v>
      </c>
      <c r="D285" s="22" t="n">
        <f aca="false">PV($C$280,D$282,0,D272)*-1</f>
        <v>95549.7042569807</v>
      </c>
      <c r="E285" s="22" t="n">
        <f aca="false">PV($C$280,E$282,0,E272)*-1</f>
        <v>95683.5608403841</v>
      </c>
      <c r="F285" s="22" t="n">
        <f aca="false">PV($C$280,F$282,0,F272)*-1</f>
        <v>95795.3260853527</v>
      </c>
      <c r="G285" s="22" t="n">
        <f aca="false">PV($C$280,G$282,0,G272)*-1</f>
        <v>95887.2554547132</v>
      </c>
      <c r="H285" s="22" t="n">
        <f aca="false">PV($C$280,H$282,0,H272)*-1</f>
        <v>95956.518477871</v>
      </c>
      <c r="I285" s="22" t="n">
        <f aca="false">PV($C$280,I$282,0,I272)*-1</f>
        <v>96013.4899957095</v>
      </c>
      <c r="J285" s="22" t="n">
        <f aca="false">PV($C$280,J$282,0,J272)*-1</f>
        <v>96042.5689112554</v>
      </c>
      <c r="K285" s="22" t="n">
        <f aca="false">PV($C$280,K$282,0,K272)*-1</f>
        <v>96055.8988221231</v>
      </c>
      <c r="L285" s="22" t="n">
        <f aca="false">PV($C$280,L$282,0,L272)*-1</f>
        <v>96084.3708871055</v>
      </c>
      <c r="M285" s="22" t="n">
        <f aca="false">PV($C$280,M$282,0,M272)*-1</f>
        <v>96012.7929567418</v>
      </c>
    </row>
    <row r="286" customFormat="false" ht="15" hidden="false" customHeight="false" outlineLevel="0" collapsed="false">
      <c r="A286" s="101"/>
      <c r="B286" s="101" t="s">
        <v>27</v>
      </c>
      <c r="C286" s="22" t="n">
        <f aca="false">PV($C$280,C$282,0,C273)*-1</f>
        <v>0</v>
      </c>
      <c r="D286" s="22" t="n">
        <f aca="false">PV($C$280,D$282,0,D273)*-1</f>
        <v>214777.227773682</v>
      </c>
      <c r="E286" s="22" t="n">
        <f aca="false">PV($C$280,E$282,0,E273)*-1</f>
        <v>215078.111445967</v>
      </c>
      <c r="F286" s="22" t="n">
        <f aca="false">PV($C$280,F$282,0,F273)*-1</f>
        <v>215329.338068409</v>
      </c>
      <c r="G286" s="22" t="n">
        <f aca="false">PV($C$280,G$282,0,G273)*-1</f>
        <v>215535.977484572</v>
      </c>
      <c r="H286" s="22" t="n">
        <f aca="false">PV($C$280,H$282,0,H273)*-1</f>
        <v>215691.667344805</v>
      </c>
      <c r="I286" s="22" t="n">
        <f aca="false">PV($C$280,I$282,0,I273)*-1</f>
        <v>215819.72828187</v>
      </c>
      <c r="J286" s="22" t="n">
        <f aca="false">PV($C$280,J$282,0,J273)*-1</f>
        <v>215885.092051608</v>
      </c>
      <c r="K286" s="22" t="n">
        <f aca="false">PV($C$280,K$282,0,K273)*-1</f>
        <v>215915.055109316</v>
      </c>
      <c r="L286" s="22" t="n">
        <f aca="false">PV($C$280,L$282,0,L273)*-1</f>
        <v>215979.054796531</v>
      </c>
      <c r="M286" s="22" t="n">
        <f aca="false">PV($C$280,M$282,0,M273)*-1</f>
        <v>215818.161473283</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4387231.78655356</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1272320.88603527</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959081.486688237</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2155829.41383005</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0.194258414686787</v>
      </c>
      <c r="E294" s="71" t="n">
        <f aca="false">(E171-E246)/E160</f>
        <v>0.194258414686787</v>
      </c>
      <c r="F294" s="71" t="n">
        <f aca="false">(F171-F246)/F160</f>
        <v>0.194258414686787</v>
      </c>
      <c r="G294" s="71" t="n">
        <f aca="false">(G171-G246)/G160</f>
        <v>0.194258414686787</v>
      </c>
      <c r="H294" s="71" t="n">
        <f aca="false">(H171-H246)/H160</f>
        <v>0.194258414686787</v>
      </c>
      <c r="I294" s="71" t="n">
        <f aca="false">(I171-I246)/I160</f>
        <v>0.194258414686787</v>
      </c>
      <c r="J294" s="71" t="n">
        <f aca="false">(J171-J246)/J160</f>
        <v>0.194258414686787</v>
      </c>
      <c r="K294" s="71" t="n">
        <f aca="false">(K171-K246)/K160</f>
        <v>0.194258414686787</v>
      </c>
      <c r="L294" s="71" t="n">
        <f aca="false">(L171-L246)/L160</f>
        <v>0.194258414686787</v>
      </c>
      <c r="M294" s="71" t="n">
        <f aca="false">(M171-M246)/M160</f>
        <v>0.194258414686787</v>
      </c>
    </row>
    <row r="295" customFormat="false" ht="15" hidden="false" customHeight="false" outlineLevel="0" collapsed="false">
      <c r="B295" s="0" t="s">
        <v>25</v>
      </c>
      <c r="C295" s="71" t="n">
        <f aca="false">(C172-C247)/C161</f>
        <v>0.447284745603137</v>
      </c>
      <c r="D295" s="71" t="n">
        <f aca="false">(D172-D247)/D161</f>
        <v>0.182044032542152</v>
      </c>
      <c r="E295" s="71" t="n">
        <f aca="false">(E172-E247)/E161</f>
        <v>0.182044032542152</v>
      </c>
      <c r="F295" s="71" t="n">
        <f aca="false">(F172-F247)/F161</f>
        <v>0.182044032542152</v>
      </c>
      <c r="G295" s="71" t="n">
        <f aca="false">(G172-G247)/G161</f>
        <v>0.182044032542152</v>
      </c>
      <c r="H295" s="71" t="n">
        <f aca="false">(H172-H247)/H161</f>
        <v>0.182044032542152</v>
      </c>
      <c r="I295" s="71" t="n">
        <f aca="false">(I172-I247)/I161</f>
        <v>0.182044032542152</v>
      </c>
      <c r="J295" s="71" t="n">
        <f aca="false">(J172-J247)/J161</f>
        <v>0.182044032542152</v>
      </c>
      <c r="K295" s="71" t="n">
        <f aca="false">(K172-K247)/K161</f>
        <v>0.182044032542152</v>
      </c>
      <c r="L295" s="71" t="n">
        <f aca="false">(L172-L247)/L161</f>
        <v>0.182044032542151</v>
      </c>
      <c r="M295" s="71" t="n">
        <f aca="false">(M172-M247)/M161</f>
        <v>0.182044032542152</v>
      </c>
    </row>
    <row r="296" customFormat="false" ht="15" hidden="false" customHeight="false" outlineLevel="0" collapsed="false">
      <c r="B296" s="0" t="s">
        <v>26</v>
      </c>
      <c r="C296" s="71" t="n">
        <f aca="false">(C173-C248)/C162</f>
        <v>0.378289236704879</v>
      </c>
      <c r="D296" s="71" t="n">
        <f aca="false">(D173-D248)/D162</f>
        <v>0.235362712678785</v>
      </c>
      <c r="E296" s="71" t="n">
        <f aca="false">(E173-E248)/E162</f>
        <v>0.235362712678785</v>
      </c>
      <c r="F296" s="71" t="n">
        <f aca="false">(F173-F248)/F162</f>
        <v>0.235362712678785</v>
      </c>
      <c r="G296" s="71" t="n">
        <f aca="false">(G173-G248)/G162</f>
        <v>0.235362712678785</v>
      </c>
      <c r="H296" s="71" t="n">
        <f aca="false">(H173-H248)/H162</f>
        <v>0.235362712678785</v>
      </c>
      <c r="I296" s="71" t="n">
        <f aca="false">(I173-I248)/I162</f>
        <v>0.235362712678785</v>
      </c>
      <c r="J296" s="71" t="n">
        <f aca="false">(J173-J248)/J162</f>
        <v>0.235362712678785</v>
      </c>
      <c r="K296" s="71" t="n">
        <f aca="false">(K173-K248)/K162</f>
        <v>0.235362712678785</v>
      </c>
      <c r="L296" s="71" t="n">
        <f aca="false">(L173-L248)/L162</f>
        <v>0.235362712678785</v>
      </c>
      <c r="M296" s="71" t="n">
        <f aca="false">(M173-M248)/M162</f>
        <v>0.235362712678785</v>
      </c>
    </row>
    <row r="297" customFormat="false" ht="15" hidden="false" customHeight="false" outlineLevel="0" collapsed="false">
      <c r="B297" s="0" t="s">
        <v>27</v>
      </c>
      <c r="C297" s="71" t="n">
        <f aca="false">(C174-C249)/C163</f>
        <v>0.390938528049794</v>
      </c>
      <c r="D297" s="71" t="n">
        <f aca="false">(D174-D249)/D163</f>
        <v>0.172678469544153</v>
      </c>
      <c r="E297" s="71" t="n">
        <f aca="false">(E174-E249)/E163</f>
        <v>0.172678469544153</v>
      </c>
      <c r="F297" s="71" t="n">
        <f aca="false">(F174-F249)/F163</f>
        <v>0.172678469544153</v>
      </c>
      <c r="G297" s="71" t="n">
        <f aca="false">(G174-G249)/G163</f>
        <v>0.172678469544153</v>
      </c>
      <c r="H297" s="71" t="n">
        <f aca="false">(H174-H249)/H163</f>
        <v>0.172678469544153</v>
      </c>
      <c r="I297" s="71" t="n">
        <f aca="false">(I174-I249)/I163</f>
        <v>0.172678469544153</v>
      </c>
      <c r="J297" s="71" t="n">
        <f aca="false">(J174-J249)/J163</f>
        <v>0.172678469544153</v>
      </c>
      <c r="K297" s="71" t="n">
        <f aca="false">(K174-K249)/K163</f>
        <v>0.172678469544153</v>
      </c>
      <c r="L297" s="71" t="n">
        <f aca="false">(L174-L249)/L163</f>
        <v>0.172678469544153</v>
      </c>
      <c r="M297" s="71" t="n">
        <f aca="false">(M174-M249)/M163</f>
        <v>0.172678469544153</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0.302158257690386</v>
      </c>
      <c r="E300" s="71" t="n">
        <f aca="false">(E171-E270)/E160</f>
        <v>0.302158257690386</v>
      </c>
      <c r="F300" s="71" t="n">
        <f aca="false">(F171-F270)/F160</f>
        <v>0.302158257690386</v>
      </c>
      <c r="G300" s="71" t="n">
        <f aca="false">(G171-G270)/G160</f>
        <v>0.302158257690386</v>
      </c>
      <c r="H300" s="71" t="n">
        <f aca="false">(H171-H270)/H160</f>
        <v>0.302158257690386</v>
      </c>
      <c r="I300" s="71" t="n">
        <f aca="false">(I171-I270)/I160</f>
        <v>0.302158257690386</v>
      </c>
      <c r="J300" s="71" t="n">
        <f aca="false">(J171-J270)/J160</f>
        <v>0.302158257690386</v>
      </c>
      <c r="K300" s="71" t="n">
        <f aca="false">(K171-K270)/K160</f>
        <v>0.302158257690386</v>
      </c>
      <c r="L300" s="71" t="n">
        <f aca="false">(L171-L270)/L160</f>
        <v>0.302158257690386</v>
      </c>
      <c r="M300" s="71" t="n">
        <f aca="false">(M171-M270)/M160</f>
        <v>0.302158257690386</v>
      </c>
    </row>
    <row r="301" customFormat="false" ht="15" hidden="false" customHeight="false" outlineLevel="0" collapsed="false">
      <c r="B301" s="0" t="s">
        <v>25</v>
      </c>
      <c r="C301" s="71" t="n">
        <f aca="false">(C172-C271)/C161</f>
        <v>0.447284745603137</v>
      </c>
      <c r="D301" s="71" t="n">
        <f aca="false">(D172-D271)/D161</f>
        <v>0.321679571659899</v>
      </c>
      <c r="E301" s="71" t="n">
        <f aca="false">(E172-E271)/E161</f>
        <v>0.321679571659899</v>
      </c>
      <c r="F301" s="71" t="n">
        <f aca="false">(F172-F271)/F161</f>
        <v>0.321679571659899</v>
      </c>
      <c r="G301" s="71" t="n">
        <f aca="false">(G172-G271)/G161</f>
        <v>0.321679571659899</v>
      </c>
      <c r="H301" s="71" t="n">
        <f aca="false">(H172-H271)/H161</f>
        <v>0.321679571659899</v>
      </c>
      <c r="I301" s="71" t="n">
        <f aca="false">(I172-I271)/I161</f>
        <v>0.321679571659899</v>
      </c>
      <c r="J301" s="71" t="n">
        <f aca="false">(J172-J271)/J161</f>
        <v>0.321679571659899</v>
      </c>
      <c r="K301" s="71" t="n">
        <f aca="false">(K172-K271)/K161</f>
        <v>0.321679571659899</v>
      </c>
      <c r="L301" s="71" t="n">
        <f aca="false">(L172-L271)/L161</f>
        <v>0.321679571659899</v>
      </c>
      <c r="M301" s="71" t="n">
        <f aca="false">(M172-M271)/M161</f>
        <v>0.321679571659899</v>
      </c>
    </row>
    <row r="302" customFormat="false" ht="15" hidden="false" customHeight="false" outlineLevel="0" collapsed="false">
      <c r="B302" s="0" t="s">
        <v>26</v>
      </c>
      <c r="C302" s="71" t="n">
        <f aca="false">(C173-C272)/C162</f>
        <v>0.378289236704879</v>
      </c>
      <c r="D302" s="71" t="n">
        <f aca="false">(D173-D272)/D162</f>
        <v>0.31060614724164</v>
      </c>
      <c r="E302" s="71" t="n">
        <f aca="false">(E173-E272)/E162</f>
        <v>0.31060614724164</v>
      </c>
      <c r="F302" s="71" t="n">
        <f aca="false">(F173-F272)/F162</f>
        <v>0.31060614724164</v>
      </c>
      <c r="G302" s="71" t="n">
        <f aca="false">(G173-G272)/G162</f>
        <v>0.31060614724164</v>
      </c>
      <c r="H302" s="71" t="n">
        <f aca="false">(H173-H272)/H162</f>
        <v>0.31060614724164</v>
      </c>
      <c r="I302" s="71" t="n">
        <f aca="false">(I173-I272)/I162</f>
        <v>0.31060614724164</v>
      </c>
      <c r="J302" s="71" t="n">
        <f aca="false">(J173-J272)/J162</f>
        <v>0.31060614724164</v>
      </c>
      <c r="K302" s="71" t="n">
        <f aca="false">(K173-K272)/K162</f>
        <v>0.31060614724164</v>
      </c>
      <c r="L302" s="71" t="n">
        <f aca="false">(L173-L272)/L162</f>
        <v>0.31060614724164</v>
      </c>
      <c r="M302" s="71" t="n">
        <f aca="false">(M173-M272)/M162</f>
        <v>0.31060614724164</v>
      </c>
    </row>
    <row r="303" customFormat="false" ht="15" hidden="false" customHeight="false" outlineLevel="0" collapsed="false">
      <c r="B303" s="0" t="s">
        <v>27</v>
      </c>
      <c r="C303" s="71" t="n">
        <f aca="false">(C174-C273)/C163</f>
        <v>0.390938528049794</v>
      </c>
      <c r="D303" s="71" t="n">
        <f aca="false">(D174-D273)/D163</f>
        <v>0.287581119991707</v>
      </c>
      <c r="E303" s="71" t="n">
        <f aca="false">(E174-E273)/E163</f>
        <v>0.287581119991707</v>
      </c>
      <c r="F303" s="71" t="n">
        <f aca="false">(F174-F273)/F163</f>
        <v>0.287581119991707</v>
      </c>
      <c r="G303" s="71" t="n">
        <f aca="false">(G174-G273)/G163</f>
        <v>0.287581119991707</v>
      </c>
      <c r="H303" s="71" t="n">
        <f aca="false">(H174-H273)/H163</f>
        <v>0.287581119991707</v>
      </c>
      <c r="I303" s="71" t="n">
        <f aca="false">(I174-I273)/I163</f>
        <v>0.287581119991707</v>
      </c>
      <c r="J303" s="71" t="n">
        <f aca="false">(J174-J273)/J163</f>
        <v>0.287581119991707</v>
      </c>
      <c r="K303" s="71" t="n">
        <f aca="false">(K174-K273)/K163</f>
        <v>0.287581119991707</v>
      </c>
      <c r="L303" s="71" t="n">
        <f aca="false">(L174-L273)/L163</f>
        <v>0.287581119991707</v>
      </c>
      <c r="M303" s="71" t="n">
        <f aca="false">(M174-M273)/M163</f>
        <v>0.287581119991707</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WRA'!AL26</f>
        <v>0.0081489845391319</v>
      </c>
      <c r="E318" s="75" t="n">
        <f aca="false">D318</f>
        <v>0.0081489845391319</v>
      </c>
      <c r="F318" s="75" t="n">
        <f aca="false">E318</f>
        <v>0.0081489845391319</v>
      </c>
      <c r="G318" s="75" t="n">
        <f aca="false">F318</f>
        <v>0.0081489845391319</v>
      </c>
      <c r="H318" s="75" t="n">
        <f aca="false">G318</f>
        <v>0.0081489845391319</v>
      </c>
      <c r="I318" s="75" t="n">
        <f aca="false">H318</f>
        <v>0.0081489845391319</v>
      </c>
      <c r="J318" s="75" t="n">
        <f aca="false">I318</f>
        <v>0.0081489845391319</v>
      </c>
      <c r="K318" s="75" t="n">
        <f aca="false">J318</f>
        <v>0.0081489845391319</v>
      </c>
      <c r="L318" s="75" t="n">
        <f aca="false">K318</f>
        <v>0.0081489845391319</v>
      </c>
      <c r="M318" s="75" t="n">
        <f aca="false">L318</f>
        <v>0.0081489845391319</v>
      </c>
    </row>
    <row r="319" customFormat="false" ht="15" hidden="false" customHeight="false" outlineLevel="0" collapsed="false">
      <c r="B319" s="0" t="s">
        <v>26</v>
      </c>
      <c r="C319" s="75" t="n">
        <v>0</v>
      </c>
      <c r="D319" s="75" t="n">
        <f aca="false">'Regional Data WRA'!AL27</f>
        <v>0.00865241357722676</v>
      </c>
      <c r="E319" s="75" t="n">
        <f aca="false">D319</f>
        <v>0.00865241357722676</v>
      </c>
      <c r="F319" s="75" t="n">
        <f aca="false">E319</f>
        <v>0.00865241357722676</v>
      </c>
      <c r="G319" s="75" t="n">
        <f aca="false">F319</f>
        <v>0.00865241357722676</v>
      </c>
      <c r="H319" s="75" t="n">
        <f aca="false">G319</f>
        <v>0.00865241357722676</v>
      </c>
      <c r="I319" s="75" t="n">
        <f aca="false">H319</f>
        <v>0.00865241357722676</v>
      </c>
      <c r="J319" s="75" t="n">
        <f aca="false">I319</f>
        <v>0.00865241357722676</v>
      </c>
      <c r="K319" s="75" t="n">
        <f aca="false">J319</f>
        <v>0.00865241357722676</v>
      </c>
      <c r="L319" s="75" t="n">
        <f aca="false">K319</f>
        <v>0.00865241357722676</v>
      </c>
      <c r="M319" s="75" t="n">
        <f aca="false">L319</f>
        <v>0.00865241357722676</v>
      </c>
    </row>
    <row r="320" customFormat="false" ht="15" hidden="false" customHeight="false" outlineLevel="0" collapsed="false">
      <c r="B320" s="0" t="s">
        <v>27</v>
      </c>
      <c r="C320" s="75" t="n">
        <v>0</v>
      </c>
      <c r="D320" s="75" t="n">
        <f aca="false">'Regional Data WRA'!AL28</f>
        <v>0.00228546632733719</v>
      </c>
      <c r="E320" s="75" t="n">
        <f aca="false">D320</f>
        <v>0.00228546632733719</v>
      </c>
      <c r="F320" s="75" t="n">
        <f aca="false">E320</f>
        <v>0.00228546632733719</v>
      </c>
      <c r="G320" s="75" t="n">
        <f aca="false">F320</f>
        <v>0.00228546632733719</v>
      </c>
      <c r="H320" s="75" t="n">
        <f aca="false">G320</f>
        <v>0.00228546632733719</v>
      </c>
      <c r="I320" s="75" t="n">
        <f aca="false">H320</f>
        <v>0.00228546632733719</v>
      </c>
      <c r="J320" s="75" t="n">
        <f aca="false">I320</f>
        <v>0.00228546632733719</v>
      </c>
      <c r="K320" s="75" t="n">
        <f aca="false">J320</f>
        <v>0.00228546632733719</v>
      </c>
      <c r="L320" s="75" t="n">
        <f aca="false">K320</f>
        <v>0.00228546632733719</v>
      </c>
      <c r="M320" s="75" t="n">
        <f aca="false">L320</f>
        <v>0.00228546632733719</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25943.3289761716</v>
      </c>
      <c r="E323" s="22" t="n">
        <f aca="false">SUM(E324:E326)</f>
        <v>26759.0634557263</v>
      </c>
      <c r="F323" s="22" t="n">
        <f aca="false">SUM(F324:F326)</f>
        <v>27594.0295550746</v>
      </c>
      <c r="G323" s="22" t="n">
        <f aca="false">SUM(G324:G326)</f>
        <v>28449.1252879426</v>
      </c>
      <c r="H323" s="22" t="n">
        <f aca="false">SUM(H324:H326)</f>
        <v>29323.7654319021</v>
      </c>
      <c r="I323" s="22" t="n">
        <f aca="false">SUM(I324:I326)</f>
        <v>30221.4108713126</v>
      </c>
      <c r="J323" s="22" t="n">
        <f aca="false">SUM(J324:J326)</f>
        <v>31137.4807271676</v>
      </c>
      <c r="K323" s="22" t="n">
        <f aca="false">SUM(K324:K326)</f>
        <v>32076.0564214014</v>
      </c>
      <c r="L323" s="22" t="n">
        <f aca="false">SUM(L324:L326)</f>
        <v>33048.1310546252</v>
      </c>
      <c r="M323" s="22" t="n">
        <f aca="false">SUM(M324:M326)</f>
        <v>34014.2172480025</v>
      </c>
    </row>
    <row r="324" customFormat="false" ht="15" hidden="false" customHeight="false" outlineLevel="0" collapsed="false">
      <c r="B324" s="0" t="s">
        <v>25</v>
      </c>
      <c r="C324" s="0" t="n">
        <f aca="false">C318*C161</f>
        <v>0</v>
      </c>
      <c r="D324" s="22" t="n">
        <f aca="false">D318*D161</f>
        <v>8470.39542598834</v>
      </c>
      <c r="E324" s="22" t="n">
        <f aca="false">E318*E161</f>
        <v>8736.72954258483</v>
      </c>
      <c r="F324" s="22" t="n">
        <f aca="false">F318*F161</f>
        <v>9009.342707814</v>
      </c>
      <c r="G324" s="22" t="n">
        <f aca="false">G318*G161</f>
        <v>9288.52811964452</v>
      </c>
      <c r="H324" s="22" t="n">
        <f aca="false">H318*H161</f>
        <v>9574.09470524287</v>
      </c>
      <c r="I324" s="22" t="n">
        <f aca="false">I318*I161</f>
        <v>9867.17242981421</v>
      </c>
      <c r="J324" s="22" t="n">
        <f aca="false">J318*J161</f>
        <v>10166.2656542823</v>
      </c>
      <c r="K324" s="22" t="n">
        <f aca="false">K318*K161</f>
        <v>10472.7069469431</v>
      </c>
      <c r="L324" s="22" t="n">
        <f aca="false">L318*L161</f>
        <v>10790.0855121434</v>
      </c>
      <c r="M324" s="22" t="n">
        <f aca="false">M318*M161</f>
        <v>11105.5088751594</v>
      </c>
    </row>
    <row r="325" customFormat="false" ht="15" hidden="false" customHeight="false" outlineLevel="0" collapsed="false">
      <c r="B325" s="0" t="s">
        <v>26</v>
      </c>
      <c r="C325" s="0" t="n">
        <f aca="false">C319*C162</f>
        <v>0</v>
      </c>
      <c r="D325" s="22" t="n">
        <f aca="false">D319*D162</f>
        <v>12581.2463928379</v>
      </c>
      <c r="E325" s="22" t="n">
        <f aca="false">E319*E162</f>
        <v>12976.8377407269</v>
      </c>
      <c r="F325" s="22" t="n">
        <f aca="false">F319*F162</f>
        <v>13381.7554841366</v>
      </c>
      <c r="G325" s="22" t="n">
        <f aca="false">G319*G162</f>
        <v>13796.4351158276</v>
      </c>
      <c r="H325" s="22" t="n">
        <f aca="false">H319*H162</f>
        <v>14220.5928315289</v>
      </c>
      <c r="I325" s="22" t="n">
        <f aca="false">I319*I162</f>
        <v>14655.9069909802</v>
      </c>
      <c r="J325" s="22" t="n">
        <f aca="false">J319*J162</f>
        <v>15100.1560917857</v>
      </c>
      <c r="K325" s="22" t="n">
        <f aca="false">K319*K162</f>
        <v>15555.3194240754</v>
      </c>
      <c r="L325" s="22" t="n">
        <f aca="false">L319*L162</f>
        <v>16026.7281042818</v>
      </c>
      <c r="M325" s="22" t="n">
        <f aca="false">M319*M162</f>
        <v>16495.2326838892</v>
      </c>
    </row>
    <row r="326" customFormat="false" ht="15" hidden="false" customHeight="false" outlineLevel="0" collapsed="false">
      <c r="B326" s="0" t="s">
        <v>27</v>
      </c>
      <c r="C326" s="0" t="n">
        <f aca="false">C320*C163</f>
        <v>0</v>
      </c>
      <c r="D326" s="22" t="n">
        <f aca="false">D320*D163</f>
        <v>4891.68715734537</v>
      </c>
      <c r="E326" s="22" t="n">
        <f aca="false">E320*E163</f>
        <v>5045.49617241457</v>
      </c>
      <c r="F326" s="22" t="n">
        <f aca="false">F320*F163</f>
        <v>5202.93136312401</v>
      </c>
      <c r="G326" s="22" t="n">
        <f aca="false">G320*G163</f>
        <v>5364.16205247051</v>
      </c>
      <c r="H326" s="22" t="n">
        <f aca="false">H320*H163</f>
        <v>5529.07789513029</v>
      </c>
      <c r="I326" s="22" t="n">
        <f aca="false">I320*I163</f>
        <v>5698.33145051815</v>
      </c>
      <c r="J326" s="22" t="n">
        <f aca="false">J320*J163</f>
        <v>5871.05898109964</v>
      </c>
      <c r="K326" s="22" t="n">
        <f aca="false">K320*K163</f>
        <v>6048.03005038287</v>
      </c>
      <c r="L326" s="22" t="n">
        <f aca="false">L320*L163</f>
        <v>6231.31743819997</v>
      </c>
      <c r="M326" s="22" t="n">
        <f aca="false">M320*M163</f>
        <v>6413.47568895386</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4692026.03026737</v>
      </c>
      <c r="E347" s="22" t="n">
        <f aca="false">E36+E193</f>
        <v>4839557.112935</v>
      </c>
      <c r="F347" s="22" t="n">
        <f aca="false">F36+F193</f>
        <v>4990566.3637575</v>
      </c>
      <c r="G347" s="22" t="n">
        <f aca="false">G36+G193</f>
        <v>5145216.19457421</v>
      </c>
      <c r="H347" s="22" t="n">
        <f aca="false">H36+H193</f>
        <v>5303400.76396174</v>
      </c>
      <c r="I347" s="22" t="n">
        <f aca="false">I36+I193</f>
        <v>5465745.9961998</v>
      </c>
      <c r="J347" s="22" t="n">
        <f aca="false">J36+J193</f>
        <v>5631423.40842253</v>
      </c>
      <c r="K347" s="22" t="n">
        <f aca="false">K36+K193</f>
        <v>5801171.15331548</v>
      </c>
      <c r="L347" s="22" t="n">
        <f aca="false">L36+L193</f>
        <v>5976977.40727147</v>
      </c>
      <c r="M347" s="22" t="n">
        <f aca="false">M36+M193</f>
        <v>6151700.61148984</v>
      </c>
    </row>
    <row r="348" customFormat="false" ht="15" hidden="false" customHeight="false" outlineLevel="0" collapsed="false">
      <c r="B348" s="0" t="s">
        <v>25</v>
      </c>
      <c r="C348" s="22" t="n">
        <f aca="false">C37+C194</f>
        <v>0</v>
      </c>
      <c r="D348" s="22" t="n">
        <f aca="false">D37+D194</f>
        <v>1119801.38449185</v>
      </c>
      <c r="E348" s="22" t="n">
        <f aca="false">E37+E194</f>
        <v>1155011.2297828</v>
      </c>
      <c r="F348" s="22" t="n">
        <f aca="false">F37+F194</f>
        <v>1191051.17650331</v>
      </c>
      <c r="G348" s="22" t="n">
        <f aca="false">G37+G194</f>
        <v>1227959.98594786</v>
      </c>
      <c r="H348" s="22" t="n">
        <f aca="false">H37+H194</f>
        <v>1265712.39794701</v>
      </c>
      <c r="I348" s="22" t="n">
        <f aca="false">I37+I194</f>
        <v>1304457.79591648</v>
      </c>
      <c r="J348" s="22" t="n">
        <f aca="false">J37+J194</f>
        <v>1343998.45370253</v>
      </c>
      <c r="K348" s="22" t="n">
        <f aca="false">K37+K194</f>
        <v>1384510.53921086</v>
      </c>
      <c r="L348" s="22" t="n">
        <f aca="false">L37+L194</f>
        <v>1426468.55165842</v>
      </c>
      <c r="M348" s="22" t="n">
        <f aca="false">M37+M194</f>
        <v>1468168.08288959</v>
      </c>
    </row>
    <row r="349" customFormat="false" ht="15" hidden="false" customHeight="false" outlineLevel="0" collapsed="false">
      <c r="B349" s="0" t="s">
        <v>26</v>
      </c>
      <c r="C349" s="22" t="n">
        <f aca="false">C38+C195</f>
        <v>0</v>
      </c>
      <c r="D349" s="22" t="n">
        <f aca="false">D38+D195</f>
        <v>1326096.93993748</v>
      </c>
      <c r="E349" s="22" t="n">
        <f aca="false">E38+E195</f>
        <v>1367793.32354856</v>
      </c>
      <c r="F349" s="22" t="n">
        <f aca="false">F38+F195</f>
        <v>1410472.73413285</v>
      </c>
      <c r="G349" s="22" t="n">
        <f aca="false">G38+G195</f>
        <v>1454181.07378932</v>
      </c>
      <c r="H349" s="22" t="n">
        <f aca="false">H38+H195</f>
        <v>1498888.42879054</v>
      </c>
      <c r="I349" s="22" t="n">
        <f aca="false">I38+I195</f>
        <v>1544771.70273138</v>
      </c>
      <c r="J349" s="22" t="n">
        <f aca="false">J38+J195</f>
        <v>1591596.74333176</v>
      </c>
      <c r="K349" s="22" t="n">
        <f aca="false">K38+K195</f>
        <v>1639572.17305268</v>
      </c>
      <c r="L349" s="22" t="n">
        <f aca="false">L38+L195</f>
        <v>1689259.90579095</v>
      </c>
      <c r="M349" s="22" t="n">
        <f aca="false">M38+M195</f>
        <v>1738641.53857717</v>
      </c>
    </row>
    <row r="350" customFormat="false" ht="15" hidden="false" customHeight="false" outlineLevel="0" collapsed="false">
      <c r="B350" s="0" t="s">
        <v>27</v>
      </c>
      <c r="C350" s="22" t="n">
        <f aca="false">C39+C196</f>
        <v>0</v>
      </c>
      <c r="D350" s="22" t="n">
        <f aca="false">D39+D196</f>
        <v>2246127.70583804</v>
      </c>
      <c r="E350" s="22" t="n">
        <f aca="false">E39+E196</f>
        <v>2316752.55960364</v>
      </c>
      <c r="F350" s="22" t="n">
        <f aca="false">F39+F196</f>
        <v>2389042.45312134</v>
      </c>
      <c r="G350" s="22" t="n">
        <f aca="false">G39+G196</f>
        <v>2463075.13483704</v>
      </c>
      <c r="H350" s="22" t="n">
        <f aca="false">H39+H196</f>
        <v>2538799.93722419</v>
      </c>
      <c r="I350" s="22" t="n">
        <f aca="false">I39+I196</f>
        <v>2616516.49755194</v>
      </c>
      <c r="J350" s="22" t="n">
        <f aca="false">J39+J196</f>
        <v>2695828.21138823</v>
      </c>
      <c r="K350" s="22" t="n">
        <f aca="false">K39+K196</f>
        <v>2777088.44105193</v>
      </c>
      <c r="L350" s="22" t="n">
        <f aca="false">L39+L196</f>
        <v>2861248.9498221</v>
      </c>
      <c r="M350" s="22" t="n">
        <f aca="false">M39+M196</f>
        <v>2944890.99002308</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53997785.0421949</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12887139.5980507</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15261274.5636827</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25849370.8804615</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4555365.07792949</v>
      </c>
      <c r="E360" s="22" t="n">
        <f aca="false">PV($C$357,E$359,0,E347)*-1</f>
        <v>4561746.7366717</v>
      </c>
      <c r="F360" s="22" t="n">
        <f aca="false">PV($C$357,F$359,0,F347)*-1</f>
        <v>4567075.1832411</v>
      </c>
      <c r="G360" s="22" t="n">
        <f aca="false">PV($C$357,G$359,0,G347)*-1</f>
        <v>4571457.94760524</v>
      </c>
      <c r="H360" s="22" t="n">
        <f aca="false">PV($C$357,H$359,0,H347)*-1</f>
        <v>4574760.08610308</v>
      </c>
      <c r="I360" s="22" t="n">
        <f aca="false">PV($C$357,I$359,0,I347)*-1</f>
        <v>4577476.22284905</v>
      </c>
      <c r="J360" s="22" t="n">
        <f aca="false">PV($C$357,J$359,0,J347)*-1</f>
        <v>4578862.57016861</v>
      </c>
      <c r="K360" s="22" t="n">
        <f aca="false">PV($C$357,K$359,0,K347)*-1</f>
        <v>4579498.07826286</v>
      </c>
      <c r="L360" s="22" t="n">
        <f aca="false">PV($C$357,L$359,0,L347)*-1</f>
        <v>4580855.49377268</v>
      </c>
      <c r="M360" s="22" t="n">
        <f aca="false">PV($C$357,M$359,0,M347)*-1</f>
        <v>4577442.99127605</v>
      </c>
    </row>
    <row r="361" customFormat="false" ht="15" hidden="false" customHeight="false" outlineLevel="0" collapsed="false">
      <c r="A361" s="101"/>
      <c r="B361" s="101" t="s">
        <v>25</v>
      </c>
      <c r="C361" s="22" t="n">
        <f aca="false">PV($C$357,C$359,0,C348)*-1</f>
        <v>0</v>
      </c>
      <c r="D361" s="22" t="n">
        <f aca="false">PV($C$357,D$359,0,D348)*-1</f>
        <v>1087185.81018626</v>
      </c>
      <c r="E361" s="22" t="n">
        <f aca="false">PV($C$357,E$359,0,E348)*-1</f>
        <v>1088708.86019681</v>
      </c>
      <c r="F361" s="22" t="n">
        <f aca="false">PV($C$357,F$359,0,F348)*-1</f>
        <v>1089980.55003977</v>
      </c>
      <c r="G361" s="22" t="n">
        <f aca="false">PV($C$357,G$359,0,G348)*-1</f>
        <v>1091026.5428734</v>
      </c>
      <c r="H361" s="22" t="n">
        <f aca="false">PV($C$357,H$359,0,H348)*-1</f>
        <v>1091814.63297304</v>
      </c>
      <c r="I361" s="22" t="n">
        <f aca="false">PV($C$357,I$359,0,I348)*-1</f>
        <v>1092462.86758831</v>
      </c>
      <c r="J361" s="22" t="n">
        <f aca="false">PV($C$357,J$359,0,J348)*-1</f>
        <v>1092793.73396412</v>
      </c>
      <c r="K361" s="22" t="n">
        <f aca="false">PV($C$357,K$359,0,K348)*-1</f>
        <v>1092945.40465802</v>
      </c>
      <c r="L361" s="22" t="n">
        <f aca="false">PV($C$357,L$359,0,L348)*-1</f>
        <v>1093269.36615299</v>
      </c>
      <c r="M361" s="22" t="n">
        <f aca="false">PV($C$357,M$359,0,M348)*-1</f>
        <v>1092454.93652373</v>
      </c>
    </row>
    <row r="362" customFormat="false" ht="15" hidden="false" customHeight="false" outlineLevel="0" collapsed="false">
      <c r="A362" s="101"/>
      <c r="B362" s="101" t="s">
        <v>26</v>
      </c>
      <c r="C362" s="22" t="n">
        <f aca="false">PV($C$357,C$359,0,C349)*-1</f>
        <v>0</v>
      </c>
      <c r="D362" s="22" t="n">
        <f aca="false">PV($C$357,D$359,0,D349)*-1</f>
        <v>1287472.75722085</v>
      </c>
      <c r="E362" s="22" t="n">
        <f aca="false">PV($C$357,E$359,0,E349)*-1</f>
        <v>1289276.39131734</v>
      </c>
      <c r="F362" s="22" t="n">
        <f aca="false">PV($C$357,F$359,0,F349)*-1</f>
        <v>1290782.35838673</v>
      </c>
      <c r="G362" s="22" t="n">
        <f aca="false">PV($C$357,G$359,0,G349)*-1</f>
        <v>1292021.04938594</v>
      </c>
      <c r="H362" s="22" t="n">
        <f aca="false">PV($C$357,H$359,0,H349)*-1</f>
        <v>1292954.32548649</v>
      </c>
      <c r="I362" s="22" t="n">
        <f aca="false">PV($C$357,I$359,0,I349)*-1</f>
        <v>1293721.98120793</v>
      </c>
      <c r="J362" s="22" t="n">
        <f aca="false">PV($C$357,J$359,0,J349)*-1</f>
        <v>1294113.80148478</v>
      </c>
      <c r="K362" s="22" t="n">
        <f aca="false">PV($C$357,K$359,0,K349)*-1</f>
        <v>1294293.41373195</v>
      </c>
      <c r="L362" s="22" t="n">
        <f aca="false">PV($C$357,L$359,0,L349)*-1</f>
        <v>1294677.0570754</v>
      </c>
      <c r="M362" s="22" t="n">
        <f aca="false">PV($C$357,M$359,0,M349)*-1</f>
        <v>1293712.58904195</v>
      </c>
    </row>
    <row r="363" customFormat="false" ht="15" hidden="false" customHeight="false" outlineLevel="0" collapsed="false">
      <c r="A363" s="101"/>
      <c r="B363" s="101" t="s">
        <v>27</v>
      </c>
      <c r="C363" s="22" t="n">
        <f aca="false">PV($C$357,C$359,0,C350)*-1</f>
        <v>0</v>
      </c>
      <c r="D363" s="22" t="n">
        <f aca="false">PV($C$357,D$359,0,D350)*-1</f>
        <v>2180706.51052237</v>
      </c>
      <c r="E363" s="22" t="n">
        <f aca="false">PV($C$357,E$359,0,E350)*-1</f>
        <v>2183761.48515755</v>
      </c>
      <c r="F363" s="22" t="n">
        <f aca="false">PV($C$357,F$359,0,F350)*-1</f>
        <v>2186312.2748146</v>
      </c>
      <c r="G363" s="22" t="n">
        <f aca="false">PV($C$357,G$359,0,G350)*-1</f>
        <v>2188410.3553459</v>
      </c>
      <c r="H363" s="22" t="n">
        <f aca="false">PV($C$357,H$359,0,H350)*-1</f>
        <v>2189991.12764355</v>
      </c>
      <c r="I363" s="22" t="n">
        <f aca="false">PV($C$357,I$359,0,I350)*-1</f>
        <v>2191291.3740528</v>
      </c>
      <c r="J363" s="22" t="n">
        <f aca="false">PV($C$357,J$359,0,J350)*-1</f>
        <v>2191955.03471971</v>
      </c>
      <c r="K363" s="22" t="n">
        <f aca="false">PV($C$357,K$359,0,K350)*-1</f>
        <v>2192259.25987289</v>
      </c>
      <c r="L363" s="22" t="n">
        <f aca="false">PV($C$357,L$359,0,L350)*-1</f>
        <v>2192909.07054429</v>
      </c>
      <c r="M363" s="22" t="n">
        <f aca="false">PV($C$357,M$359,0,M350)*-1</f>
        <v>2191275.46571037</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45724540.3878799</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10912642.7051565</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12923025.7243394</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21888871.958384</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4271139.45546036</v>
      </c>
      <c r="E371" s="22" t="n">
        <f aca="false">E65+E222</f>
        <v>4405436.62773171</v>
      </c>
      <c r="F371" s="22" t="n">
        <f aca="false">F65+F222</f>
        <v>4542899.96769761</v>
      </c>
      <c r="G371" s="22" t="n">
        <f aca="false">G65+G222</f>
        <v>4683677.31844557</v>
      </c>
      <c r="H371" s="22" t="n">
        <f aca="false">H65+H222</f>
        <v>4827672.33279497</v>
      </c>
      <c r="I371" s="22" t="n">
        <f aca="false">I65+I222</f>
        <v>4975454.78803815</v>
      </c>
      <c r="J371" s="22" t="n">
        <f aca="false">J65+J222</f>
        <v>5126270.51831293</v>
      </c>
      <c r="K371" s="22" t="n">
        <f aca="false">K65+K222</f>
        <v>5280791.46214631</v>
      </c>
      <c r="L371" s="22" t="n">
        <f aca="false">L65+L222</f>
        <v>5440827.4514917</v>
      </c>
      <c r="M371" s="22" t="n">
        <f aca="false">M65+M222</f>
        <v>5599877.5433939</v>
      </c>
    </row>
    <row r="372" customFormat="false" ht="15" hidden="false" customHeight="false" outlineLevel="0" collapsed="false">
      <c r="B372" s="0" t="s">
        <v>25</v>
      </c>
      <c r="C372" s="22" t="n">
        <f aca="false">C66+C223</f>
        <v>0</v>
      </c>
      <c r="D372" s="22" t="n">
        <f aca="false">D66+D223</f>
        <v>1090016.26718265</v>
      </c>
      <c r="E372" s="22" t="n">
        <f aca="false">E66+E223</f>
        <v>1124289.5808824</v>
      </c>
      <c r="F372" s="22" t="n">
        <f aca="false">F66+F223</f>
        <v>1159370.91649942</v>
      </c>
      <c r="G372" s="22" t="n">
        <f aca="false">G66+G223</f>
        <v>1195298.00433309</v>
      </c>
      <c r="H372" s="22" t="n">
        <f aca="false">H66+H223</f>
        <v>1232046.2560984</v>
      </c>
      <c r="I372" s="22" t="n">
        <f aca="false">I66+I223</f>
        <v>1269761.0818256</v>
      </c>
      <c r="J372" s="22" t="n">
        <f aca="false">J66+J223</f>
        <v>1308250.01459421</v>
      </c>
      <c r="K372" s="22" t="n">
        <f aca="false">K66+K223</f>
        <v>1347684.53649526</v>
      </c>
      <c r="L372" s="22" t="n">
        <f aca="false">L66+L223</f>
        <v>1388526.52574432</v>
      </c>
      <c r="M372" s="22" t="n">
        <f aca="false">M66+M223</f>
        <v>1429116.90900812</v>
      </c>
    </row>
    <row r="373" customFormat="false" ht="15" hidden="false" customHeight="false" outlineLevel="0" collapsed="false">
      <c r="B373" s="0" t="s">
        <v>26</v>
      </c>
      <c r="C373" s="22" t="n">
        <f aca="false">C67+C224</f>
        <v>0</v>
      </c>
      <c r="D373" s="22" t="n">
        <f aca="false">D67+D224</f>
        <v>1032999.85991586</v>
      </c>
      <c r="E373" s="22" t="n">
        <f aca="false">E67+E224</f>
        <v>1065480.41026784</v>
      </c>
      <c r="F373" s="22" t="n">
        <f aca="false">F67+F224</f>
        <v>1098726.71664793</v>
      </c>
      <c r="G373" s="22" t="n">
        <f aca="false">G67+G224</f>
        <v>1132774.53576469</v>
      </c>
      <c r="H373" s="22" t="n">
        <f aca="false">H67+H224</f>
        <v>1167600.56549345</v>
      </c>
      <c r="I373" s="22" t="n">
        <f aca="false">I67+I224</f>
        <v>1203342.60977839</v>
      </c>
      <c r="J373" s="22" t="n">
        <f aca="false">J67+J224</f>
        <v>1239818.26922982</v>
      </c>
      <c r="K373" s="22" t="n">
        <f aca="false">K67+K224</f>
        <v>1277190.05607932</v>
      </c>
      <c r="L373" s="22" t="n">
        <f aca="false">L67+L224</f>
        <v>1315895.68868608</v>
      </c>
      <c r="M373" s="22" t="n">
        <f aca="false">M67+M224</f>
        <v>1354362.87627569</v>
      </c>
    </row>
    <row r="374" customFormat="false" ht="15" hidden="false" customHeight="false" outlineLevel="0" collapsed="false">
      <c r="B374" s="0" t="s">
        <v>27</v>
      </c>
      <c r="C374" s="22" t="n">
        <f aca="false">C68+C225</f>
        <v>0</v>
      </c>
      <c r="D374" s="22" t="n">
        <f aca="false">D68+D225</f>
        <v>2148123.32836185</v>
      </c>
      <c r="E374" s="22" t="n">
        <f aca="false">E68+E225</f>
        <v>2215666.63658147</v>
      </c>
      <c r="F374" s="22" t="n">
        <f aca="false">F68+F225</f>
        <v>2284802.33455025</v>
      </c>
      <c r="G374" s="22" t="n">
        <f aca="false">G68+G225</f>
        <v>2355604.77834779</v>
      </c>
      <c r="H374" s="22" t="n">
        <f aca="false">H68+H225</f>
        <v>2428025.51120312</v>
      </c>
      <c r="I374" s="22" t="n">
        <f aca="false">I68+I225</f>
        <v>2502351.09643416</v>
      </c>
      <c r="J374" s="22" t="n">
        <f aca="false">J68+J225</f>
        <v>2578202.2344889</v>
      </c>
      <c r="K374" s="22" t="n">
        <f aca="false">K68+K225</f>
        <v>2655916.86957173</v>
      </c>
      <c r="L374" s="22" t="n">
        <f aca="false">L68+L225</f>
        <v>2736405.2370613</v>
      </c>
      <c r="M374" s="22" t="n">
        <f aca="false">M68+M225</f>
        <v>2816397.75811008</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49154047.4655132</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12544360.0926635</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11888191.5881391</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24721495.7847107</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4146737.3353984</v>
      </c>
      <c r="E384" s="22" t="n">
        <f aca="false">PV($C$381,E$383,0,E371)*-1</f>
        <v>4152546.54324791</v>
      </c>
      <c r="F384" s="22" t="n">
        <f aca="false">PV($C$381,F$383,0,F371)*-1</f>
        <v>4157397.0147142</v>
      </c>
      <c r="G384" s="22" t="n">
        <f aca="false">PV($C$381,G$383,0,G371)*-1</f>
        <v>4161386.63405538</v>
      </c>
      <c r="H384" s="22" t="n">
        <f aca="false">PV($C$381,H$383,0,H371)*-1</f>
        <v>4164392.56239733</v>
      </c>
      <c r="I384" s="22" t="n">
        <f aca="false">PV($C$381,I$383,0,I371)*-1</f>
        <v>4166865.05482326</v>
      </c>
      <c r="J384" s="22" t="n">
        <f aca="false">PV($C$381,J$383,0,J371)*-1</f>
        <v>4168127.04328994</v>
      </c>
      <c r="K384" s="22" t="n">
        <f aca="false">PV($C$381,K$383,0,K371)*-1</f>
        <v>4168705.54470449</v>
      </c>
      <c r="L384" s="22" t="n">
        <f aca="false">PV($C$381,L$383,0,L371)*-1</f>
        <v>4169941.19661777</v>
      </c>
      <c r="M384" s="22" t="n">
        <f aca="false">PV($C$381,M$383,0,M371)*-1</f>
        <v>4166834.80420622</v>
      </c>
    </row>
    <row r="385" customFormat="false" ht="15" hidden="false" customHeight="false" outlineLevel="0" collapsed="false">
      <c r="A385" s="101"/>
      <c r="B385" s="101" t="s">
        <v>25</v>
      </c>
      <c r="C385" s="22" t="n">
        <f aca="false">PV($C$381,C$383,0,C372)*-1</f>
        <v>0</v>
      </c>
      <c r="D385" s="22" t="n">
        <f aca="false">PV($C$381,D$383,0,D372)*-1</f>
        <v>1058268.22056568</v>
      </c>
      <c r="E385" s="22" t="n">
        <f aca="false">PV($C$381,E$383,0,E372)*-1</f>
        <v>1059750.75962146</v>
      </c>
      <c r="F385" s="22" t="n">
        <f aca="false">PV($C$381,F$383,0,F372)*-1</f>
        <v>1060988.62433107</v>
      </c>
      <c r="G385" s="22" t="n">
        <f aca="false">PV($C$381,G$383,0,G372)*-1</f>
        <v>1062006.79524942</v>
      </c>
      <c r="H385" s="22" t="n">
        <f aca="false">PV($C$381,H$383,0,H372)*-1</f>
        <v>1062773.9232781</v>
      </c>
      <c r="I385" s="22" t="n">
        <f aca="false">PV($C$381,I$383,0,I372)*-1</f>
        <v>1063404.91577855</v>
      </c>
      <c r="J385" s="22" t="n">
        <f aca="false">PV($C$381,J$383,0,J372)*-1</f>
        <v>1063726.98158137</v>
      </c>
      <c r="K385" s="22" t="n">
        <f aca="false">PV($C$381,K$383,0,K372)*-1</f>
        <v>1063874.61805145</v>
      </c>
      <c r="L385" s="22" t="n">
        <f aca="false">PV($C$381,L$383,0,L372)*-1</f>
        <v>1064189.96263341</v>
      </c>
      <c r="M385" s="22" t="n">
        <f aca="false">PV($C$381,M$383,0,M372)*-1</f>
        <v>1063397.19566896</v>
      </c>
    </row>
    <row r="386" customFormat="false" ht="15" hidden="false" customHeight="false" outlineLevel="0" collapsed="false">
      <c r="A386" s="101"/>
      <c r="B386" s="101" t="s">
        <v>26</v>
      </c>
      <c r="C386" s="22" t="n">
        <f aca="false">PV($C$381,C$383,0,C373)*-1</f>
        <v>0</v>
      </c>
      <c r="D386" s="22" t="n">
        <f aca="false">PV($C$381,D$383,0,D373)*-1</f>
        <v>1002912.48535521</v>
      </c>
      <c r="E386" s="22" t="n">
        <f aca="false">PV($C$381,E$383,0,E373)*-1</f>
        <v>1004317.47598062</v>
      </c>
      <c r="F386" s="22" t="n">
        <f aca="false">PV($C$381,F$383,0,F373)*-1</f>
        <v>1005490.59064884</v>
      </c>
      <c r="G386" s="22" t="n">
        <f aca="false">PV($C$381,G$383,0,G373)*-1</f>
        <v>1006455.50323564</v>
      </c>
      <c r="H386" s="22" t="n">
        <f aca="false">PV($C$381,H$383,0,H373)*-1</f>
        <v>1007182.50444656</v>
      </c>
      <c r="I386" s="22" t="n">
        <f aca="false">PV($C$381,I$383,0,I373)*-1</f>
        <v>1007780.49108602</v>
      </c>
      <c r="J386" s="22" t="n">
        <f aca="false">PV($C$381,J$383,0,J373)*-1</f>
        <v>1008085.71031918</v>
      </c>
      <c r="K386" s="22" t="n">
        <f aca="false">PV($C$381,K$383,0,K373)*-1</f>
        <v>1008225.62424295</v>
      </c>
      <c r="L386" s="22" t="n">
        <f aca="false">PV($C$381,L$383,0,L373)*-1</f>
        <v>1008524.47382785</v>
      </c>
      <c r="M386" s="22" t="n">
        <f aca="false">PV($C$381,M$383,0,M373)*-1</f>
        <v>1007773.17479877</v>
      </c>
    </row>
    <row r="387" customFormat="false" ht="15" hidden="false" customHeight="false" outlineLevel="0" collapsed="false">
      <c r="A387" s="101"/>
      <c r="B387" s="101" t="s">
        <v>27</v>
      </c>
      <c r="C387" s="22" t="n">
        <f aca="false">PV($C$381,C$383,0,C374)*-1</f>
        <v>0</v>
      </c>
      <c r="D387" s="22" t="n">
        <f aca="false">PV($C$381,D$383,0,D374)*-1</f>
        <v>2085556.62947752</v>
      </c>
      <c r="E387" s="22" t="n">
        <f aca="false">PV($C$381,E$383,0,E374)*-1</f>
        <v>2088478.30764584</v>
      </c>
      <c r="F387" s="22" t="n">
        <f aca="false">PV($C$381,F$383,0,F374)*-1</f>
        <v>2090917.79973429</v>
      </c>
      <c r="G387" s="22" t="n">
        <f aca="false">PV($C$381,G$383,0,G374)*-1</f>
        <v>2092924.33557032</v>
      </c>
      <c r="H387" s="22" t="n">
        <f aca="false">PV($C$381,H$383,0,H374)*-1</f>
        <v>2094436.13467266</v>
      </c>
      <c r="I387" s="22" t="n">
        <f aca="false">PV($C$381,I$383,0,I374)*-1</f>
        <v>2095679.64795869</v>
      </c>
      <c r="J387" s="22" t="n">
        <f aca="false">PV($C$381,J$383,0,J374)*-1</f>
        <v>2096314.35138939</v>
      </c>
      <c r="K387" s="22" t="n">
        <f aca="false">PV($C$381,K$383,0,K374)*-1</f>
        <v>2096605.30241008</v>
      </c>
      <c r="L387" s="22" t="n">
        <f aca="false">PV($C$381,L$383,0,L374)*-1</f>
        <v>2097226.76015651</v>
      </c>
      <c r="M387" s="22" t="n">
        <f aca="false">PV($C$381,M$383,0,M374)*-1</f>
        <v>2095664.43373849</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41622933.7334549</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10622381.9967595</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10066748.0339416</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20933803.7027538</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1085096.49369569</v>
      </c>
      <c r="E395" s="49" t="n">
        <f aca="false">E89+E246</f>
        <v>1119215.11526366</v>
      </c>
      <c r="F395" s="49" t="n">
        <f aca="false">F89+F246</f>
        <v>1154138.11175304</v>
      </c>
      <c r="G395" s="49" t="n">
        <f aca="false">G89+G246</f>
        <v>1189903.04316803</v>
      </c>
      <c r="H395" s="49" t="n">
        <f aca="false">H89+H246</f>
        <v>1226485.43220251</v>
      </c>
      <c r="I395" s="49" t="n">
        <f aca="false">I89+I246</f>
        <v>1264030.03258055</v>
      </c>
      <c r="J395" s="49" t="n">
        <f aca="false">J89+J246</f>
        <v>1302345.24607846</v>
      </c>
      <c r="K395" s="49" t="n">
        <f aca="false">K89+K246</f>
        <v>1341601.78080523</v>
      </c>
      <c r="L395" s="49" t="n">
        <f aca="false">L89+L246</f>
        <v>1382259.43029541</v>
      </c>
      <c r="M395" s="49" t="n">
        <f aca="false">M89+M246</f>
        <v>1422666.60942051</v>
      </c>
    </row>
    <row r="396" customFormat="false" ht="15" hidden="false" customHeight="false" outlineLevel="0" collapsed="false">
      <c r="A396" s="49"/>
      <c r="B396" s="0" t="s">
        <v>25</v>
      </c>
      <c r="C396" s="49" t="n">
        <f aca="false">C90+C247</f>
        <v>0</v>
      </c>
      <c r="D396" s="49" t="n">
        <f aca="false">D90+D247</f>
        <v>305662.873119428</v>
      </c>
      <c r="E396" s="49" t="n">
        <f aca="false">E90+E247</f>
        <v>315273.811829424</v>
      </c>
      <c r="F396" s="49" t="n">
        <f aca="false">F90+F247</f>
        <v>325111.336424612</v>
      </c>
      <c r="G396" s="49" t="n">
        <f aca="false">G90+G247</f>
        <v>335186.027253251</v>
      </c>
      <c r="H396" s="49" t="n">
        <f aca="false">H90+H247</f>
        <v>345490.989256924</v>
      </c>
      <c r="I396" s="49" t="n">
        <f aca="false">I90+I247</f>
        <v>356066.998384541</v>
      </c>
      <c r="J396" s="49" t="n">
        <f aca="false">J90+J247</f>
        <v>366860.082971949</v>
      </c>
      <c r="K396" s="49" t="n">
        <f aca="false">K90+K247</f>
        <v>377918.330107582</v>
      </c>
      <c r="L396" s="49" t="n">
        <f aca="false">L90+L247</f>
        <v>389371.259897379</v>
      </c>
      <c r="M396" s="49" t="n">
        <f aca="false">M90+M247</f>
        <v>400753.634218729</v>
      </c>
    </row>
    <row r="397" customFormat="false" ht="15" hidden="false" customHeight="false" outlineLevel="0" collapsed="false">
      <c r="A397" s="49"/>
      <c r="B397" s="0" t="s">
        <v>26</v>
      </c>
      <c r="C397" s="49" t="n">
        <f aca="false">C91+C248</f>
        <v>0</v>
      </c>
      <c r="D397" s="49" t="n">
        <f aca="false">D91+D248</f>
        <v>249995.7994134</v>
      </c>
      <c r="E397" s="49" t="n">
        <f aca="false">E91+E248</f>
        <v>257856.401786852</v>
      </c>
      <c r="F397" s="49" t="n">
        <f aca="false">F91+F248</f>
        <v>265902.324408479</v>
      </c>
      <c r="G397" s="49" t="n">
        <f aca="false">G91+G248</f>
        <v>274142.220742125</v>
      </c>
      <c r="H397" s="49" t="n">
        <f aca="false">H91+H248</f>
        <v>282570.451451801</v>
      </c>
      <c r="I397" s="49" t="n">
        <f aca="false">I91+I248</f>
        <v>291220.366403785</v>
      </c>
      <c r="J397" s="49" t="n">
        <f aca="false">J91+J248</f>
        <v>300047.823209476</v>
      </c>
      <c r="K397" s="49" t="n">
        <f aca="false">K91+K248</f>
        <v>309092.151375899</v>
      </c>
      <c r="L397" s="49" t="n">
        <f aca="false">L91+L248</f>
        <v>318459.282912699</v>
      </c>
      <c r="M397" s="49" t="n">
        <f aca="false">M91+M248</f>
        <v>327768.708485547</v>
      </c>
    </row>
    <row r="398" customFormat="false" ht="15" hidden="false" customHeight="false" outlineLevel="0" collapsed="false">
      <c r="A398" s="49"/>
      <c r="B398" s="0" t="s">
        <v>27</v>
      </c>
      <c r="C398" s="49" t="n">
        <f aca="false">C92+C249</f>
        <v>0</v>
      </c>
      <c r="D398" s="49" t="n">
        <f aca="false">D92+D249</f>
        <v>529437.821162861</v>
      </c>
      <c r="E398" s="49" t="n">
        <f aca="false">E92+E249</f>
        <v>546084.901647386</v>
      </c>
      <c r="F398" s="49" t="n">
        <f aca="false">F92+F249</f>
        <v>563124.450919952</v>
      </c>
      <c r="G398" s="49" t="n">
        <f aca="false">G92+G249</f>
        <v>580574.795172654</v>
      </c>
      <c r="H398" s="49" t="n">
        <f aca="false">H92+H249</f>
        <v>598423.991493789</v>
      </c>
      <c r="I398" s="49" t="n">
        <f aca="false">I92+I249</f>
        <v>616742.667792223</v>
      </c>
      <c r="J398" s="49" t="n">
        <f aca="false">J92+J249</f>
        <v>635437.339897038</v>
      </c>
      <c r="K398" s="49" t="n">
        <f aca="false">K92+K249</f>
        <v>654591.299321749</v>
      </c>
      <c r="L398" s="49" t="n">
        <f aca="false">L92+L249</f>
        <v>674428.887485335</v>
      </c>
      <c r="M398" s="49" t="n">
        <f aca="false">M92+M249</f>
        <v>694144.266716233</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12487741.2952631</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3517695.34346382</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2877055.53019006</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6092990.42160922</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1053491.74145213</v>
      </c>
      <c r="E408" s="22" t="n">
        <f aca="false">PV($C$405,E$407,0,E395)*-1</f>
        <v>1054967.58908819</v>
      </c>
      <c r="F408" s="22" t="n">
        <f aca="false">PV($C$405,F$407,0,F395)*-1</f>
        <v>1056199.8667124</v>
      </c>
      <c r="G408" s="22" t="n">
        <f aca="false">PV($C$405,G$407,0,G395)*-1</f>
        <v>1057213.44213026</v>
      </c>
      <c r="H408" s="22" t="n">
        <f aca="false">PV($C$405,H$407,0,H395)*-1</f>
        <v>1057977.1077371</v>
      </c>
      <c r="I408" s="22" t="n">
        <f aca="false">PV($C$405,I$407,0,I395)*-1</f>
        <v>1058605.25226154</v>
      </c>
      <c r="J408" s="22" t="n">
        <f aca="false">PV($C$405,J$407,0,J395)*-1</f>
        <v>1058925.86442477</v>
      </c>
      <c r="K408" s="22" t="n">
        <f aca="false">PV($C$405,K$407,0,K395)*-1</f>
        <v>1059072.83453967</v>
      </c>
      <c r="L408" s="22" t="n">
        <f aca="false">PV($C$405,L$407,0,L395)*-1</f>
        <v>1059386.75581817</v>
      </c>
      <c r="M408" s="22" t="n">
        <f aca="false">PV($C$405,M$407,0,M395)*-1</f>
        <v>1058597.56699656</v>
      </c>
    </row>
    <row r="409" customFormat="false" ht="15" hidden="false" customHeight="false" outlineLevel="0" collapsed="false">
      <c r="A409" s="101"/>
      <c r="B409" s="101" t="s">
        <v>25</v>
      </c>
      <c r="C409" s="22" t="n">
        <f aca="false">PV($C$405,C$407,0,C396)*-1</f>
        <v>0</v>
      </c>
      <c r="D409" s="22" t="n">
        <f aca="false">PV($C$405,D$407,0,D396)*-1</f>
        <v>296760.070989736</v>
      </c>
      <c r="E409" s="22" t="n">
        <f aca="false">PV($C$405,E$407,0,E396)*-1</f>
        <v>297175.80528742</v>
      </c>
      <c r="F409" s="22" t="n">
        <f aca="false">PV($C$405,F$407,0,F396)*-1</f>
        <v>297522.927890143</v>
      </c>
      <c r="G409" s="22" t="n">
        <f aca="false">PV($C$405,G$407,0,G396)*-1</f>
        <v>297808.443856829</v>
      </c>
      <c r="H409" s="22" t="n">
        <f aca="false">PV($C$405,H$407,0,H396)*-1</f>
        <v>298023.562258598</v>
      </c>
      <c r="I409" s="22" t="n">
        <f aca="false">PV($C$405,I$407,0,I396)*-1</f>
        <v>298200.505471658</v>
      </c>
      <c r="J409" s="22" t="n">
        <f aca="false">PV($C$405,J$407,0,J396)*-1</f>
        <v>298290.81931521</v>
      </c>
      <c r="K409" s="22" t="n">
        <f aca="false">PV($C$405,K$407,0,K396)*-1</f>
        <v>298332.219603428</v>
      </c>
      <c r="L409" s="22" t="n">
        <f aca="false">PV($C$405,L$407,0,L396)*-1</f>
        <v>298420.648679071</v>
      </c>
      <c r="M409" s="22" t="n">
        <f aca="false">PV($C$405,M$407,0,M396)*-1</f>
        <v>298198.340594904</v>
      </c>
    </row>
    <row r="410" customFormat="false" ht="15" hidden="false" customHeight="false" outlineLevel="0" collapsed="false">
      <c r="A410" s="101"/>
      <c r="B410" s="101" t="s">
        <v>26</v>
      </c>
      <c r="C410" s="22" t="n">
        <f aca="false">PV($C$405,C$407,0,C397)*-1</f>
        <v>0</v>
      </c>
      <c r="D410" s="22" t="n">
        <f aca="false">PV($C$405,D$407,0,D397)*-1</f>
        <v>242714.368362525</v>
      </c>
      <c r="E410" s="22" t="n">
        <f aca="false">PV($C$405,E$407,0,E397)*-1</f>
        <v>243054.389468237</v>
      </c>
      <c r="F410" s="22" t="n">
        <f aca="false">PV($C$405,F$407,0,F397)*-1</f>
        <v>243338.294385038</v>
      </c>
      <c r="G410" s="22" t="n">
        <f aca="false">PV($C$405,G$407,0,G397)*-1</f>
        <v>243571.812416222</v>
      </c>
      <c r="H410" s="22" t="n">
        <f aca="false">PV($C$405,H$407,0,H397)*-1</f>
        <v>243747.753629723</v>
      </c>
      <c r="I410" s="22" t="n">
        <f aca="false">PV($C$405,I$407,0,I397)*-1</f>
        <v>243892.472088815</v>
      </c>
      <c r="J410" s="22" t="n">
        <f aca="false">PV($C$405,J$407,0,J397)*-1</f>
        <v>243966.338048676</v>
      </c>
      <c r="K410" s="22" t="n">
        <f aca="false">PV($C$405,K$407,0,K397)*-1</f>
        <v>244000.198550095</v>
      </c>
      <c r="L410" s="22" t="n">
        <f aca="false">PV($C$405,L$407,0,L397)*-1</f>
        <v>244072.522994445</v>
      </c>
      <c r="M410" s="22" t="n">
        <f aca="false">PV($C$405,M$407,0,M397)*-1</f>
        <v>243890.701477654</v>
      </c>
    </row>
    <row r="411" customFormat="false" ht="15" hidden="false" customHeight="false" outlineLevel="0" collapsed="false">
      <c r="A411" s="101"/>
      <c r="B411" s="101" t="s">
        <v>27</v>
      </c>
      <c r="C411" s="22" t="n">
        <f aca="false">PV($C$405,C$407,0,C398)*-1</f>
        <v>0</v>
      </c>
      <c r="D411" s="22" t="n">
        <f aca="false">PV($C$405,D$407,0,D398)*-1</f>
        <v>514017.302099865</v>
      </c>
      <c r="E411" s="22" t="n">
        <f aca="false">PV($C$405,E$407,0,E398)*-1</f>
        <v>514737.394332535</v>
      </c>
      <c r="F411" s="22" t="n">
        <f aca="false">PV($C$405,F$407,0,F398)*-1</f>
        <v>515338.644437222</v>
      </c>
      <c r="G411" s="22" t="n">
        <f aca="false">PV($C$405,G$407,0,G398)*-1</f>
        <v>515833.185857207</v>
      </c>
      <c r="H411" s="22" t="n">
        <f aca="false">PV($C$405,H$407,0,H398)*-1</f>
        <v>516205.791848777</v>
      </c>
      <c r="I411" s="22" t="n">
        <f aca="false">PV($C$405,I$407,0,I398)*-1</f>
        <v>516512.274701064</v>
      </c>
      <c r="J411" s="22" t="n">
        <f aca="false">PV($C$405,J$407,0,J398)*-1</f>
        <v>516668.707060883</v>
      </c>
      <c r="K411" s="22" t="n">
        <f aca="false">PV($C$405,K$407,0,K398)*-1</f>
        <v>516740.416386146</v>
      </c>
      <c r="L411" s="22" t="n">
        <f aca="false">PV($C$405,L$407,0,L398)*-1</f>
        <v>516893.584144658</v>
      </c>
      <c r="M411" s="22" t="n">
        <f aca="false">PV($C$405,M$407,0,M398)*-1</f>
        <v>516508.524923998</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10574438.0211608</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2978733.343947</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2436248.85142143</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5159455.82579236</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510467.992210127</v>
      </c>
      <c r="E419" s="49" t="n">
        <f aca="false">E113+E270</f>
        <v>526518.605542645</v>
      </c>
      <c r="F419" s="49" t="n">
        <f aca="false">F113+F270</f>
        <v>542947.625453288</v>
      </c>
      <c r="G419" s="49" t="n">
        <f aca="false">G113+G270</f>
        <v>559772.721504203</v>
      </c>
      <c r="H419" s="49" t="n">
        <f aca="false">H113+H270</f>
        <v>576982.378699834</v>
      </c>
      <c r="I419" s="49" t="n">
        <f aca="false">I113+I270</f>
        <v>594644.694341489</v>
      </c>
      <c r="J419" s="49" t="n">
        <f aca="false">J113+J270</f>
        <v>612669.533808777</v>
      </c>
      <c r="K419" s="49" t="n">
        <f aca="false">K113+K270</f>
        <v>631137.204268986</v>
      </c>
      <c r="L419" s="49" t="n">
        <f aca="false">L113+L270</f>
        <v>650264.008957618</v>
      </c>
      <c r="M419" s="49" t="n">
        <f aca="false">M113+M270</f>
        <v>669272.983476199</v>
      </c>
    </row>
    <row r="420" customFormat="false" ht="15" hidden="false" customHeight="false" outlineLevel="0" collapsed="false">
      <c r="B420" s="0" t="s">
        <v>25</v>
      </c>
      <c r="C420" s="49" t="n">
        <f aca="false">C114+C271</f>
        <v>0</v>
      </c>
      <c r="D420" s="49" t="n">
        <f aca="false">D114+D271</f>
        <v>143993.500310333</v>
      </c>
      <c r="E420" s="49" t="n">
        <f aca="false">E114+E271</f>
        <v>148521.078985483</v>
      </c>
      <c r="F420" s="49" t="n">
        <f aca="false">F114+F271</f>
        <v>153155.399098991</v>
      </c>
      <c r="G420" s="49" t="n">
        <f aca="false">G114+G271</f>
        <v>157901.4449048</v>
      </c>
      <c r="H420" s="49" t="n">
        <f aca="false">H114+H271</f>
        <v>162755.96823742</v>
      </c>
      <c r="I420" s="49" t="n">
        <f aca="false">I114+I271</f>
        <v>167738.178075527</v>
      </c>
      <c r="J420" s="49" t="n">
        <f aca="false">J114+J271</f>
        <v>172822.64912373</v>
      </c>
      <c r="K420" s="49" t="n">
        <f aca="false">K114+K271</f>
        <v>178032.034536182</v>
      </c>
      <c r="L420" s="49" t="n">
        <f aca="false">L114+L271</f>
        <v>183427.349421537</v>
      </c>
      <c r="M420" s="49" t="n">
        <f aca="false">M114+M271</f>
        <v>188789.426613467</v>
      </c>
    </row>
    <row r="421" customFormat="false" ht="15" hidden="false" customHeight="false" outlineLevel="0" collapsed="false">
      <c r="B421" s="0" t="s">
        <v>26</v>
      </c>
      <c r="C421" s="49" t="n">
        <f aca="false">C115+C272</f>
        <v>0</v>
      </c>
      <c r="D421" s="49" t="n">
        <f aca="false">D115+D272</f>
        <v>117325.137594076</v>
      </c>
      <c r="E421" s="49" t="n">
        <f aca="false">E115+E272</f>
        <v>121014.184598872</v>
      </c>
      <c r="F421" s="49" t="n">
        <f aca="false">F115+F272</f>
        <v>124790.203959472</v>
      </c>
      <c r="G421" s="49" t="n">
        <f aca="false">G115+G272</f>
        <v>128657.256819457</v>
      </c>
      <c r="H421" s="49" t="n">
        <f aca="false">H115+H272</f>
        <v>132612.696590876</v>
      </c>
      <c r="I421" s="49" t="n">
        <f aca="false">I115+I272</f>
        <v>136672.174647306</v>
      </c>
      <c r="J421" s="49" t="n">
        <f aca="false">J115+J272</f>
        <v>140814.9745934</v>
      </c>
      <c r="K421" s="49" t="n">
        <f aca="false">K115+K272</f>
        <v>145059.554098581</v>
      </c>
      <c r="L421" s="49" t="n">
        <f aca="false">L115+L272</f>
        <v>149455.627948605</v>
      </c>
      <c r="M421" s="49" t="n">
        <f aca="false">M115+M272</f>
        <v>153824.619902946</v>
      </c>
    </row>
    <row r="422" customFormat="false" ht="15" hidden="false" customHeight="false" outlineLevel="0" collapsed="false">
      <c r="B422" s="0" t="s">
        <v>27</v>
      </c>
      <c r="C422" s="49" t="n">
        <f aca="false">C116+C273</f>
        <v>0</v>
      </c>
      <c r="D422" s="49" t="n">
        <f aca="false">D116+D273</f>
        <v>249149.354305718</v>
      </c>
      <c r="E422" s="49" t="n">
        <f aca="false">E116+E273</f>
        <v>256983.341958291</v>
      </c>
      <c r="F422" s="49" t="n">
        <f aca="false">F116+F273</f>
        <v>265002.022394826</v>
      </c>
      <c r="G422" s="49" t="n">
        <f aca="false">G116+G273</f>
        <v>273214.019779946</v>
      </c>
      <c r="H422" s="49" t="n">
        <f aca="false">H116+H273</f>
        <v>281613.713871537</v>
      </c>
      <c r="I422" s="49" t="n">
        <f aca="false">I116+I273</f>
        <v>290234.341618656</v>
      </c>
      <c r="J422" s="49" t="n">
        <f aca="false">J116+J273</f>
        <v>299031.910091647</v>
      </c>
      <c r="K422" s="49" t="n">
        <f aca="false">K116+K273</f>
        <v>308045.615634223</v>
      </c>
      <c r="L422" s="49" t="n">
        <f aca="false">L116+L273</f>
        <v>317381.031587477</v>
      </c>
      <c r="M422" s="49" t="n">
        <f aca="false">M116+M273</f>
        <v>326658.936959787</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5874677.74826317</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1657137.02930747</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1350226.43075359</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2867314.28820211</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495599.992437017</v>
      </c>
      <c r="E432" s="22" t="n">
        <f aca="false">PV($C$429,E$431,0,E419)*-1</f>
        <v>496294.283667307</v>
      </c>
      <c r="F432" s="22" t="n">
        <f aca="false">PV($C$429,F$431,0,F419)*-1</f>
        <v>496873.99089918</v>
      </c>
      <c r="G432" s="22" t="n">
        <f aca="false">PV($C$429,G$431,0,G419)*-1</f>
        <v>497350.812833001</v>
      </c>
      <c r="H432" s="22" t="n">
        <f aca="false">PV($C$429,H$431,0,H419)*-1</f>
        <v>497710.068301347</v>
      </c>
      <c r="I432" s="22" t="n">
        <f aca="false">PV($C$429,I$431,0,I419)*-1</f>
        <v>498005.569831461</v>
      </c>
      <c r="J432" s="22" t="n">
        <f aca="false">PV($C$429,J$431,0,J419)*-1</f>
        <v>498156.397198607</v>
      </c>
      <c r="K432" s="22" t="n">
        <f aca="false">PV($C$429,K$431,0,K419)*-1</f>
        <v>498225.537169019</v>
      </c>
      <c r="L432" s="22" t="n">
        <f aca="false">PV($C$429,L$431,0,L419)*-1</f>
        <v>498373.216905965</v>
      </c>
      <c r="M432" s="22" t="n">
        <f aca="false">PV($C$429,M$431,0,M419)*-1</f>
        <v>498001.954409416</v>
      </c>
    </row>
    <row r="433" customFormat="false" ht="15" hidden="false" customHeight="false" outlineLevel="0" collapsed="false">
      <c r="A433" s="101"/>
      <c r="B433" s="101" t="s">
        <v>25</v>
      </c>
      <c r="C433" s="22" t="n">
        <f aca="false">PV($C$429,C$431,0,C420)*-1</f>
        <v>0</v>
      </c>
      <c r="D433" s="22" t="n">
        <f aca="false">PV($C$429,D$431,0,D420)*-1</f>
        <v>139799.514864401</v>
      </c>
      <c r="E433" s="22" t="n">
        <f aca="false">PV($C$429,E$431,0,E420)*-1</f>
        <v>139995.361471847</v>
      </c>
      <c r="F433" s="22" t="n">
        <f aca="false">PV($C$429,F$431,0,F420)*-1</f>
        <v>140158.886070346</v>
      </c>
      <c r="G433" s="22" t="n">
        <f aca="false">PV($C$429,G$431,0,G420)*-1</f>
        <v>140293.388645088</v>
      </c>
      <c r="H433" s="22" t="n">
        <f aca="false">PV($C$429,H$431,0,H420)*-1</f>
        <v>140394.727912549</v>
      </c>
      <c r="I433" s="22" t="n">
        <f aca="false">PV($C$429,I$431,0,I420)*-1</f>
        <v>140478.083383053</v>
      </c>
      <c r="J433" s="22" t="n">
        <f aca="false">PV($C$429,J$431,0,J420)*-1</f>
        <v>140520.628970376</v>
      </c>
      <c r="K433" s="22" t="n">
        <f aca="false">PV($C$429,K$431,0,K420)*-1</f>
        <v>140540.13206656</v>
      </c>
      <c r="L433" s="22" t="n">
        <f aca="false">PV($C$429,L$431,0,L420)*-1</f>
        <v>140581.789766107</v>
      </c>
      <c r="M433" s="22" t="n">
        <f aca="false">PV($C$429,M$431,0,M420)*-1</f>
        <v>140477.063539923</v>
      </c>
    </row>
    <row r="434" customFormat="false" ht="15" hidden="false" customHeight="false" outlineLevel="0" collapsed="false">
      <c r="A434" s="101"/>
      <c r="B434" s="101" t="s">
        <v>26</v>
      </c>
      <c r="C434" s="22" t="n">
        <f aca="false">PV($C$429,C$431,0,C421)*-1</f>
        <v>0</v>
      </c>
      <c r="D434" s="22" t="n">
        <f aca="false">PV($C$429,D$431,0,D421)*-1</f>
        <v>113907.900576773</v>
      </c>
      <c r="E434" s="22" t="n">
        <f aca="false">PV($C$429,E$431,0,E421)*-1</f>
        <v>114067.475350054</v>
      </c>
      <c r="F434" s="22" t="n">
        <f aca="false">PV($C$429,F$431,0,F421)*-1</f>
        <v>114200.71432249</v>
      </c>
      <c r="G434" s="22" t="n">
        <f aca="false">PV($C$429,G$431,0,G421)*-1</f>
        <v>114310.30630445</v>
      </c>
      <c r="H434" s="22" t="n">
        <f aca="false">PV($C$429,H$431,0,H421)*-1</f>
        <v>114392.877000161</v>
      </c>
      <c r="I434" s="22" t="n">
        <f aca="false">PV($C$429,I$431,0,I421)*-1</f>
        <v>114460.794593838</v>
      </c>
      <c r="J434" s="22" t="n">
        <f aca="false">PV($C$429,J$431,0,J421)*-1</f>
        <v>114495.460511924</v>
      </c>
      <c r="K434" s="22" t="n">
        <f aca="false">PV($C$429,K$431,0,K421)*-1</f>
        <v>114511.351530882</v>
      </c>
      <c r="L434" s="22" t="n">
        <f aca="false">PV($C$429,L$431,0,L421)*-1</f>
        <v>114545.294002734</v>
      </c>
      <c r="M434" s="22" t="n">
        <f aca="false">PV($C$429,M$431,0,M421)*-1</f>
        <v>114459.963631084</v>
      </c>
    </row>
    <row r="435" customFormat="false" ht="15" hidden="false" customHeight="false" outlineLevel="0" collapsed="false">
      <c r="A435" s="101"/>
      <c r="B435" s="101" t="s">
        <v>27</v>
      </c>
      <c r="C435" s="22" t="n">
        <f aca="false">PV($C$429,C$431,0,C422)*-1</f>
        <v>0</v>
      </c>
      <c r="D435" s="22" t="n">
        <f aca="false">PV($C$429,D$431,0,D422)*-1</f>
        <v>241892.576995843</v>
      </c>
      <c r="E435" s="22" t="n">
        <f aca="false">PV($C$429,E$431,0,E422)*-1</f>
        <v>242231.446845406</v>
      </c>
      <c r="F435" s="22" t="n">
        <f aca="false">PV($C$429,F$431,0,F422)*-1</f>
        <v>242514.390506344</v>
      </c>
      <c r="G435" s="22" t="n">
        <f aca="false">PV($C$429,G$431,0,G422)*-1</f>
        <v>242747.117883463</v>
      </c>
      <c r="H435" s="22" t="n">
        <f aca="false">PV($C$429,H$431,0,H422)*-1</f>
        <v>242922.463388637</v>
      </c>
      <c r="I435" s="22" t="n">
        <f aca="false">PV($C$429,I$431,0,I422)*-1</f>
        <v>243066.691854569</v>
      </c>
      <c r="J435" s="22" t="n">
        <f aca="false">PV($C$429,J$431,0,J422)*-1</f>
        <v>243140.307716307</v>
      </c>
      <c r="K435" s="22" t="n">
        <f aca="false">PV($C$429,K$431,0,K422)*-1</f>
        <v>243174.053571577</v>
      </c>
      <c r="L435" s="22" t="n">
        <f aca="false">PV($C$429,L$431,0,L422)*-1</f>
        <v>243246.133137124</v>
      </c>
      <c r="M435" s="22" t="n">
        <f aca="false">PV($C$429,M$431,0,M422)*-1</f>
        <v>243064.92723841</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4974591.82365232</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1403239.57669025</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1143352.13782439</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2428000.10913768</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0.198122036815223</v>
      </c>
      <c r="E443" s="71" t="n">
        <f aca="false">(E335-E395)/E329</f>
        <v>0.198122036815223</v>
      </c>
      <c r="F443" s="71" t="n">
        <f aca="false">(F335-F395)/F329</f>
        <v>0.198122036815223</v>
      </c>
      <c r="G443" s="71" t="n">
        <f aca="false">(G335-G395)/G329</f>
        <v>0.198122036815223</v>
      </c>
      <c r="H443" s="71" t="n">
        <f aca="false">(H335-H395)/H329</f>
        <v>0.198122036815223</v>
      </c>
      <c r="I443" s="71" t="n">
        <f aca="false">(I335-I395)/I329</f>
        <v>0.198122036815223</v>
      </c>
      <c r="J443" s="71" t="n">
        <f aca="false">(J335-J395)/J329</f>
        <v>0.198122036815223</v>
      </c>
      <c r="K443" s="71" t="n">
        <f aca="false">(K335-K395)/K329</f>
        <v>0.198122036815223</v>
      </c>
      <c r="L443" s="71" t="n">
        <f aca="false">(L335-L395)/L329</f>
        <v>0.198122036815223</v>
      </c>
      <c r="M443" s="71" t="n">
        <f aca="false">(M335-M395)/M329</f>
        <v>0.198122036815223</v>
      </c>
    </row>
    <row r="444" customFormat="false" ht="15" hidden="false" customHeight="false" outlineLevel="0" collapsed="false">
      <c r="B444" s="0" t="s">
        <v>25</v>
      </c>
      <c r="C444" s="71" t="n">
        <f aca="false">(C336-C396)/C330</f>
        <v>0.455684645072413</v>
      </c>
      <c r="D444" s="71" t="n">
        <f aca="false">(D336-D396)/D330</f>
        <v>0.183114488927282</v>
      </c>
      <c r="E444" s="71" t="n">
        <f aca="false">(E336-E396)/E330</f>
        <v>0.183114488927282</v>
      </c>
      <c r="F444" s="71" t="n">
        <f aca="false">(F336-F396)/F330</f>
        <v>0.183114488927282</v>
      </c>
      <c r="G444" s="71" t="n">
        <f aca="false">(G336-G396)/G330</f>
        <v>0.183114488927282</v>
      </c>
      <c r="H444" s="71" t="n">
        <f aca="false">(H336-H396)/H330</f>
        <v>0.183114488927282</v>
      </c>
      <c r="I444" s="71" t="n">
        <f aca="false">(I336-I396)/I330</f>
        <v>0.183114488927282</v>
      </c>
      <c r="J444" s="71" t="n">
        <f aca="false">(J336-J396)/J330</f>
        <v>0.183114488927282</v>
      </c>
      <c r="K444" s="71" t="n">
        <f aca="false">(K336-K396)/K330</f>
        <v>0.183114488927282</v>
      </c>
      <c r="L444" s="71" t="n">
        <f aca="false">(L336-L396)/L330</f>
        <v>0.183114488927282</v>
      </c>
      <c r="M444" s="71" t="n">
        <f aca="false">(M336-M396)/M330</f>
        <v>0.183114488927282</v>
      </c>
    </row>
    <row r="445" customFormat="false" ht="15" hidden="false" customHeight="false" outlineLevel="0" collapsed="false">
      <c r="B445" s="0" t="s">
        <v>26</v>
      </c>
      <c r="C445" s="71" t="n">
        <f aca="false">(C337-C397)/C331</f>
        <v>0.391043568345798</v>
      </c>
      <c r="D445" s="71" t="n">
        <f aca="false">(D337-D397)/D331</f>
        <v>0.24167731068205</v>
      </c>
      <c r="E445" s="71" t="n">
        <f aca="false">(E337-E397)/E331</f>
        <v>0.24167731068205</v>
      </c>
      <c r="F445" s="71" t="n">
        <f aca="false">(F337-F397)/F331</f>
        <v>0.24167731068205</v>
      </c>
      <c r="G445" s="71" t="n">
        <f aca="false">(G337-G397)/G331</f>
        <v>0.24167731068205</v>
      </c>
      <c r="H445" s="71" t="n">
        <f aca="false">(H337-H397)/H331</f>
        <v>0.24167731068205</v>
      </c>
      <c r="I445" s="71" t="n">
        <f aca="false">(I337-I397)/I331</f>
        <v>0.24167731068205</v>
      </c>
      <c r="J445" s="71" t="n">
        <f aca="false">(J337-J397)/J331</f>
        <v>0.24167731068205</v>
      </c>
      <c r="K445" s="71" t="n">
        <f aca="false">(K337-K397)/K331</f>
        <v>0.24167731068205</v>
      </c>
      <c r="L445" s="71" t="n">
        <f aca="false">(L337-L397)/L331</f>
        <v>0.24167731068205</v>
      </c>
      <c r="M445" s="71" t="n">
        <f aca="false">(M337-M397)/M331</f>
        <v>0.24167731068205</v>
      </c>
    </row>
    <row r="446" customFormat="false" ht="15" hidden="false" customHeight="false" outlineLevel="0" collapsed="false">
      <c r="B446" s="0" t="s">
        <v>27</v>
      </c>
      <c r="C446" s="71" t="n">
        <f aca="false">(C338-C398)/C332</f>
        <v>0.399792046233091</v>
      </c>
      <c r="D446" s="71" t="n">
        <f aca="false">(D338-D398)/D332</f>
        <v>0.174234743320287</v>
      </c>
      <c r="E446" s="71" t="n">
        <f aca="false">(E338-E398)/E332</f>
        <v>0.174234743320287</v>
      </c>
      <c r="F446" s="71" t="n">
        <f aca="false">(F338-F398)/F332</f>
        <v>0.174234743320287</v>
      </c>
      <c r="G446" s="71" t="n">
        <f aca="false">(G338-G398)/G332</f>
        <v>0.174234743320287</v>
      </c>
      <c r="H446" s="71" t="n">
        <f aca="false">(H338-H398)/H332</f>
        <v>0.174234743320287</v>
      </c>
      <c r="I446" s="71" t="n">
        <f aca="false">(I338-I398)/I332</f>
        <v>0.174234743320287</v>
      </c>
      <c r="J446" s="71" t="n">
        <f aca="false">(J338-J398)/J332</f>
        <v>0.174234743320287</v>
      </c>
      <c r="K446" s="71" t="n">
        <f aca="false">(K338-K398)/K332</f>
        <v>0.174234743320287</v>
      </c>
      <c r="L446" s="71" t="n">
        <f aca="false">(L338-L398)/L332</f>
        <v>0.174234743320287</v>
      </c>
      <c r="M446" s="71" t="n">
        <f aca="false">(M338-M398)/M332</f>
        <v>0.174234743320287</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0.309866093289953</v>
      </c>
      <c r="E449" s="71" t="n">
        <f aca="false">(E335-E419)/E329</f>
        <v>0.309866093289953</v>
      </c>
      <c r="F449" s="71" t="n">
        <f aca="false">(F335-F419)/F329</f>
        <v>0.309866093289953</v>
      </c>
      <c r="G449" s="71" t="n">
        <f aca="false">(G335-G419)/G329</f>
        <v>0.309866093289953</v>
      </c>
      <c r="H449" s="71" t="n">
        <f aca="false">(H335-H419)/H329</f>
        <v>0.309866093289953</v>
      </c>
      <c r="I449" s="71" t="n">
        <f aca="false">(I335-I419)/I329</f>
        <v>0.309866093289953</v>
      </c>
      <c r="J449" s="71" t="n">
        <f aca="false">(J335-J419)/J329</f>
        <v>0.309866093289953</v>
      </c>
      <c r="K449" s="71" t="n">
        <f aca="false">(K335-K419)/K329</f>
        <v>0.309866093289953</v>
      </c>
      <c r="L449" s="71" t="n">
        <f aca="false">(L335-L419)/L329</f>
        <v>0.309866093289953</v>
      </c>
      <c r="M449" s="71" t="n">
        <f aca="false">(M335-M419)/M329</f>
        <v>0.309866093289953</v>
      </c>
    </row>
    <row r="450" customFormat="false" ht="15" hidden="false" customHeight="false" outlineLevel="0" collapsed="false">
      <c r="B450" s="0" t="s">
        <v>25</v>
      </c>
      <c r="C450" s="71" t="n">
        <f aca="false">(C336-C420)/C330</f>
        <v>0.455684645072413</v>
      </c>
      <c r="D450" s="71" t="n">
        <f aca="false">(D336-D420)/D330</f>
        <v>0.327280660437562</v>
      </c>
      <c r="E450" s="71" t="n">
        <f aca="false">(E336-E420)/E330</f>
        <v>0.327280660437562</v>
      </c>
      <c r="F450" s="71" t="n">
        <f aca="false">(F336-F420)/F330</f>
        <v>0.327280660437562</v>
      </c>
      <c r="G450" s="71" t="n">
        <f aca="false">(G336-G420)/G330</f>
        <v>0.327280660437562</v>
      </c>
      <c r="H450" s="71" t="n">
        <f aca="false">(H336-H420)/H330</f>
        <v>0.327280660437562</v>
      </c>
      <c r="I450" s="71" t="n">
        <f aca="false">(I336-I420)/I330</f>
        <v>0.327280660437562</v>
      </c>
      <c r="J450" s="71" t="n">
        <f aca="false">(J336-J420)/J330</f>
        <v>0.327280660437562</v>
      </c>
      <c r="K450" s="71" t="n">
        <f aca="false">(K336-K420)/K330</f>
        <v>0.327280660437562</v>
      </c>
      <c r="L450" s="71" t="n">
        <f aca="false">(L336-L420)/L330</f>
        <v>0.327280660437562</v>
      </c>
      <c r="M450" s="71" t="n">
        <f aca="false">(M336-M420)/M330</f>
        <v>0.327280660437562</v>
      </c>
    </row>
    <row r="451" customFormat="false" ht="15" hidden="false" customHeight="false" outlineLevel="0" collapsed="false">
      <c r="B451" s="0" t="s">
        <v>26</v>
      </c>
      <c r="C451" s="71" t="n">
        <f aca="false">(C337-C421)/C331</f>
        <v>0.391043568345798</v>
      </c>
      <c r="D451" s="71" t="n">
        <f aca="false">(D337-D421)/D331</f>
        <v>0.32094472359148</v>
      </c>
      <c r="E451" s="71" t="n">
        <f aca="false">(E337-E421)/E331</f>
        <v>0.32094472359148</v>
      </c>
      <c r="F451" s="71" t="n">
        <f aca="false">(F337-F421)/F331</f>
        <v>0.32094472359148</v>
      </c>
      <c r="G451" s="71" t="n">
        <f aca="false">(G337-G421)/G331</f>
        <v>0.32094472359148</v>
      </c>
      <c r="H451" s="71" t="n">
        <f aca="false">(H337-H421)/H331</f>
        <v>0.32094472359148</v>
      </c>
      <c r="I451" s="71" t="n">
        <f aca="false">(I337-I421)/I331</f>
        <v>0.32094472359148</v>
      </c>
      <c r="J451" s="71" t="n">
        <f aca="false">(J337-J421)/J331</f>
        <v>0.32094472359148</v>
      </c>
      <c r="K451" s="71" t="n">
        <f aca="false">(K337-K421)/K331</f>
        <v>0.32094472359148</v>
      </c>
      <c r="L451" s="71" t="n">
        <f aca="false">(L337-L421)/L331</f>
        <v>0.32094472359148</v>
      </c>
      <c r="M451" s="71" t="n">
        <f aca="false">(M337-M421)/M331</f>
        <v>0.32094472359148</v>
      </c>
    </row>
    <row r="452" customFormat="false" ht="15" hidden="false" customHeight="false" outlineLevel="0" collapsed="false">
      <c r="B452" s="0" t="s">
        <v>27</v>
      </c>
      <c r="C452" s="71" t="n">
        <f aca="false">(C338-C422)/C332</f>
        <v>0.399792046233091</v>
      </c>
      <c r="D452" s="71" t="n">
        <f aca="false">(D338-D422)/D332</f>
        <v>0.293646519537941</v>
      </c>
      <c r="E452" s="71" t="n">
        <f aca="false">(E338-E422)/E332</f>
        <v>0.293646519537941</v>
      </c>
      <c r="F452" s="71" t="n">
        <f aca="false">(F338-F422)/F332</f>
        <v>0.293646519537941</v>
      </c>
      <c r="G452" s="71" t="n">
        <f aca="false">(G338-G422)/G332</f>
        <v>0.293646519537941</v>
      </c>
      <c r="H452" s="71" t="n">
        <f aca="false">(H338-H422)/H332</f>
        <v>0.293646519537941</v>
      </c>
      <c r="I452" s="71" t="n">
        <f aca="false">(I338-I422)/I332</f>
        <v>0.293646519537941</v>
      </c>
      <c r="J452" s="71" t="n">
        <f aca="false">(J338-J422)/J332</f>
        <v>0.293646519537941</v>
      </c>
      <c r="K452" s="71" t="n">
        <f aca="false">(K338-K422)/K332</f>
        <v>0.293646519537941</v>
      </c>
      <c r="L452" s="71" t="n">
        <f aca="false">(L338-L422)/L332</f>
        <v>0.293646519537941</v>
      </c>
      <c r="M452" s="71" t="n">
        <f aca="false">(M338-M422)/M332</f>
        <v>0.293646519537941</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0.515751862351137</v>
      </c>
      <c r="E455" s="71" t="n">
        <f aca="false">(E395/E335)</f>
        <v>0.515751862351137</v>
      </c>
      <c r="F455" s="71" t="n">
        <f aca="false">(F395/F335)</f>
        <v>0.515751862351137</v>
      </c>
      <c r="G455" s="71" t="n">
        <f aca="false">(G395/G335)</f>
        <v>0.515751862351137</v>
      </c>
      <c r="H455" s="71" t="n">
        <f aca="false">(H395/H335)</f>
        <v>0.515751862351137</v>
      </c>
      <c r="I455" s="71" t="n">
        <f aca="false">(I395/I335)</f>
        <v>0.515751862351137</v>
      </c>
      <c r="J455" s="71" t="n">
        <f aca="false">(J395/J335)</f>
        <v>0.515751862351137</v>
      </c>
      <c r="K455" s="71" t="n">
        <f aca="false">(K395/K335)</f>
        <v>0.515751862351137</v>
      </c>
      <c r="L455" s="71" t="n">
        <f aca="false">(L395/L335)</f>
        <v>0.515751862351137</v>
      </c>
      <c r="M455" s="71" t="n">
        <f aca="false">(M395/M335)</f>
        <v>0.515751862351137</v>
      </c>
    </row>
    <row r="456" customFormat="false" ht="15" hidden="false" customHeight="false" outlineLevel="0" collapsed="false">
      <c r="B456" s="0" t="s">
        <v>25</v>
      </c>
      <c r="C456" s="71" t="n">
        <f aca="false">(C396/C336)</f>
        <v>0</v>
      </c>
      <c r="D456" s="71" t="n">
        <f aca="false">(D396/D336)</f>
        <v>0.598155235408067</v>
      </c>
      <c r="E456" s="71" t="n">
        <f aca="false">(E396/E336)</f>
        <v>0.598155235408067</v>
      </c>
      <c r="F456" s="71" t="n">
        <f aca="false">(F396/F336)</f>
        <v>0.598155235408067</v>
      </c>
      <c r="G456" s="71" t="n">
        <f aca="false">(G396/G336)</f>
        <v>0.598155235408067</v>
      </c>
      <c r="H456" s="71" t="n">
        <f aca="false">(H396/H336)</f>
        <v>0.598155235408067</v>
      </c>
      <c r="I456" s="71" t="n">
        <f aca="false">(I396/I336)</f>
        <v>0.598155235408067</v>
      </c>
      <c r="J456" s="71" t="n">
        <f aca="false">(J396/J336)</f>
        <v>0.598155235408067</v>
      </c>
      <c r="K456" s="71" t="n">
        <f aca="false">(K396/K336)</f>
        <v>0.598155235408067</v>
      </c>
      <c r="L456" s="71" t="n">
        <f aca="false">(L396/L336)</f>
        <v>0.598155235408067</v>
      </c>
      <c r="M456" s="71" t="n">
        <f aca="false">(M396/M336)</f>
        <v>0.598155235408067</v>
      </c>
    </row>
    <row r="457" customFormat="false" ht="15" hidden="false" customHeight="false" outlineLevel="0" collapsed="false">
      <c r="B457" s="0" t="s">
        <v>26</v>
      </c>
      <c r="C457" s="71" t="n">
        <f aca="false">(C397/C337)</f>
        <v>0</v>
      </c>
      <c r="D457" s="71" t="n">
        <f aca="false">(D397/D337)</f>
        <v>0.381968327200984</v>
      </c>
      <c r="E457" s="71" t="n">
        <f aca="false">(E397/E337)</f>
        <v>0.381968327200984</v>
      </c>
      <c r="F457" s="71" t="n">
        <f aca="false">(F397/F337)</f>
        <v>0.381968327200984</v>
      </c>
      <c r="G457" s="71" t="n">
        <f aca="false">(G397/G337)</f>
        <v>0.381968327200983</v>
      </c>
      <c r="H457" s="71" t="n">
        <f aca="false">(H397/H337)</f>
        <v>0.381968327200984</v>
      </c>
      <c r="I457" s="71" t="n">
        <f aca="false">(I397/I337)</f>
        <v>0.381968327200983</v>
      </c>
      <c r="J457" s="71" t="n">
        <f aca="false">(J397/J337)</f>
        <v>0.381968327200984</v>
      </c>
      <c r="K457" s="71" t="n">
        <f aca="false">(K397/K337)</f>
        <v>0.381968327200984</v>
      </c>
      <c r="L457" s="71" t="n">
        <f aca="false">(L397/L337)</f>
        <v>0.381968327200984</v>
      </c>
      <c r="M457" s="71" t="n">
        <f aca="false">(M397/M337)</f>
        <v>0.381968327200983</v>
      </c>
    </row>
    <row r="458" customFormat="false" ht="15" hidden="false" customHeight="false" outlineLevel="0" collapsed="false">
      <c r="B458" s="0" t="s">
        <v>27</v>
      </c>
      <c r="C458" s="71" t="n">
        <f aca="false">(C398/C338)</f>
        <v>0</v>
      </c>
      <c r="D458" s="71" t="n">
        <f aca="false">(D398/D338)</f>
        <v>0.564186569087713</v>
      </c>
      <c r="E458" s="71" t="n">
        <f aca="false">(E398/E338)</f>
        <v>0.564186569087713</v>
      </c>
      <c r="F458" s="71" t="n">
        <f aca="false">(F398/F338)</f>
        <v>0.564186569087713</v>
      </c>
      <c r="G458" s="71" t="n">
        <f aca="false">(G398/G338)</f>
        <v>0.564186569087713</v>
      </c>
      <c r="H458" s="71" t="n">
        <f aca="false">(H398/H338)</f>
        <v>0.564186569087713</v>
      </c>
      <c r="I458" s="71" t="n">
        <f aca="false">(I398/I338)</f>
        <v>0.564186569087713</v>
      </c>
      <c r="J458" s="71" t="n">
        <f aca="false">(J398/J338)</f>
        <v>0.564186569087713</v>
      </c>
      <c r="K458" s="71" t="n">
        <f aca="false">(K398/K338)</f>
        <v>0.564186569087713</v>
      </c>
      <c r="L458" s="71" t="n">
        <f aca="false">(L398/L338)</f>
        <v>0.564186569087713</v>
      </c>
      <c r="M458" s="71" t="n">
        <f aca="false">(M398/M338)</f>
        <v>0.564186569087713</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0.242628023574513</v>
      </c>
      <c r="E461" s="71" t="n">
        <f aca="false">(E419/E335)</f>
        <v>0.242628023574513</v>
      </c>
      <c r="F461" s="71" t="n">
        <f aca="false">(F419/F335)</f>
        <v>0.242628023574513</v>
      </c>
      <c r="G461" s="71" t="n">
        <f aca="false">(G419/G335)</f>
        <v>0.242628023574513</v>
      </c>
      <c r="H461" s="71" t="n">
        <f aca="false">(H419/H335)</f>
        <v>0.242628023574513</v>
      </c>
      <c r="I461" s="71" t="n">
        <f aca="false">(I419/I335)</f>
        <v>0.242628023574513</v>
      </c>
      <c r="J461" s="71" t="n">
        <f aca="false">(J419/J335)</f>
        <v>0.242628023574513</v>
      </c>
      <c r="K461" s="71" t="n">
        <f aca="false">(K419/K335)</f>
        <v>0.242628023574513</v>
      </c>
      <c r="L461" s="71" t="n">
        <f aca="false">(L419/L335)</f>
        <v>0.242628023574513</v>
      </c>
      <c r="M461" s="71" t="n">
        <f aca="false">(M419/M335)</f>
        <v>0.242628023574513</v>
      </c>
    </row>
    <row r="462" customFormat="false" ht="15" hidden="false" customHeight="false" outlineLevel="0" collapsed="false">
      <c r="B462" s="0" t="s">
        <v>25</v>
      </c>
      <c r="C462" s="71" t="n">
        <f aca="false">(C420/C336)</f>
        <v>0</v>
      </c>
      <c r="D462" s="71" t="n">
        <f aca="false">(D420/D336)</f>
        <v>0.281782557352676</v>
      </c>
      <c r="E462" s="71" t="n">
        <f aca="false">(E420/E336)</f>
        <v>0.281782557352676</v>
      </c>
      <c r="F462" s="71" t="n">
        <f aca="false">(F420/F336)</f>
        <v>0.281782557352676</v>
      </c>
      <c r="G462" s="71" t="n">
        <f aca="false">(G420/G336)</f>
        <v>0.281782557352676</v>
      </c>
      <c r="H462" s="71" t="n">
        <f aca="false">(H420/H336)</f>
        <v>0.281782557352676</v>
      </c>
      <c r="I462" s="71" t="n">
        <f aca="false">(I420/I336)</f>
        <v>0.281782557352676</v>
      </c>
      <c r="J462" s="71" t="n">
        <f aca="false">(J420/J336)</f>
        <v>0.281782557352676</v>
      </c>
      <c r="K462" s="71" t="n">
        <f aca="false">(K420/K336)</f>
        <v>0.281782557352676</v>
      </c>
      <c r="L462" s="71" t="n">
        <f aca="false">(L420/L336)</f>
        <v>0.281782557352676</v>
      </c>
      <c r="M462" s="71" t="n">
        <f aca="false">(M420/M336)</f>
        <v>0.281782557352676</v>
      </c>
    </row>
    <row r="463" customFormat="false" ht="15" hidden="false" customHeight="false" outlineLevel="0" collapsed="false">
      <c r="B463" s="0" t="s">
        <v>26</v>
      </c>
      <c r="C463" s="71" t="n">
        <f aca="false">(C421/C337)</f>
        <v>0</v>
      </c>
      <c r="D463" s="71" t="n">
        <f aca="false">(D421/D337)</f>
        <v>0.179260958186453</v>
      </c>
      <c r="E463" s="71" t="n">
        <f aca="false">(E421/E337)</f>
        <v>0.179260958186453</v>
      </c>
      <c r="F463" s="71" t="n">
        <f aca="false">(F421/F337)</f>
        <v>0.179260958186453</v>
      </c>
      <c r="G463" s="71" t="n">
        <f aca="false">(G421/G337)</f>
        <v>0.179260958186453</v>
      </c>
      <c r="H463" s="71" t="n">
        <f aca="false">(H421/H337)</f>
        <v>0.179260958186453</v>
      </c>
      <c r="I463" s="71" t="n">
        <f aca="false">(I421/I337)</f>
        <v>0.179260958186453</v>
      </c>
      <c r="J463" s="71" t="n">
        <f aca="false">(J421/J337)</f>
        <v>0.179260958186453</v>
      </c>
      <c r="K463" s="71" t="n">
        <f aca="false">(K421/K337)</f>
        <v>0.179260958186453</v>
      </c>
      <c r="L463" s="71" t="n">
        <f aca="false">(L421/L337)</f>
        <v>0.179260958186453</v>
      </c>
      <c r="M463" s="71" t="n">
        <f aca="false">(M421/M337)</f>
        <v>0.179260958186453</v>
      </c>
    </row>
    <row r="464" customFormat="false" ht="15" hidden="false" customHeight="false" outlineLevel="0" collapsed="false">
      <c r="B464" s="0" t="s">
        <v>27</v>
      </c>
      <c r="C464" s="71" t="n">
        <f aca="false">(C422/C338)</f>
        <v>0</v>
      </c>
      <c r="D464" s="71" t="n">
        <f aca="false">(D422/D338)</f>
        <v>0.265501847010893</v>
      </c>
      <c r="E464" s="71" t="n">
        <f aca="false">(E422/E338)</f>
        <v>0.265501847010893</v>
      </c>
      <c r="F464" s="71" t="n">
        <f aca="false">(F422/F338)</f>
        <v>0.265501847010893</v>
      </c>
      <c r="G464" s="71" t="n">
        <f aca="false">(G422/G338)</f>
        <v>0.265501847010893</v>
      </c>
      <c r="H464" s="71" t="n">
        <f aca="false">(H422/H338)</f>
        <v>0.265501847010893</v>
      </c>
      <c r="I464" s="71" t="n">
        <f aca="false">(I422/I338)</f>
        <v>0.265501847010893</v>
      </c>
      <c r="J464" s="71" t="n">
        <f aca="false">(J422/J338)</f>
        <v>0.265501847010893</v>
      </c>
      <c r="K464" s="71" t="n">
        <f aca="false">(K422/K338)</f>
        <v>0.265501847010893</v>
      </c>
      <c r="L464" s="71" t="n">
        <f aca="false">(L422/L338)</f>
        <v>0.265501847010893</v>
      </c>
      <c r="M464" s="71" t="n">
        <f aca="false">(M422/M338)</f>
        <v>0.265501847010893</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0.515751862351137</v>
      </c>
    </row>
    <row r="468" customFormat="false" ht="15" hidden="false" customHeight="false" outlineLevel="0" collapsed="false">
      <c r="B468" s="0" t="s">
        <v>25</v>
      </c>
      <c r="C468" s="71" t="n">
        <f aca="false">C402/SUM(D336:M336)</f>
        <v>0.598155235408067</v>
      </c>
    </row>
    <row r="469" customFormat="false" ht="15" hidden="false" customHeight="false" outlineLevel="0" collapsed="false">
      <c r="B469" s="0" t="s">
        <v>26</v>
      </c>
      <c r="C469" s="71" t="n">
        <f aca="false">C403/SUM(D337:M337)</f>
        <v>0.381968327200984</v>
      </c>
    </row>
    <row r="470" customFormat="false" ht="15" hidden="false" customHeight="false" outlineLevel="0" collapsed="false">
      <c r="B470" s="0" t="s">
        <v>27</v>
      </c>
      <c r="C470" s="71" t="n">
        <f aca="false">C404/SUM(D338:M338)</f>
        <v>0.564186569087713</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0.242628023574513</v>
      </c>
    </row>
    <row r="474" customFormat="false" ht="15" hidden="false" customHeight="false" outlineLevel="0" collapsed="false">
      <c r="B474" s="0" t="s">
        <v>25</v>
      </c>
      <c r="C474" s="71" t="n">
        <f aca="false">C426/SUM(D336:M336)</f>
        <v>0.281782557352676</v>
      </c>
    </row>
    <row r="475" customFormat="false" ht="15" hidden="false" customHeight="false" outlineLevel="0" collapsed="false">
      <c r="B475" s="0" t="s">
        <v>26</v>
      </c>
      <c r="C475" s="71" t="n">
        <f aca="false">C427/SUM(D337:M337)</f>
        <v>0.179260958186453</v>
      </c>
    </row>
    <row r="476" customFormat="false" ht="15" hidden="false" customHeight="false" outlineLevel="0" collapsed="false">
      <c r="B476" s="0" t="s">
        <v>27</v>
      </c>
      <c r="C476" s="71" t="n">
        <f aca="false">C428/SUM(D338:M338)</f>
        <v>0.265501847010893</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28984.528179194</v>
      </c>
      <c r="E479" s="22" t="n">
        <f aca="false">E154+E323</f>
        <v>29895.8868961539</v>
      </c>
      <c r="F479" s="22" t="n">
        <f aca="false">F154+F323</f>
        <v>30828.7316539512</v>
      </c>
      <c r="G479" s="22" t="n">
        <f aca="false">G154+G323</f>
        <v>31784.0657357102</v>
      </c>
      <c r="H479" s="22" t="n">
        <f aca="false">H154+H323</f>
        <v>32761.2353164734</v>
      </c>
      <c r="I479" s="22" t="n">
        <f aca="false">I154+I323</f>
        <v>33764.1069817641</v>
      </c>
      <c r="J479" s="22" t="n">
        <f aca="false">J154+J323</f>
        <v>34787.5628603651</v>
      </c>
      <c r="K479" s="22" t="n">
        <f aca="false">K154+K323</f>
        <v>35836.162817711</v>
      </c>
      <c r="L479" s="22" t="n">
        <f aca="false">L154+L323</f>
        <v>36922.1886174391</v>
      </c>
      <c r="M479" s="22" t="n">
        <f aca="false">M154+M323</f>
        <v>38001.5239841991</v>
      </c>
    </row>
    <row r="480" customFormat="false" ht="15" hidden="false" customHeight="false" outlineLevel="0" collapsed="false">
      <c r="B480" s="0" t="s">
        <v>25</v>
      </c>
      <c r="C480" s="0" t="n">
        <f aca="false">C155+C324</f>
        <v>0</v>
      </c>
      <c r="D480" s="22" t="n">
        <f aca="false">D155+D324</f>
        <v>9138.35198417908</v>
      </c>
      <c r="E480" s="22" t="n">
        <f aca="false">E155+E324</f>
        <v>9425.68861729383</v>
      </c>
      <c r="F480" s="22" t="n">
        <f aca="false">F155+F324</f>
        <v>9719.79945086151</v>
      </c>
      <c r="G480" s="22" t="n">
        <f aca="false">G155+G324</f>
        <v>10021.000803791</v>
      </c>
      <c r="H480" s="22" t="n">
        <f aca="false">H155+H324</f>
        <v>10329.0865356697</v>
      </c>
      <c r="I480" s="22" t="n">
        <f aca="false">I155+I324</f>
        <v>10645.2757182477</v>
      </c>
      <c r="J480" s="22" t="n">
        <f aca="false">J155+J324</f>
        <v>10967.954769675</v>
      </c>
      <c r="K480" s="22" t="n">
        <f aca="false">K155+K324</f>
        <v>11298.561341622</v>
      </c>
      <c r="L480" s="22" t="n">
        <f aca="false">L155+L324</f>
        <v>11640.9676751133</v>
      </c>
      <c r="M480" s="22" t="n">
        <f aca="false">M155+M324</f>
        <v>11981.2646235214</v>
      </c>
    </row>
    <row r="481" customFormat="false" ht="15" hidden="false" customHeight="false" outlineLevel="0" collapsed="false">
      <c r="B481" s="0" t="s">
        <v>26</v>
      </c>
      <c r="C481" s="0" t="n">
        <f aca="false">C156+C325</f>
        <v>0</v>
      </c>
      <c r="D481" s="22" t="n">
        <f aca="false">D156+D325</f>
        <v>14481.631145661</v>
      </c>
      <c r="E481" s="22" t="n">
        <f aca="false">E156+E325</f>
        <v>14936.9761731461</v>
      </c>
      <c r="F481" s="22" t="n">
        <f aca="false">F156+F325</f>
        <v>15403.0563389182</v>
      </c>
      <c r="G481" s="22" t="n">
        <f aca="false">G156+G325</f>
        <v>15880.372916486</v>
      </c>
      <c r="H481" s="22" t="n">
        <f aca="false">H156+H325</f>
        <v>16368.599233226</v>
      </c>
      <c r="I481" s="22" t="n">
        <f aca="false">I156+I325</f>
        <v>16869.6671634468</v>
      </c>
      <c r="J481" s="22" t="n">
        <f aca="false">J156+J325</f>
        <v>17381.0196490255</v>
      </c>
      <c r="K481" s="22" t="n">
        <f aca="false">K156+K325</f>
        <v>17904.9349498977</v>
      </c>
      <c r="L481" s="22" t="n">
        <f aca="false">L156+L325</f>
        <v>18447.5494423296</v>
      </c>
      <c r="M481" s="22" t="n">
        <f aca="false">M156+M325</f>
        <v>18986.821172656</v>
      </c>
    </row>
    <row r="482" customFormat="false" ht="15" hidden="false" customHeight="false" outlineLevel="0" collapsed="false">
      <c r="B482" s="0" t="s">
        <v>27</v>
      </c>
      <c r="C482" s="0" t="n">
        <f aca="false">C157+C326</f>
        <v>0</v>
      </c>
      <c r="D482" s="22" t="n">
        <f aca="false">D157+D326</f>
        <v>5364.54504935386</v>
      </c>
      <c r="E482" s="22" t="n">
        <f aca="false">E157+E326</f>
        <v>5533.22210571395</v>
      </c>
      <c r="F482" s="22" t="n">
        <f aca="false">F157+F326</f>
        <v>5705.87586417154</v>
      </c>
      <c r="G482" s="22" t="n">
        <f aca="false">G157+G326</f>
        <v>5882.69201543315</v>
      </c>
      <c r="H482" s="22" t="n">
        <f aca="false">H157+H326</f>
        <v>6063.54954757768</v>
      </c>
      <c r="I482" s="22" t="n">
        <f aca="false">I157+I326</f>
        <v>6249.16410006967</v>
      </c>
      <c r="J482" s="22" t="n">
        <f aca="false">J157+J326</f>
        <v>6438.5884416645</v>
      </c>
      <c r="K482" s="22" t="n">
        <f aca="false">K157+K326</f>
        <v>6632.66652619136</v>
      </c>
      <c r="L482" s="22" t="n">
        <f aca="false">L157+L326</f>
        <v>6833.67149999611</v>
      </c>
      <c r="M482" s="22" t="n">
        <f aca="false">M157+M326</f>
        <v>7033.43818802181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64" activePane="bottomRight" state="frozen"/>
      <selection pane="topLeft" activeCell="A1" activeCellId="0" sqref="A1"/>
      <selection pane="topRight" activeCell="C1" activeCellId="0" sqref="C1"/>
      <selection pane="bottomLeft" activeCell="A64" activeCellId="0" sqref="A64"/>
      <selection pane="bottomRight" activeCell="L479" activeCellId="0" sqref="L479"/>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43.33"/>
    <col collapsed="false" customWidth="true" hidden="false" outlineLevel="0" max="3" min="3" style="0" width="13.5"/>
    <col collapsed="false" customWidth="true" hidden="false" outlineLevel="0" max="4" min="4" style="0" width="11.5"/>
    <col collapsed="false" customWidth="true" hidden="false" outlineLevel="0" max="13" min="5"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WRA'!N26+'Regional Data WRA'!V16-('Regional Data WRA'!N26*'Regional Data WRA'!V16)</f>
        <v>0.996025588536255</v>
      </c>
      <c r="E31" s="71" t="n">
        <f aca="false">D31</f>
        <v>0.996025588536255</v>
      </c>
      <c r="F31" s="71" t="n">
        <f aca="false">E31</f>
        <v>0.996025588536255</v>
      </c>
      <c r="G31" s="71" t="n">
        <f aca="false">F31</f>
        <v>0.996025588536255</v>
      </c>
      <c r="H31" s="71" t="n">
        <f aca="false">G31</f>
        <v>0.996025588536255</v>
      </c>
      <c r="I31" s="71" t="n">
        <f aca="false">H31</f>
        <v>0.996025588536255</v>
      </c>
      <c r="J31" s="71" t="n">
        <f aca="false">I31</f>
        <v>0.996025588536255</v>
      </c>
      <c r="K31" s="71" t="n">
        <f aca="false">J31</f>
        <v>0.996025588536255</v>
      </c>
      <c r="L31" s="71" t="n">
        <f aca="false">K31</f>
        <v>0.996025588536255</v>
      </c>
      <c r="M31" s="71" t="n">
        <f aca="false">L31</f>
        <v>0.996025588536255</v>
      </c>
    </row>
    <row r="32" customFormat="false" ht="15" hidden="false" customHeight="false" outlineLevel="0" collapsed="false">
      <c r="B32" s="0" t="s">
        <v>26</v>
      </c>
      <c r="C32" s="75" t="n">
        <v>0</v>
      </c>
      <c r="D32" s="71" t="n">
        <f aca="false">'Regional Data WRA'!N27+'Regional Data WRA'!V17-('Regional Data WRA'!N27*'Regional Data WRA'!V17)</f>
        <v>0.908455026346929</v>
      </c>
      <c r="E32" s="71" t="n">
        <f aca="false">D32</f>
        <v>0.908455026346929</v>
      </c>
      <c r="F32" s="71" t="n">
        <f aca="false">E32</f>
        <v>0.908455026346929</v>
      </c>
      <c r="G32" s="71" t="n">
        <f aca="false">F32</f>
        <v>0.908455026346929</v>
      </c>
      <c r="H32" s="71" t="n">
        <f aca="false">G32</f>
        <v>0.908455026346929</v>
      </c>
      <c r="I32" s="71" t="n">
        <f aca="false">H32</f>
        <v>0.908455026346929</v>
      </c>
      <c r="J32" s="71" t="n">
        <f aca="false">I32</f>
        <v>0.908455026346929</v>
      </c>
      <c r="K32" s="71" t="n">
        <f aca="false">J32</f>
        <v>0.908455026346929</v>
      </c>
      <c r="L32" s="71" t="n">
        <f aca="false">K32</f>
        <v>0.908455026346929</v>
      </c>
      <c r="M32" s="71" t="n">
        <f aca="false">L32</f>
        <v>0.908455026346929</v>
      </c>
    </row>
    <row r="33" customFormat="false" ht="15" hidden="false" customHeight="false" outlineLevel="0" collapsed="false">
      <c r="B33" s="0" t="s">
        <v>27</v>
      </c>
      <c r="C33" s="75" t="n">
        <v>0</v>
      </c>
      <c r="D33" s="71" t="n">
        <f aca="false">'Regional Data WRA'!N28+'Regional Data WRA'!V18-('Regional Data WRA'!N28*'Regional Data WRA'!V18)</f>
        <v>0.990474704933771</v>
      </c>
      <c r="E33" s="71" t="n">
        <f aca="false">D33</f>
        <v>0.990474704933771</v>
      </c>
      <c r="F33" s="71" t="n">
        <f aca="false">E33</f>
        <v>0.990474704933771</v>
      </c>
      <c r="G33" s="71" t="n">
        <f aca="false">F33</f>
        <v>0.990474704933771</v>
      </c>
      <c r="H33" s="71" t="n">
        <f aca="false">G33</f>
        <v>0.990474704933771</v>
      </c>
      <c r="I33" s="71" t="n">
        <f aca="false">H33</f>
        <v>0.990474704933771</v>
      </c>
      <c r="J33" s="71" t="n">
        <f aca="false">I33</f>
        <v>0.990474704933771</v>
      </c>
      <c r="K33" s="71" t="n">
        <f aca="false">J33</f>
        <v>0.990474704933771</v>
      </c>
      <c r="L33" s="71" t="n">
        <f aca="false">K33</f>
        <v>0.990474704933771</v>
      </c>
      <c r="M33" s="71" t="n">
        <f aca="false">L33</f>
        <v>0.990474704933771</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486099.076853076</v>
      </c>
      <c r="E36" s="22" t="n">
        <f aca="false">SUM(E37:E39)</f>
        <v>501383.459895551</v>
      </c>
      <c r="F36" s="22" t="n">
        <f aca="false">SUM(F37:F39)</f>
        <v>517028.184998857</v>
      </c>
      <c r="G36" s="22" t="n">
        <f aca="false">SUM(G37:G39)</f>
        <v>533050.078208858</v>
      </c>
      <c r="H36" s="22" t="n">
        <f aca="false">SUM(H37:H39)</f>
        <v>549438.174237238</v>
      </c>
      <c r="I36" s="22" t="n">
        <f aca="false">SUM(I37:I39)</f>
        <v>566257.319530411</v>
      </c>
      <c r="J36" s="22" t="n">
        <f aca="false">SUM(J37:J39)</f>
        <v>583421.682348809</v>
      </c>
      <c r="K36" s="22" t="n">
        <f aca="false">SUM(K37:K39)</f>
        <v>601007.736125593</v>
      </c>
      <c r="L36" s="22" t="n">
        <f aca="false">SUM(L37:L39)</f>
        <v>619221.458130059</v>
      </c>
      <c r="M36" s="22" t="n">
        <f aca="false">SUM(M37:M39)</f>
        <v>637322.974985992</v>
      </c>
    </row>
    <row r="37" customFormat="false" ht="15" hidden="false" customHeight="false" outlineLevel="0" collapsed="false">
      <c r="B37" s="0" t="s">
        <v>25</v>
      </c>
      <c r="C37" s="22" t="n">
        <f aca="false">C31*C4</f>
        <v>0</v>
      </c>
      <c r="D37" s="22" t="n">
        <f aca="false">D31*D4</f>
        <v>81642.2979812718</v>
      </c>
      <c r="E37" s="22" t="n">
        <f aca="false">E31*E4</f>
        <v>84209.3716792759</v>
      </c>
      <c r="F37" s="22" t="n">
        <f aca="false">F31*F4</f>
        <v>86836.966277867</v>
      </c>
      <c r="G37" s="22" t="n">
        <f aca="false">G31*G4</f>
        <v>89527.9077792234</v>
      </c>
      <c r="H37" s="22" t="n">
        <f aca="false">H31*H4</f>
        <v>92280.3545190041</v>
      </c>
      <c r="I37" s="22" t="n">
        <f aca="false">I31*I4</f>
        <v>95105.1977190882</v>
      </c>
      <c r="J37" s="22" t="n">
        <f aca="false">J31*J4</f>
        <v>97988.0215930818</v>
      </c>
      <c r="K37" s="22" t="n">
        <f aca="false">K31*K4</f>
        <v>100941.670162122</v>
      </c>
      <c r="L37" s="22" t="n">
        <f aca="false">L31*L4</f>
        <v>104000.738138271</v>
      </c>
      <c r="M37" s="22" t="n">
        <f aca="false">M31*M4</f>
        <v>107040.960807757</v>
      </c>
    </row>
    <row r="38" customFormat="false" ht="15" hidden="false" customHeight="false" outlineLevel="0" collapsed="false">
      <c r="B38" s="0" t="s">
        <v>26</v>
      </c>
      <c r="C38" s="22" t="n">
        <f aca="false">C32*C5</f>
        <v>0</v>
      </c>
      <c r="D38" s="22" t="n">
        <f aca="false">D32*D5</f>
        <v>199529.768808</v>
      </c>
      <c r="E38" s="22" t="n">
        <f aca="false">E32*E5</f>
        <v>205803.570919662</v>
      </c>
      <c r="F38" s="22" t="n">
        <f aca="false">F32*F5</f>
        <v>212225.283141656</v>
      </c>
      <c r="G38" s="22" t="n">
        <f aca="false">G32*G5</f>
        <v>218801.812084591</v>
      </c>
      <c r="H38" s="22" t="n">
        <f aca="false">H32*H5</f>
        <v>225528.656811215</v>
      </c>
      <c r="I38" s="22" t="n">
        <f aca="false">I32*I5</f>
        <v>232432.434933199</v>
      </c>
      <c r="J38" s="22" t="n">
        <f aca="false">J32*J5</f>
        <v>239477.914976204</v>
      </c>
      <c r="K38" s="22" t="n">
        <f aca="false">K32*K5</f>
        <v>246696.487097433</v>
      </c>
      <c r="L38" s="22" t="n">
        <f aca="false">L32*L5</f>
        <v>254172.699075064</v>
      </c>
      <c r="M38" s="22" t="n">
        <f aca="false">M32*M5</f>
        <v>261602.854048245</v>
      </c>
    </row>
    <row r="39" customFormat="false" ht="15" hidden="false" customHeight="false" outlineLevel="0" collapsed="false">
      <c r="B39" s="0" t="s">
        <v>27</v>
      </c>
      <c r="C39" s="22" t="n">
        <f aca="false">C33*C6</f>
        <v>0</v>
      </c>
      <c r="D39" s="22" t="n">
        <f aca="false">D33*D6</f>
        <v>204927.010063804</v>
      </c>
      <c r="E39" s="22" t="n">
        <f aca="false">E33*E6</f>
        <v>211370.517296612</v>
      </c>
      <c r="F39" s="22" t="n">
        <f aca="false">F33*F6</f>
        <v>217965.935579334</v>
      </c>
      <c r="G39" s="22" t="n">
        <f aca="false">G33*G6</f>
        <v>224720.358345044</v>
      </c>
      <c r="H39" s="22" t="n">
        <f aca="false">H33*H6</f>
        <v>231629.162907019</v>
      </c>
      <c r="I39" s="22" t="n">
        <f aca="false">I33*I6</f>
        <v>238719.686878123</v>
      </c>
      <c r="J39" s="22" t="n">
        <f aca="false">J33*J6</f>
        <v>245955.745779523</v>
      </c>
      <c r="K39" s="22" t="n">
        <f aca="false">K33*K6</f>
        <v>253369.578866038</v>
      </c>
      <c r="L39" s="22" t="n">
        <f aca="false">L33*L6</f>
        <v>261048.020916724</v>
      </c>
      <c r="M39" s="22" t="n">
        <f aca="false">M33*M6</f>
        <v>268679.16012999</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5594230.14531444</v>
      </c>
      <c r="D42" s="22"/>
      <c r="E42" s="22"/>
      <c r="F42" s="22"/>
      <c r="G42" s="22"/>
      <c r="H42" s="22"/>
      <c r="I42" s="22"/>
      <c r="J42" s="22"/>
      <c r="K42" s="22"/>
      <c r="L42" s="22"/>
      <c r="M42" s="22"/>
    </row>
    <row r="43" customFormat="false" ht="15" hidden="false" customHeight="false" outlineLevel="0" collapsed="false">
      <c r="A43" s="101"/>
      <c r="B43" s="101" t="s">
        <v>25</v>
      </c>
      <c r="C43" s="48" t="n">
        <f aca="false">SUM(C37:M37)</f>
        <v>939573.486656962</v>
      </c>
      <c r="D43" s="22"/>
      <c r="E43" s="22"/>
      <c r="F43" s="22"/>
      <c r="G43" s="22"/>
      <c r="H43" s="22"/>
      <c r="I43" s="22"/>
      <c r="J43" s="22"/>
      <c r="K43" s="22"/>
      <c r="L43" s="22"/>
      <c r="M43" s="22"/>
    </row>
    <row r="44" customFormat="false" ht="15" hidden="false" customHeight="false" outlineLevel="0" collapsed="false">
      <c r="A44" s="101"/>
      <c r="B44" s="101" t="s">
        <v>26</v>
      </c>
      <c r="C44" s="48" t="n">
        <f aca="false">SUM(C38:M38)</f>
        <v>2296271.48189527</v>
      </c>
      <c r="D44" s="22"/>
      <c r="E44" s="22"/>
      <c r="F44" s="22"/>
      <c r="G44" s="22"/>
      <c r="H44" s="22"/>
      <c r="I44" s="22"/>
      <c r="J44" s="22"/>
      <c r="K44" s="22"/>
      <c r="L44" s="22"/>
      <c r="M44" s="22"/>
    </row>
    <row r="45" customFormat="false" ht="15" hidden="false" customHeight="false" outlineLevel="0" collapsed="false">
      <c r="A45" s="101"/>
      <c r="B45" s="101" t="s">
        <v>27</v>
      </c>
      <c r="C45" s="48" t="n">
        <f aca="false">SUM(C39:M39)</f>
        <v>2358385.17676221</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471940.851313666</v>
      </c>
      <c r="E49" s="22" t="n">
        <f aca="false">PV($C$46,E$48,0,E36)*-1</f>
        <v>472601.998204874</v>
      </c>
      <c r="F49" s="22" t="n">
        <f aca="false">PV($C$46,F$48,0,F36)*-1</f>
        <v>473154.031152207</v>
      </c>
      <c r="G49" s="22" t="n">
        <f aca="false">PV($C$46,G$48,0,G36)*-1</f>
        <v>473608.090379015</v>
      </c>
      <c r="H49" s="22" t="n">
        <f aca="false">PV($C$46,H$48,0,H36)*-1</f>
        <v>473950.195573038</v>
      </c>
      <c r="I49" s="22" t="n">
        <f aca="false">PV($C$46,I$48,0,I36)*-1</f>
        <v>474231.590338604</v>
      </c>
      <c r="J49" s="22" t="n">
        <f aca="false">PV($C$46,J$48,0,J36)*-1</f>
        <v>474375.217451475</v>
      </c>
      <c r="K49" s="22" t="n">
        <f aca="false">PV($C$46,K$48,0,K36)*-1</f>
        <v>474441.056791656</v>
      </c>
      <c r="L49" s="22" t="n">
        <f aca="false">PV($C$46,L$48,0,L36)*-1</f>
        <v>474581.686537095</v>
      </c>
      <c r="M49" s="22" t="n">
        <f aca="false">PV($C$46,M$48,0,M36)*-1</f>
        <v>474228.147510954</v>
      </c>
    </row>
    <row r="50" customFormat="false" ht="15" hidden="false" customHeight="false" outlineLevel="0" collapsed="false">
      <c r="A50" s="101"/>
      <c r="B50" s="101" t="s">
        <v>25</v>
      </c>
      <c r="C50" s="22" t="n">
        <f aca="false">PV($C$46,C$48,0,C37)*-1</f>
        <v>0</v>
      </c>
      <c r="D50" s="22" t="n">
        <f aca="false">PV($C$46,D$48,0,D37)*-1</f>
        <v>79264.3669721085</v>
      </c>
      <c r="E50" s="22" t="n">
        <f aca="false">PV($C$46,E$48,0,E37)*-1</f>
        <v>79375.4092556093</v>
      </c>
      <c r="F50" s="22" t="n">
        <f aca="false">PV($C$46,F$48,0,F37)*-1</f>
        <v>79468.1254127215</v>
      </c>
      <c r="G50" s="22" t="n">
        <f aca="false">PV($C$46,G$48,0,G37)*-1</f>
        <v>79544.3864888302</v>
      </c>
      <c r="H50" s="22" t="n">
        <f aca="false">PV($C$46,H$48,0,H37)*-1</f>
        <v>79601.8444341779</v>
      </c>
      <c r="I50" s="22" t="n">
        <f aca="false">PV($C$46,I$48,0,I37)*-1</f>
        <v>79649.1058185225</v>
      </c>
      <c r="J50" s="22" t="n">
        <f aca="false">PV($C$46,J$48,0,J37)*-1</f>
        <v>79673.228570664</v>
      </c>
      <c r="K50" s="22" t="n">
        <f aca="false">PV($C$46,K$48,0,K37)*-1</f>
        <v>79684.2865530506</v>
      </c>
      <c r="L50" s="22" t="n">
        <f aca="false">PV($C$46,L$48,0,L37)*-1</f>
        <v>79707.9058852586</v>
      </c>
      <c r="M50" s="22" t="n">
        <f aca="false">PV($C$46,M$48,0,M37)*-1</f>
        <v>79648.5275817508</v>
      </c>
    </row>
    <row r="51" customFormat="false" ht="15" hidden="false" customHeight="false" outlineLevel="0" collapsed="false">
      <c r="A51" s="101"/>
      <c r="B51" s="101" t="s">
        <v>26</v>
      </c>
      <c r="C51" s="22" t="n">
        <f aca="false">PV($C$46,C$48,0,C38)*-1</f>
        <v>0</v>
      </c>
      <c r="D51" s="22" t="n">
        <f aca="false">PV($C$46,D$48,0,D38)*-1</f>
        <v>193718.222143689</v>
      </c>
      <c r="E51" s="22" t="n">
        <f aca="false">PV($C$46,E$48,0,E38)*-1</f>
        <v>193989.604033992</v>
      </c>
      <c r="F51" s="22" t="n">
        <f aca="false">PV($C$46,F$48,0,F38)*-1</f>
        <v>194216.19777095</v>
      </c>
      <c r="G51" s="22" t="n">
        <f aca="false">PV($C$46,G$48,0,G38)*-1</f>
        <v>194402.576097641</v>
      </c>
      <c r="H51" s="22" t="n">
        <f aca="false">PV($C$46,H$48,0,H38)*-1</f>
        <v>194543.000495715</v>
      </c>
      <c r="I51" s="22" t="n">
        <f aca="false">PV($C$46,I$48,0,I38)*-1</f>
        <v>194658.504999202</v>
      </c>
      <c r="J51" s="22" t="n">
        <f aca="false">PV($C$46,J$48,0,J38)*-1</f>
        <v>194717.459821357</v>
      </c>
      <c r="K51" s="22" t="n">
        <f aca="false">PV($C$46,K$48,0,K38)*-1</f>
        <v>194744.484987522</v>
      </c>
      <c r="L51" s="22" t="n">
        <f aca="false">PV($C$46,L$48,0,L38)*-1</f>
        <v>194802.20947607</v>
      </c>
      <c r="M51" s="22" t="n">
        <f aca="false">PV($C$46,M$48,0,M38)*-1</f>
        <v>194657.091816915</v>
      </c>
    </row>
    <row r="52" customFormat="false" ht="15" hidden="false" customHeight="false" outlineLevel="0" collapsed="false">
      <c r="A52" s="101"/>
      <c r="B52" s="101" t="s">
        <v>27</v>
      </c>
      <c r="C52" s="22" t="n">
        <f aca="false">PV($C$46,C$48,0,C39)*-1</f>
        <v>0</v>
      </c>
      <c r="D52" s="22" t="n">
        <f aca="false">PV($C$46,D$48,0,D39)*-1</f>
        <v>198958.262197868</v>
      </c>
      <c r="E52" s="22" t="n">
        <f aca="false">PV($C$46,E$48,0,E39)*-1</f>
        <v>199236.984915272</v>
      </c>
      <c r="F52" s="22" t="n">
        <f aca="false">PV($C$46,F$48,0,F39)*-1</f>
        <v>199469.707968535</v>
      </c>
      <c r="G52" s="22" t="n">
        <f aca="false">PV($C$46,G$48,0,G39)*-1</f>
        <v>199661.127792544</v>
      </c>
      <c r="H52" s="22" t="n">
        <f aca="false">PV($C$46,H$48,0,H39)*-1</f>
        <v>199805.350643145</v>
      </c>
      <c r="I52" s="22" t="n">
        <f aca="false">PV($C$46,I$48,0,I39)*-1</f>
        <v>199923.97952088</v>
      </c>
      <c r="J52" s="22" t="n">
        <f aca="false">PV($C$46,J$48,0,J39)*-1</f>
        <v>199984.529059454</v>
      </c>
      <c r="K52" s="22" t="n">
        <f aca="false">PV($C$46,K$48,0,K39)*-1</f>
        <v>200012.285251083</v>
      </c>
      <c r="L52" s="22" t="n">
        <f aca="false">PV($C$46,L$48,0,L39)*-1</f>
        <v>200071.571175766</v>
      </c>
      <c r="M52" s="22" t="n">
        <f aca="false">PV($C$46,M$48,0,M39)*-1</f>
        <v>199922.528112288</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4737112.86525258</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795617.186972694</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1944449.35164305</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1997046.32663684</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WRA'!O26+'Regional Data WRA'!V16-('Regional Data WRA'!O26*'Regional Data WRA'!V16)</f>
        <v>0.970484765392926</v>
      </c>
      <c r="E60" s="75" t="n">
        <f aca="false">D60</f>
        <v>0.970484765392926</v>
      </c>
      <c r="F60" s="75" t="n">
        <f aca="false">E60</f>
        <v>0.970484765392926</v>
      </c>
      <c r="G60" s="75" t="n">
        <f aca="false">F60</f>
        <v>0.970484765392926</v>
      </c>
      <c r="H60" s="75" t="n">
        <f aca="false">G60</f>
        <v>0.970484765392926</v>
      </c>
      <c r="I60" s="75" t="n">
        <f aca="false">H60</f>
        <v>0.970484765392926</v>
      </c>
      <c r="J60" s="75" t="n">
        <f aca="false">I60</f>
        <v>0.970484765392926</v>
      </c>
      <c r="K60" s="75" t="n">
        <f aca="false">J60</f>
        <v>0.970484765392926</v>
      </c>
      <c r="L60" s="75" t="n">
        <f aca="false">K60</f>
        <v>0.970484765392926</v>
      </c>
      <c r="M60" s="75" t="n">
        <f aca="false">L60</f>
        <v>0.970484765392926</v>
      </c>
    </row>
    <row r="61" customFormat="false" ht="15" hidden="false" customHeight="false" outlineLevel="0" collapsed="false">
      <c r="B61" s="0" t="s">
        <v>26</v>
      </c>
      <c r="C61" s="75" t="n">
        <v>0</v>
      </c>
      <c r="D61" s="75" t="n">
        <f aca="false">'Regional Data WRA'!O27+'Regional Data WRA'!V17-('Regional Data WRA'!O27*'Regional Data WRA'!V17)</f>
        <v>0.60002508868231</v>
      </c>
      <c r="E61" s="75" t="n">
        <f aca="false">D61</f>
        <v>0.60002508868231</v>
      </c>
      <c r="F61" s="75" t="n">
        <f aca="false">E61</f>
        <v>0.60002508868231</v>
      </c>
      <c r="G61" s="75" t="n">
        <f aca="false">F61</f>
        <v>0.60002508868231</v>
      </c>
      <c r="H61" s="75" t="n">
        <f aca="false">G61</f>
        <v>0.60002508868231</v>
      </c>
      <c r="I61" s="75" t="n">
        <f aca="false">H61</f>
        <v>0.60002508868231</v>
      </c>
      <c r="J61" s="75" t="n">
        <f aca="false">I61</f>
        <v>0.60002508868231</v>
      </c>
      <c r="K61" s="75" t="n">
        <f aca="false">J61</f>
        <v>0.60002508868231</v>
      </c>
      <c r="L61" s="75" t="n">
        <f aca="false">K61</f>
        <v>0.60002508868231</v>
      </c>
      <c r="M61" s="75" t="n">
        <f aca="false">L61</f>
        <v>0.60002508868231</v>
      </c>
    </row>
    <row r="62" customFormat="false" ht="15" hidden="false" customHeight="false" outlineLevel="0" collapsed="false">
      <c r="B62" s="0" t="s">
        <v>27</v>
      </c>
      <c r="C62" s="75" t="n">
        <v>0</v>
      </c>
      <c r="D62" s="75" t="n">
        <f aca="false">'Regional Data WRA'!O28+'Regional Data WRA'!V18-('Regional Data WRA'!O28*'Regional Data WRA'!V18)</f>
        <v>0.915430826236322</v>
      </c>
      <c r="E62" s="75" t="n">
        <f aca="false">D62</f>
        <v>0.915430826236322</v>
      </c>
      <c r="F62" s="75" t="n">
        <f aca="false">E62</f>
        <v>0.915430826236322</v>
      </c>
      <c r="G62" s="75" t="n">
        <f aca="false">F62</f>
        <v>0.915430826236322</v>
      </c>
      <c r="H62" s="75" t="n">
        <f aca="false">G62</f>
        <v>0.915430826236322</v>
      </c>
      <c r="I62" s="75" t="n">
        <f aca="false">H62</f>
        <v>0.915430826236322</v>
      </c>
      <c r="J62" s="75" t="n">
        <f aca="false">I62</f>
        <v>0.915430826236322</v>
      </c>
      <c r="K62" s="75" t="n">
        <f aca="false">J62</f>
        <v>0.915430826236322</v>
      </c>
      <c r="L62" s="75" t="n">
        <f aca="false">K62</f>
        <v>0.915430826236322</v>
      </c>
      <c r="M62" s="75" t="n">
        <f aca="false">L62</f>
        <v>0.915430826236322</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400736.700027036</v>
      </c>
      <c r="E65" s="22" t="n">
        <f aca="false">SUM(E66:E68)</f>
        <v>413337.039163746</v>
      </c>
      <c r="F65" s="22" t="n">
        <f aca="false">SUM(F66:F68)</f>
        <v>426234.441790627</v>
      </c>
      <c r="G65" s="22" t="n">
        <f aca="false">SUM(G66:G68)</f>
        <v>439442.779182927</v>
      </c>
      <c r="H65" s="22" t="n">
        <f aca="false">SUM(H66:H68)</f>
        <v>452953.011633182</v>
      </c>
      <c r="I65" s="22" t="n">
        <f aca="false">SUM(I66:I68)</f>
        <v>466818.598101058</v>
      </c>
      <c r="J65" s="22" t="n">
        <f aca="false">SUM(J66:J68)</f>
        <v>480968.779497084</v>
      </c>
      <c r="K65" s="22" t="n">
        <f aca="false">SUM(K66:K68)</f>
        <v>495466.599987981</v>
      </c>
      <c r="L65" s="22" t="n">
        <f aca="false">SUM(L66:L68)</f>
        <v>510481.865802784</v>
      </c>
      <c r="M65" s="22" t="n">
        <f aca="false">SUM(M66:M68)</f>
        <v>525404.630473088</v>
      </c>
    </row>
    <row r="66" customFormat="false" ht="15" hidden="false" customHeight="false" outlineLevel="0" collapsed="false">
      <c r="B66" s="0" t="s">
        <v>25</v>
      </c>
      <c r="C66" s="22" t="n">
        <f aca="false">C60*C4</f>
        <v>0</v>
      </c>
      <c r="D66" s="22" t="n">
        <f aca="false">D60*D4</f>
        <v>79548.7659297317</v>
      </c>
      <c r="E66" s="22" t="n">
        <f aca="false">E60*E4</f>
        <v>82050.0128296383</v>
      </c>
      <c r="F66" s="22" t="n">
        <f aca="false">F60*F4</f>
        <v>84610.2287085384</v>
      </c>
      <c r="G66" s="22" t="n">
        <f aca="false">G60*G4</f>
        <v>87232.1671021773</v>
      </c>
      <c r="H66" s="22" t="n">
        <f aca="false">H60*H4</f>
        <v>89914.03357153</v>
      </c>
      <c r="I66" s="22" t="n">
        <f aca="false">I60*I4</f>
        <v>92666.440057727</v>
      </c>
      <c r="J66" s="22" t="n">
        <f aca="false">J60*J4</f>
        <v>95475.3404346072</v>
      </c>
      <c r="K66" s="22" t="n">
        <f aca="false">K60*K4</f>
        <v>98353.2493674397</v>
      </c>
      <c r="L66" s="22" t="n">
        <f aca="false">L60*L4</f>
        <v>101333.874465151</v>
      </c>
      <c r="M66" s="22" t="n">
        <f aca="false">M60*M4</f>
        <v>104296.13750146</v>
      </c>
    </row>
    <row r="67" customFormat="false" ht="15" hidden="false" customHeight="false" outlineLevel="0" collapsed="false">
      <c r="B67" s="0" t="s">
        <v>26</v>
      </c>
      <c r="C67" s="22" t="n">
        <f aca="false">C61*C5</f>
        <v>0</v>
      </c>
      <c r="D67" s="22" t="n">
        <f aca="false">D61*D5</f>
        <v>131787.335367838</v>
      </c>
      <c r="E67" s="22" t="n">
        <f aca="false">E61*E5</f>
        <v>135931.116357815</v>
      </c>
      <c r="F67" s="22" t="n">
        <f aca="false">F61*F5</f>
        <v>140172.590436052</v>
      </c>
      <c r="G67" s="22" t="n">
        <f aca="false">G61*G5</f>
        <v>144516.319346963</v>
      </c>
      <c r="H67" s="22" t="n">
        <f aca="false">H61*H5</f>
        <v>148959.330268346</v>
      </c>
      <c r="I67" s="22" t="n">
        <f aca="false">I61*I5</f>
        <v>153519.203855643</v>
      </c>
      <c r="J67" s="22" t="n">
        <f aca="false">J61*J5</f>
        <v>158172.670086782</v>
      </c>
      <c r="K67" s="22" t="n">
        <f aca="false">K61*K5</f>
        <v>162940.461833851</v>
      </c>
      <c r="L67" s="22" t="n">
        <f aca="false">L61*L5</f>
        <v>167878.422024268</v>
      </c>
      <c r="M67" s="22" t="n">
        <f aca="false">M61*M5</f>
        <v>172785.962042659</v>
      </c>
    </row>
    <row r="68" customFormat="false" ht="15" hidden="false" customHeight="false" outlineLevel="0" collapsed="false">
      <c r="B68" s="0" t="s">
        <v>27</v>
      </c>
      <c r="C68" s="22" t="n">
        <f aca="false">C62*C6</f>
        <v>0</v>
      </c>
      <c r="D68" s="22" t="n">
        <f aca="false">D62*D6</f>
        <v>189400.598729466</v>
      </c>
      <c r="E68" s="22" t="n">
        <f aca="false">E62*E6</f>
        <v>195355.909976292</v>
      </c>
      <c r="F68" s="22" t="n">
        <f aca="false">F62*F6</f>
        <v>201451.622646036</v>
      </c>
      <c r="G68" s="22" t="n">
        <f aca="false">G62*G6</f>
        <v>207694.292733787</v>
      </c>
      <c r="H68" s="22" t="n">
        <f aca="false">H62*H6</f>
        <v>214079.647793305</v>
      </c>
      <c r="I68" s="22" t="n">
        <f aca="false">I62*I6</f>
        <v>220632.954187688</v>
      </c>
      <c r="J68" s="22" t="n">
        <f aca="false">J62*J6</f>
        <v>227320.768975695</v>
      </c>
      <c r="K68" s="22" t="n">
        <f aca="false">K62*K6</f>
        <v>234172.88878669</v>
      </c>
      <c r="L68" s="22" t="n">
        <f aca="false">L62*L6</f>
        <v>241269.569313365</v>
      </c>
      <c r="M68" s="22" t="n">
        <f aca="false">M62*M6</f>
        <v>248322.530928969</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4611844.44565951</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915480.249968</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1516663.41162022</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2179700.78407129</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389064.757307802</v>
      </c>
      <c r="E78" s="22" t="n">
        <f aca="false">PV($C$75,E$77,0,E65)*-1</f>
        <v>389609.802209205</v>
      </c>
      <c r="F78" s="22" t="n">
        <f aca="false">PV($C$75,F$77,0,F65)*-1</f>
        <v>390064.894333742</v>
      </c>
      <c r="G78" s="22" t="n">
        <f aca="false">PV($C$75,G$77,0,G65)*-1</f>
        <v>390439.217604105</v>
      </c>
      <c r="H78" s="22" t="n">
        <f aca="false">PV($C$75,H$77,0,H65)*-1</f>
        <v>390721.246748045</v>
      </c>
      <c r="I78" s="22" t="n">
        <f aca="false">PV($C$75,I$77,0,I65)*-1</f>
        <v>390953.22663677</v>
      </c>
      <c r="J78" s="22" t="n">
        <f aca="false">PV($C$75,J$77,0,J65)*-1</f>
        <v>391071.631830252</v>
      </c>
      <c r="K78" s="22" t="n">
        <f aca="false">PV($C$75,K$77,0,K65)*-1</f>
        <v>391125.909324641</v>
      </c>
      <c r="L78" s="22" t="n">
        <f aca="false">PV($C$75,L$77,0,L65)*-1</f>
        <v>391241.843509247</v>
      </c>
      <c r="M78" s="22" t="n">
        <f aca="false">PV($C$75,M$77,0,M65)*-1</f>
        <v>390950.388393587</v>
      </c>
    </row>
    <row r="79" customFormat="false" ht="15" hidden="false" customHeight="false" outlineLevel="0" collapsed="false">
      <c r="A79" s="101"/>
      <c r="B79" s="101" t="s">
        <v>25</v>
      </c>
      <c r="C79" s="22" t="n">
        <f aca="false">PV($C$75,C$77,0,C66)*-1</f>
        <v>0</v>
      </c>
      <c r="D79" s="22" t="n">
        <f aca="false">PV($C$75,D$77,0,D66)*-1</f>
        <v>77231.8115822638</v>
      </c>
      <c r="E79" s="22" t="n">
        <f aca="false">PV($C$75,E$77,0,E66)*-1</f>
        <v>77340.0064375891</v>
      </c>
      <c r="F79" s="22" t="n">
        <f aca="false">PV($C$75,F$77,0,F66)*-1</f>
        <v>77430.3450985822</v>
      </c>
      <c r="G79" s="22" t="n">
        <f aca="false">PV($C$75,G$77,0,G66)*-1</f>
        <v>77504.6506319016</v>
      </c>
      <c r="H79" s="22" t="n">
        <f aca="false">PV($C$75,H$77,0,H66)*-1</f>
        <v>77560.6351982144</v>
      </c>
      <c r="I79" s="22" t="n">
        <f aca="false">PV($C$75,I$77,0,I66)*-1</f>
        <v>77606.6846712659</v>
      </c>
      <c r="J79" s="22" t="n">
        <f aca="false">PV($C$75,J$77,0,J66)*-1</f>
        <v>77630.1888499959</v>
      </c>
      <c r="K79" s="22" t="n">
        <f aca="false">PV($C$75,K$77,0,K66)*-1</f>
        <v>77640.9632754381</v>
      </c>
      <c r="L79" s="22" t="n">
        <f aca="false">PV($C$75,L$77,0,L66)*-1</f>
        <v>77663.9769433001</v>
      </c>
      <c r="M79" s="22" t="n">
        <f aca="false">PV($C$75,M$77,0,M66)*-1</f>
        <v>77606.1212620682</v>
      </c>
    </row>
    <row r="80" customFormat="false" ht="15" hidden="false" customHeight="false" outlineLevel="0" collapsed="false">
      <c r="A80" s="101"/>
      <c r="B80" s="101" t="s">
        <v>26</v>
      </c>
      <c r="C80" s="22" t="n">
        <f aca="false">PV($C$75,C$77,0,C67)*-1</f>
        <v>0</v>
      </c>
      <c r="D80" s="22" t="n">
        <f aca="false">PV($C$75,D$77,0,D67)*-1</f>
        <v>127948.869289163</v>
      </c>
      <c r="E80" s="22" t="n">
        <f aca="false">PV($C$75,E$77,0,E67)*-1</f>
        <v>128128.114202861</v>
      </c>
      <c r="F80" s="22" t="n">
        <f aca="false">PV($C$75,F$77,0,F67)*-1</f>
        <v>128277.777007479</v>
      </c>
      <c r="G80" s="22" t="n">
        <f aca="false">PV($C$75,G$77,0,G67)*-1</f>
        <v>128400.877952224</v>
      </c>
      <c r="H80" s="22" t="n">
        <f aca="false">PV($C$75,H$77,0,H67)*-1</f>
        <v>128493.626805457</v>
      </c>
      <c r="I80" s="22" t="n">
        <f aca="false">PV($C$75,I$77,0,I67)*-1</f>
        <v>128569.91632771</v>
      </c>
      <c r="J80" s="22" t="n">
        <f aca="false">PV($C$75,J$77,0,J67)*-1</f>
        <v>128608.855374075</v>
      </c>
      <c r="K80" s="22" t="n">
        <f aca="false">PV($C$75,K$77,0,K67)*-1</f>
        <v>128626.705215019</v>
      </c>
      <c r="L80" s="22" t="n">
        <f aca="false">PV($C$75,L$77,0,L67)*-1</f>
        <v>128664.831638844</v>
      </c>
      <c r="M80" s="22" t="n">
        <f aca="false">PV($C$75,M$77,0,M67)*-1</f>
        <v>128568.982935519</v>
      </c>
    </row>
    <row r="81" customFormat="false" ht="15" hidden="false" customHeight="false" outlineLevel="0" collapsed="false">
      <c r="A81" s="101"/>
      <c r="B81" s="101" t="s">
        <v>27</v>
      </c>
      <c r="C81" s="22" t="n">
        <f aca="false">PV($C$75,C$77,0,C68)*-1</f>
        <v>0</v>
      </c>
      <c r="D81" s="22" t="n">
        <f aca="false">PV($C$75,D$77,0,D68)*-1</f>
        <v>183884.076436374</v>
      </c>
      <c r="E81" s="22" t="n">
        <f aca="false">PV($C$75,E$77,0,E68)*-1</f>
        <v>184141.681568755</v>
      </c>
      <c r="F81" s="22" t="n">
        <f aca="false">PV($C$75,F$77,0,F68)*-1</f>
        <v>184356.77222768</v>
      </c>
      <c r="G81" s="22" t="n">
        <f aca="false">PV($C$75,G$77,0,G68)*-1</f>
        <v>184533.689019979</v>
      </c>
      <c r="H81" s="22" t="n">
        <f aca="false">PV($C$75,H$77,0,H68)*-1</f>
        <v>184666.984744373</v>
      </c>
      <c r="I81" s="22" t="n">
        <f aca="false">PV($C$75,I$77,0,I68)*-1</f>
        <v>184776.625637795</v>
      </c>
      <c r="J81" s="22" t="n">
        <f aca="false">PV($C$75,J$77,0,J68)*-1</f>
        <v>184832.587606181</v>
      </c>
      <c r="K81" s="22" t="n">
        <f aca="false">PV($C$75,K$77,0,K68)*-1</f>
        <v>184858.240834183</v>
      </c>
      <c r="L81" s="22" t="n">
        <f aca="false">PV($C$75,L$77,0,L68)*-1</f>
        <v>184913.034927103</v>
      </c>
      <c r="M81" s="22" t="n">
        <f aca="false">PV($C$75,M$77,0,M68)*-1</f>
        <v>184775.284195999</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3905242.9178974</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775215.383950619</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1284288.55674835</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1845738.97719842</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134303.536978901</v>
      </c>
      <c r="E89" s="49" t="n">
        <f aca="false">SUM(E90:E92)</f>
        <v>138526.434739649</v>
      </c>
      <c r="F89" s="49" t="n">
        <f aca="false">SUM(F90:F92)</f>
        <v>142848.890832426</v>
      </c>
      <c r="G89" s="49" t="n">
        <f aca="false">SUM(G90:G92)</f>
        <v>147275.554098548</v>
      </c>
      <c r="H89" s="49" t="n">
        <f aca="false">SUM(H90:H92)</f>
        <v>151803.394956033</v>
      </c>
      <c r="I89" s="49" t="n">
        <f aca="false">SUM(I90:I92)</f>
        <v>156450.329725913</v>
      </c>
      <c r="J89" s="49" t="n">
        <f aca="false">SUM(J90:J92)</f>
        <v>161192.644094053</v>
      </c>
      <c r="K89" s="49" t="n">
        <f aca="false">SUM(K90:K92)</f>
        <v>166051.466783069</v>
      </c>
      <c r="L89" s="49" t="n">
        <f aca="false">SUM(L90:L92)</f>
        <v>171083.706923466</v>
      </c>
      <c r="M89" s="49" t="n">
        <f aca="false">SUM(M90:M92)</f>
        <v>176084.946082721</v>
      </c>
    </row>
    <row r="90" customFormat="false" ht="15" hidden="false" customHeight="false" outlineLevel="0" collapsed="false">
      <c r="B90" s="0" t="s">
        <v>25</v>
      </c>
      <c r="C90" s="48" t="n">
        <f aca="false">C15*C60*Interventions!$C$41</f>
        <v>0</v>
      </c>
      <c r="D90" s="48" t="n">
        <f aca="false">D15*D60*Interventions!$C$41</f>
        <v>29964.1784811285</v>
      </c>
      <c r="E90" s="48" t="n">
        <f aca="false">E15*E60*Interventions!$C$41</f>
        <v>30906.3402816066</v>
      </c>
      <c r="F90" s="48" t="n">
        <f aca="false">F15*F60*Interventions!$C$41</f>
        <v>31870.7143312725</v>
      </c>
      <c r="G90" s="48" t="n">
        <f aca="false">G15*G60*Interventions!$C$41</f>
        <v>32858.337823294</v>
      </c>
      <c r="H90" s="48" t="n">
        <f aca="false">H15*H60*Interventions!$C$41</f>
        <v>33868.5348340335</v>
      </c>
      <c r="I90" s="48" t="n">
        <f aca="false">I15*I60*Interventions!$C$41</f>
        <v>34905.3026360366</v>
      </c>
      <c r="J90" s="48" t="n">
        <f aca="false">J15*J60*Interventions!$C$41</f>
        <v>35963.350378762</v>
      </c>
      <c r="K90" s="48" t="n">
        <f aca="false">K15*K60*Interventions!$C$41</f>
        <v>37047.392046888</v>
      </c>
      <c r="L90" s="48" t="n">
        <f aca="false">L15*L60*Interventions!$C$41</f>
        <v>38170.1245163274</v>
      </c>
      <c r="M90" s="48" t="n">
        <f aca="false">M15*M60*Interventions!$C$41</f>
        <v>39285.9404223392</v>
      </c>
    </row>
    <row r="91" customFormat="false" ht="15" hidden="false" customHeight="false" outlineLevel="0" collapsed="false">
      <c r="B91" s="0" t="s">
        <v>26</v>
      </c>
      <c r="C91" s="48" t="n">
        <f aca="false">C16*C61*Interventions!$C$41</f>
        <v>0</v>
      </c>
      <c r="D91" s="48" t="n">
        <f aca="false">D16*D61*Interventions!$C$41</f>
        <v>41983.873348342</v>
      </c>
      <c r="E91" s="48" t="n">
        <f aca="false">E16*E61*Interventions!$C$41</f>
        <v>43303.9696670124</v>
      </c>
      <c r="F91" s="48" t="n">
        <f aca="false">F16*F61*Interventions!$C$41</f>
        <v>44655.1883559246</v>
      </c>
      <c r="G91" s="48" t="n">
        <f aca="false">G16*G61*Interventions!$C$41</f>
        <v>46038.9826632169</v>
      </c>
      <c r="H91" s="48" t="n">
        <f aca="false">H16*H61*Interventions!$C$41</f>
        <v>47454.4055283048</v>
      </c>
      <c r="I91" s="48" t="n">
        <f aca="false">I16*I61*Interventions!$C$41</f>
        <v>48907.0576715414</v>
      </c>
      <c r="J91" s="48" t="n">
        <f aca="false">J16*J61*Interventions!$C$41</f>
        <v>50389.5258945584</v>
      </c>
      <c r="K91" s="48" t="n">
        <f aca="false">K16*K61*Interventions!$C$41</f>
        <v>51908.4151285012</v>
      </c>
      <c r="L91" s="48" t="n">
        <f aca="false">L16*L61*Interventions!$C$41</f>
        <v>53481.5154165903</v>
      </c>
      <c r="M91" s="48" t="n">
        <f aca="false">M16*M61*Interventions!$C$41</f>
        <v>55044.9246623191</v>
      </c>
    </row>
    <row r="92" customFormat="false" ht="15" hidden="false" customHeight="false" outlineLevel="0" collapsed="false">
      <c r="B92" s="0" t="s">
        <v>27</v>
      </c>
      <c r="C92" s="48" t="n">
        <f aca="false">C17*C62*Interventions!$C$41</f>
        <v>0</v>
      </c>
      <c r="D92" s="48" t="n">
        <f aca="false">D17*D62*Interventions!$C$41</f>
        <v>62355.4851494302</v>
      </c>
      <c r="E92" s="48" t="n">
        <f aca="false">E17*E62*Interventions!$C$41</f>
        <v>64316.12479103</v>
      </c>
      <c r="F92" s="48" t="n">
        <f aca="false">F17*F62*Interventions!$C$41</f>
        <v>66322.9881452285</v>
      </c>
      <c r="G92" s="48" t="n">
        <f aca="false">G17*G62*Interventions!$C$41</f>
        <v>68378.2336120367</v>
      </c>
      <c r="H92" s="48" t="n">
        <f aca="false">H17*H62*Interventions!$C$41</f>
        <v>70480.4545936947</v>
      </c>
      <c r="I92" s="48" t="n">
        <f aca="false">I17*I62*Interventions!$C$41</f>
        <v>72637.9694183351</v>
      </c>
      <c r="J92" s="48" t="n">
        <f aca="false">J17*J62*Interventions!$C$41</f>
        <v>74839.7678207327</v>
      </c>
      <c r="K92" s="48" t="n">
        <f aca="false">K17*K62*Interventions!$C$41</f>
        <v>77095.6596076797</v>
      </c>
      <c r="L92" s="48" t="n">
        <f aca="false">L17*L62*Interventions!$C$41</f>
        <v>79432.0669905486</v>
      </c>
      <c r="M92" s="48" t="n">
        <f aca="false">M17*M62*Interventions!$C$41</f>
        <v>81754.0809980623</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1545620.90521478</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344840.215751688</v>
      </c>
      <c r="D96" s="22"/>
      <c r="E96" s="22"/>
      <c r="F96" s="22"/>
      <c r="G96" s="22"/>
      <c r="H96" s="22"/>
      <c r="I96" s="22"/>
      <c r="J96" s="22"/>
      <c r="K96" s="22"/>
      <c r="L96" s="22"/>
      <c r="M96" s="22"/>
    </row>
    <row r="97" customFormat="false" ht="15" hidden="false" customHeight="false" outlineLevel="0" collapsed="false">
      <c r="A97" s="101"/>
      <c r="B97" s="101" t="s">
        <v>26</v>
      </c>
      <c r="C97" s="48" t="n">
        <f aca="false">SUM(C91:M91)</f>
        <v>483167.858336311</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717612.831126779</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130391.783474661</v>
      </c>
      <c r="E102" s="22" t="n">
        <f aca="false">PV($C$99,E$101,0,E89)*-1</f>
        <v>130574.450692477</v>
      </c>
      <c r="F102" s="22" t="n">
        <f aca="false">PV($C$99,F$101,0,F89)*-1</f>
        <v>130726.970993144</v>
      </c>
      <c r="G102" s="22" t="n">
        <f aca="false">PV($C$99,G$101,0,G89)*-1</f>
        <v>130852.422291166</v>
      </c>
      <c r="H102" s="22" t="n">
        <f aca="false">PV($C$99,H$101,0,H89)*-1</f>
        <v>130946.941988413</v>
      </c>
      <c r="I102" s="22" t="n">
        <f aca="false">PV($C$99,I$101,0,I89)*-1</f>
        <v>131024.688098419</v>
      </c>
      <c r="J102" s="22" t="n">
        <f aca="false">PV($C$99,J$101,0,J89)*-1</f>
        <v>131064.370603865</v>
      </c>
      <c r="K102" s="22" t="n">
        <f aca="false">PV($C$99,K$101,0,K89)*-1</f>
        <v>131082.561249928</v>
      </c>
      <c r="L102" s="22" t="n">
        <f aca="false">PV($C$99,L$101,0,L89)*-1</f>
        <v>131121.415617518</v>
      </c>
      <c r="M102" s="22" t="n">
        <f aca="false">PV($C$99,M$101,0,M89)*-1</f>
        <v>131023.73688507</v>
      </c>
    </row>
    <row r="103" customFormat="false" ht="15" hidden="false" customHeight="false" outlineLevel="0" collapsed="false">
      <c r="A103" s="101"/>
      <c r="B103" s="101" t="s">
        <v>25</v>
      </c>
      <c r="C103" s="22" t="n">
        <f aca="false">PV($C$99,C$101,0,C90)*-1</f>
        <v>0</v>
      </c>
      <c r="D103" s="22" t="n">
        <f aca="false">PV($C$99,D$101,0,D90)*-1</f>
        <v>29091.4354185713</v>
      </c>
      <c r="E103" s="22" t="n">
        <f aca="false">PV($C$99,E$101,0,E90)*-1</f>
        <v>29132.1899157381</v>
      </c>
      <c r="F103" s="22" t="n">
        <f aca="false">PV($C$99,F$101,0,F90)*-1</f>
        <v>29166.2183978913</v>
      </c>
      <c r="G103" s="22" t="n">
        <f aca="false">PV($C$99,G$101,0,G90)*-1</f>
        <v>29194.2075720349</v>
      </c>
      <c r="H103" s="22" t="n">
        <f aca="false">PV($C$99,H$101,0,H90)*-1</f>
        <v>29215.2956620584</v>
      </c>
      <c r="I103" s="22" t="n">
        <f aca="false">PV($C$99,I$101,0,I90)*-1</f>
        <v>29232.6414324591</v>
      </c>
      <c r="J103" s="22" t="n">
        <f aca="false">PV($C$99,J$101,0,J90)*-1</f>
        <v>29241.4949124382</v>
      </c>
      <c r="K103" s="22" t="n">
        <f aca="false">PV($C$99,K$101,0,K90)*-1</f>
        <v>29245.553389062</v>
      </c>
      <c r="L103" s="22" t="n">
        <f aca="false">PV($C$99,L$101,0,L90)*-1</f>
        <v>29254.222104953</v>
      </c>
      <c r="M103" s="22" t="n">
        <f aca="false">PV($C$99,M$101,0,M90)*-1</f>
        <v>29232.4292092579</v>
      </c>
    </row>
    <row r="104" customFormat="false" ht="15" hidden="false" customHeight="false" outlineLevel="0" collapsed="false">
      <c r="A104" s="101"/>
      <c r="B104" s="101" t="s">
        <v>26</v>
      </c>
      <c r="C104" s="22" t="n">
        <f aca="false">PV($C$99,C$101,0,C91)*-1</f>
        <v>0</v>
      </c>
      <c r="D104" s="22" t="n">
        <f aca="false">PV($C$99,D$101,0,D91)*-1</f>
        <v>40761.042085769</v>
      </c>
      <c r="E104" s="22" t="n">
        <f aca="false">PV($C$99,E$101,0,E91)*-1</f>
        <v>40818.1446573781</v>
      </c>
      <c r="F104" s="22" t="n">
        <f aca="false">PV($C$99,F$101,0,F91)*-1</f>
        <v>40865.8231707688</v>
      </c>
      <c r="G104" s="22" t="n">
        <f aca="false">PV($C$99,G$101,0,G91)*-1</f>
        <v>40905.0397954832</v>
      </c>
      <c r="H104" s="22" t="n">
        <f aca="false">PV($C$99,H$101,0,H91)*-1</f>
        <v>40934.5870664442</v>
      </c>
      <c r="I104" s="22" t="n">
        <f aca="false">PV($C$99,I$101,0,I91)*-1</f>
        <v>40958.8908406355</v>
      </c>
      <c r="J104" s="22" t="n">
        <f aca="false">PV($C$99,J$101,0,J91)*-1</f>
        <v>40971.2957654816</v>
      </c>
      <c r="K104" s="22" t="n">
        <f aca="false">PV($C$99,K$101,0,K91)*-1</f>
        <v>40976.98224104</v>
      </c>
      <c r="L104" s="22" t="n">
        <f aca="false">PV($C$99,L$101,0,L91)*-1</f>
        <v>40989.1282863684</v>
      </c>
      <c r="M104" s="22" t="n">
        <f aca="false">PV($C$99,M$101,0,M91)*-1</f>
        <v>40958.5934871803</v>
      </c>
    </row>
    <row r="105" customFormat="false" ht="15" hidden="false" customHeight="false" outlineLevel="0" collapsed="false">
      <c r="A105" s="101"/>
      <c r="B105" s="101" t="s">
        <v>27</v>
      </c>
      <c r="C105" s="22" t="n">
        <f aca="false">PV($C$99,C$101,0,C92)*-1</f>
        <v>0</v>
      </c>
      <c r="D105" s="22" t="n">
        <f aca="false">PV($C$99,D$101,0,D92)*-1</f>
        <v>60539.3059703205</v>
      </c>
      <c r="E105" s="22" t="n">
        <f aca="false">PV($C$99,E$101,0,E92)*-1</f>
        <v>60624.116119361</v>
      </c>
      <c r="F105" s="22" t="n">
        <f aca="false">PV($C$99,F$101,0,F92)*-1</f>
        <v>60694.9294244844</v>
      </c>
      <c r="G105" s="22" t="n">
        <f aca="false">PV($C$99,G$101,0,G92)*-1</f>
        <v>60753.1749236478</v>
      </c>
      <c r="H105" s="22" t="n">
        <f aca="false">PV($C$99,H$101,0,H92)*-1</f>
        <v>60797.0592599102</v>
      </c>
      <c r="I105" s="22" t="n">
        <f aca="false">PV($C$99,I$101,0,I92)*-1</f>
        <v>60833.1558253244</v>
      </c>
      <c r="J105" s="22" t="n">
        <f aca="false">PV($C$99,J$101,0,J92)*-1</f>
        <v>60851.5799259452</v>
      </c>
      <c r="K105" s="22" t="n">
        <f aca="false">PV($C$99,K$101,0,K92)*-1</f>
        <v>60860.0256198262</v>
      </c>
      <c r="L105" s="22" t="n">
        <f aca="false">PV($C$99,L$101,0,L92)*-1</f>
        <v>60878.0652261963</v>
      </c>
      <c r="M105" s="22" t="n">
        <f aca="false">PV($C$99,M$101,0,M92)*-1</f>
        <v>60832.7141886321</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1308809.34189466</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292005.688014464</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409139.527396549</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607664.126483648</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60221.2753487556</v>
      </c>
      <c r="E113" s="48" t="n">
        <f aca="false">SUM(E114:E116)</f>
        <v>62114.8091643216</v>
      </c>
      <c r="F113" s="48" t="n">
        <f aca="false">SUM(F114:F116)</f>
        <v>64052.984616744</v>
      </c>
      <c r="G113" s="48" t="n">
        <f aca="false">SUM(G114:G116)</f>
        <v>66037.8862315632</v>
      </c>
      <c r="H113" s="48" t="n">
        <f aca="false">SUM(H114:H116)</f>
        <v>68068.1555539327</v>
      </c>
      <c r="I113" s="48" t="n">
        <f aca="false">SUM(I114:I116)</f>
        <v>70151.8262047556</v>
      </c>
      <c r="J113" s="48" t="n">
        <f aca="false">SUM(J114:J116)</f>
        <v>72278.264761612</v>
      </c>
      <c r="K113" s="48" t="n">
        <f aca="false">SUM(K114:K116)</f>
        <v>74456.9452759753</v>
      </c>
      <c r="L113" s="48" t="n">
        <f aca="false">SUM(L114:L116)</f>
        <v>76713.3856194902</v>
      </c>
      <c r="M113" s="48" t="n">
        <f aca="false">SUM(M114:M116)</f>
        <v>78955.9252224624</v>
      </c>
    </row>
    <row r="114" customFormat="false" ht="15" hidden="false" customHeight="false" outlineLevel="0" collapsed="false">
      <c r="B114" s="0" t="s">
        <v>25</v>
      </c>
      <c r="C114" s="48" t="n">
        <f aca="false">C26*C60*Interventions!$C$42</f>
        <v>0</v>
      </c>
      <c r="D114" s="48" t="n">
        <f aca="false">D26*D60*Interventions!$C$42</f>
        <v>13435.8415534118</v>
      </c>
      <c r="E114" s="48" t="n">
        <f aca="false">E26*E60*Interventions!$C$42</f>
        <v>13858.3038837865</v>
      </c>
      <c r="F114" s="48" t="n">
        <f aca="false">F26*F60*Interventions!$C$42</f>
        <v>14290.7261154754</v>
      </c>
      <c r="G114" s="48" t="n">
        <f aca="false">G26*G60*Interventions!$C$42</f>
        <v>14733.5733225692</v>
      </c>
      <c r="H114" s="48" t="n">
        <f aca="false">H26*H60*Interventions!$C$42</f>
        <v>15186.5424230762</v>
      </c>
      <c r="I114" s="48" t="n">
        <f aca="false">I26*I60*Interventions!$C$42</f>
        <v>15651.4257811888</v>
      </c>
      <c r="J114" s="48" t="n">
        <f aca="false">J26*J60*Interventions!$C$42</f>
        <v>16125.850996489</v>
      </c>
      <c r="K114" s="48" t="n">
        <f aca="false">K26*K60*Interventions!$C$42</f>
        <v>16611.9318045916</v>
      </c>
      <c r="L114" s="48" t="n">
        <f aca="false">L26*L60*Interventions!$C$42</f>
        <v>17115.3614439444</v>
      </c>
      <c r="M114" s="48" t="n">
        <f aca="false">M26*M60*Interventions!$C$42</f>
        <v>17615.6897184337</v>
      </c>
    </row>
    <row r="115" customFormat="false" ht="15" hidden="false" customHeight="false" outlineLevel="0" collapsed="false">
      <c r="B115" s="0" t="s">
        <v>26</v>
      </c>
      <c r="C115" s="48" t="n">
        <f aca="false">C27*C61*Interventions!$C$42</f>
        <v>0</v>
      </c>
      <c r="D115" s="48" t="n">
        <f aca="false">D27*D61*Interventions!$C$42</f>
        <v>18825.4341917666</v>
      </c>
      <c r="E115" s="48" t="n">
        <f aca="false">E27*E61*Interventions!$C$42</f>
        <v>19417.3611482846</v>
      </c>
      <c r="F115" s="48" t="n">
        <f aca="false">F27*F61*Interventions!$C$42</f>
        <v>20023.2432758279</v>
      </c>
      <c r="G115" s="48" t="n">
        <f aca="false">G27*G61*Interventions!$C$42</f>
        <v>20643.732206202</v>
      </c>
      <c r="H115" s="48" t="n">
        <f aca="false">H27*H61*Interventions!$C$42</f>
        <v>21278.4032804774</v>
      </c>
      <c r="I115" s="48" t="n">
        <f aca="false">I27*I61*Interventions!$C$42</f>
        <v>21929.7678437022</v>
      </c>
      <c r="J115" s="48" t="n">
        <f aca="false">J27*J61*Interventions!$C$42</f>
        <v>22594.5018414979</v>
      </c>
      <c r="K115" s="48" t="n">
        <f aca="false">K27*K61*Interventions!$C$42</f>
        <v>23275.5669038119</v>
      </c>
      <c r="L115" s="48" t="n">
        <f aca="false">L27*L61*Interventions!$C$42</f>
        <v>23980.9400289821</v>
      </c>
      <c r="M115" s="48" t="n">
        <f aca="false">M27*M61*Interventions!$C$42</f>
        <v>24681.9677218315</v>
      </c>
    </row>
    <row r="116" customFormat="false" ht="15" hidden="false" customHeight="false" outlineLevel="0" collapsed="false">
      <c r="B116" s="0" t="s">
        <v>27</v>
      </c>
      <c r="C116" s="48" t="n">
        <f aca="false">C28*C62*Interventions!$C$42</f>
        <v>0</v>
      </c>
      <c r="D116" s="48" t="n">
        <f aca="false">D28*D62*Interventions!$C$42</f>
        <v>27959.9996035772</v>
      </c>
      <c r="E116" s="48" t="n">
        <f aca="false">E28*E62*Interventions!$C$42</f>
        <v>28839.1441322504</v>
      </c>
      <c r="F116" s="48" t="n">
        <f aca="false">F28*F62*Interventions!$C$42</f>
        <v>29739.0152254406</v>
      </c>
      <c r="G116" s="48" t="n">
        <f aca="false">G28*G62*Interventions!$C$42</f>
        <v>30660.580702792</v>
      </c>
      <c r="H116" s="48" t="n">
        <f aca="false">H28*H62*Interventions!$C$42</f>
        <v>31603.2098503791</v>
      </c>
      <c r="I116" s="48" t="n">
        <f aca="false">I28*I62*Interventions!$C$42</f>
        <v>32570.6325798647</v>
      </c>
      <c r="J116" s="48" t="n">
        <f aca="false">J28*J62*Interventions!$C$42</f>
        <v>33557.9119236251</v>
      </c>
      <c r="K116" s="48" t="n">
        <f aca="false">K28*K62*Interventions!$C$42</f>
        <v>34569.4465675718</v>
      </c>
      <c r="L116" s="48" t="n">
        <f aca="false">L28*L62*Interventions!$C$42</f>
        <v>35617.0841465636</v>
      </c>
      <c r="M116" s="48" t="n">
        <f aca="false">M28*M62*Interventions!$C$42</f>
        <v>36658.2677821973</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693051.457999612</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154625.247042966</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216650.918442384</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321775.292514262</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58467.257620151</v>
      </c>
      <c r="E126" s="22" t="n">
        <f aca="false">PV($C$123,E$125,0,E113)*-1</f>
        <v>58549.1650149134</v>
      </c>
      <c r="F126" s="22" t="n">
        <f aca="false">PV($C$123,F$125,0,F113)*-1</f>
        <v>58617.5546286895</v>
      </c>
      <c r="G126" s="22" t="n">
        <f aca="false">PV($C$123,G$125,0,G113)*-1</f>
        <v>58673.8065884737</v>
      </c>
      <c r="H126" s="22" t="n">
        <f aca="false">PV($C$123,H$125,0,H113)*-1</f>
        <v>58716.18891765</v>
      </c>
      <c r="I126" s="22" t="n">
        <f aca="false">PV($C$123,I$125,0,I113)*-1</f>
        <v>58751.0500240907</v>
      </c>
      <c r="J126" s="22" t="n">
        <f aca="false">PV($C$123,J$125,0,J113)*-1</f>
        <v>58768.8435322942</v>
      </c>
      <c r="K126" s="22" t="n">
        <f aca="false">PV($C$123,K$125,0,K113)*-1</f>
        <v>58777.0001596622</v>
      </c>
      <c r="L126" s="22" t="n">
        <f aca="false">PV($C$123,L$125,0,L113)*-1</f>
        <v>58794.4223335062</v>
      </c>
      <c r="M126" s="22" t="n">
        <f aca="false">PV($C$123,M$125,0,M113)*-1</f>
        <v>58750.6235030751</v>
      </c>
    </row>
    <row r="127" customFormat="false" ht="15" hidden="false" customHeight="false" outlineLevel="0" collapsed="false">
      <c r="A127" s="101"/>
      <c r="B127" s="101" t="s">
        <v>25</v>
      </c>
      <c r="C127" s="22" t="n">
        <f aca="false">PV($C$123,C$125,0,C114)*-1</f>
        <v>0</v>
      </c>
      <c r="D127" s="22" t="n">
        <f aca="false">PV($C$123,D$125,0,D114)*-1</f>
        <v>13044.5063625357</v>
      </c>
      <c r="E127" s="22" t="n">
        <f aca="false">PV($C$123,E$125,0,E114)*-1</f>
        <v>13062.7805483896</v>
      </c>
      <c r="F127" s="22" t="n">
        <f aca="false">PV($C$123,F$125,0,F114)*-1</f>
        <v>13078.0388106777</v>
      </c>
      <c r="G127" s="22" t="n">
        <f aca="false">PV($C$123,G$125,0,G114)*-1</f>
        <v>13090.5890666189</v>
      </c>
      <c r="H127" s="22" t="n">
        <f aca="false">PV($C$123,H$125,0,H114)*-1</f>
        <v>13100.0448985683</v>
      </c>
      <c r="I127" s="22" t="n">
        <f aca="false">PV($C$123,I$125,0,I114)*-1</f>
        <v>13107.8226863982</v>
      </c>
      <c r="J127" s="22" t="n">
        <f aca="false">PV($C$123,J$125,0,J114)*-1</f>
        <v>13111.792558433</v>
      </c>
      <c r="K127" s="22" t="n">
        <f aca="false">PV($C$123,K$125,0,K114)*-1</f>
        <v>13113.6123663379</v>
      </c>
      <c r="L127" s="22" t="n">
        <f aca="false">PV($C$123,L$125,0,L114)*-1</f>
        <v>13117.499390748</v>
      </c>
      <c r="M127" s="22" t="n">
        <f aca="false">PV($C$123,M$125,0,M114)*-1</f>
        <v>13107.7275261953</v>
      </c>
    </row>
    <row r="128" customFormat="false" ht="15" hidden="false" customHeight="false" outlineLevel="0" collapsed="false">
      <c r="A128" s="101"/>
      <c r="B128" s="101" t="s">
        <v>26</v>
      </c>
      <c r="C128" s="22" t="n">
        <f aca="false">PV($C$123,C$125,0,C115)*-1</f>
        <v>0</v>
      </c>
      <c r="D128" s="22" t="n">
        <f aca="false">PV($C$123,D$125,0,D115)*-1</f>
        <v>18277.1205745307</v>
      </c>
      <c r="E128" s="22" t="n">
        <f aca="false">PV($C$123,E$125,0,E115)*-1</f>
        <v>18302.7251845458</v>
      </c>
      <c r="F128" s="22" t="n">
        <f aca="false">PV($C$123,F$125,0,F115)*-1</f>
        <v>18324.1040770732</v>
      </c>
      <c r="G128" s="22" t="n">
        <f aca="false">PV($C$123,G$125,0,G115)*-1</f>
        <v>18341.6886858504</v>
      </c>
      <c r="H128" s="22" t="n">
        <f aca="false">PV($C$123,H$125,0,H115)*-1</f>
        <v>18354.9375874086</v>
      </c>
      <c r="I128" s="22" t="n">
        <f aca="false">PV($C$123,I$125,0,I115)*-1</f>
        <v>18365.835321828</v>
      </c>
      <c r="J128" s="22" t="n">
        <f aca="false">PV($C$123,J$125,0,J115)*-1</f>
        <v>18371.3976503537</v>
      </c>
      <c r="K128" s="22" t="n">
        <f aca="false">PV($C$123,K$125,0,K115)*-1</f>
        <v>18373.9474477609</v>
      </c>
      <c r="L128" s="22" t="n">
        <f aca="false">PV($C$123,L$125,0,L115)*-1</f>
        <v>18379.3936955409</v>
      </c>
      <c r="M128" s="22" t="n">
        <f aca="false">PV($C$123,M$125,0,M115)*-1</f>
        <v>18365.7019894922</v>
      </c>
    </row>
    <row r="129" customFormat="false" ht="15" hidden="false" customHeight="false" outlineLevel="0" collapsed="false">
      <c r="A129" s="101"/>
      <c r="B129" s="101" t="s">
        <v>27</v>
      </c>
      <c r="C129" s="22" t="n">
        <f aca="false">PV($C$123,C$125,0,C116)*-1</f>
        <v>0</v>
      </c>
      <c r="D129" s="22" t="n">
        <f aca="false">PV($C$123,D$125,0,D116)*-1</f>
        <v>27145.6306830846</v>
      </c>
      <c r="E129" s="22" t="n">
        <f aca="false">PV($C$123,E$125,0,E116)*-1</f>
        <v>27183.659281978</v>
      </c>
      <c r="F129" s="22" t="n">
        <f aca="false">PV($C$123,F$125,0,F116)*-1</f>
        <v>27215.4117409386</v>
      </c>
      <c r="G129" s="22" t="n">
        <f aca="false">PV($C$123,G$125,0,G116)*-1</f>
        <v>27241.5288360044</v>
      </c>
      <c r="H129" s="22" t="n">
        <f aca="false">PV($C$123,H$125,0,H116)*-1</f>
        <v>27261.2064316732</v>
      </c>
      <c r="I129" s="22" t="n">
        <f aca="false">PV($C$123,I$125,0,I116)*-1</f>
        <v>27277.3920158644</v>
      </c>
      <c r="J129" s="22" t="n">
        <f aca="false">PV($C$123,J$125,0,J116)*-1</f>
        <v>27285.6533235075</v>
      </c>
      <c r="K129" s="22" t="n">
        <f aca="false">PV($C$123,K$125,0,K116)*-1</f>
        <v>27289.4403455634</v>
      </c>
      <c r="L129" s="22" t="n">
        <f aca="false">PV($C$123,L$125,0,L116)*-1</f>
        <v>27297.5292472173</v>
      </c>
      <c r="M129" s="22" t="n">
        <f aca="false">PV($C$123,M$125,0,M116)*-1</f>
        <v>27277.1939873876</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586865.912322506</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130934.414214903</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183456.852214384</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272474.645893219</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0.233907516610493</v>
      </c>
      <c r="E137" s="71" t="n">
        <f aca="false">(E14-E89)/E3</f>
        <v>0.233907516610493</v>
      </c>
      <c r="F137" s="71" t="n">
        <f aca="false">(F14-F89)/F3</f>
        <v>0.233907516610493</v>
      </c>
      <c r="G137" s="71" t="n">
        <f aca="false">(G14-G89)/G3</f>
        <v>0.233907516610493</v>
      </c>
      <c r="H137" s="71" t="n">
        <f aca="false">(H14-H89)/H3</f>
        <v>0.233907516610493</v>
      </c>
      <c r="I137" s="71" t="n">
        <f aca="false">(I14-I89)/I3</f>
        <v>0.233907516610493</v>
      </c>
      <c r="J137" s="71" t="n">
        <f aca="false">(J14-J89)/J3</f>
        <v>0.233907516610493</v>
      </c>
      <c r="K137" s="71" t="n">
        <f aca="false">(K14-K89)/K3</f>
        <v>0.233907516610493</v>
      </c>
      <c r="L137" s="71" t="n">
        <f aca="false">(L14-L89)/L3</f>
        <v>0.233907516610493</v>
      </c>
      <c r="M137" s="71" t="n">
        <f aca="false">(M14-M89)/M3</f>
        <v>0.233907516610493</v>
      </c>
    </row>
    <row r="138" customFormat="false" ht="15" hidden="false" customHeight="false" outlineLevel="0" collapsed="false">
      <c r="B138" s="0" t="s">
        <v>25</v>
      </c>
      <c r="C138" s="71" t="n">
        <f aca="false">(C15-C90)/C4</f>
        <v>0.562204252030139</v>
      </c>
      <c r="D138" s="71" t="n">
        <f aca="false">(D15-D90)/D4</f>
        <v>0.196645108735108</v>
      </c>
      <c r="E138" s="71" t="n">
        <f aca="false">(E15-E90)/E4</f>
        <v>0.196645108735108</v>
      </c>
      <c r="F138" s="71" t="n">
        <f aca="false">(F15-F90)/F4</f>
        <v>0.196645108735108</v>
      </c>
      <c r="G138" s="71" t="n">
        <f aca="false">(G15-G90)/G4</f>
        <v>0.196645108735108</v>
      </c>
      <c r="H138" s="71" t="n">
        <f aca="false">(H15-H90)/H4</f>
        <v>0.196645108735108</v>
      </c>
      <c r="I138" s="71" t="n">
        <f aca="false">(I15-I90)/I4</f>
        <v>0.196645108735108</v>
      </c>
      <c r="J138" s="71" t="n">
        <f aca="false">(J15-J90)/J4</f>
        <v>0.196645108735108</v>
      </c>
      <c r="K138" s="71" t="n">
        <f aca="false">(K15-K90)/K4</f>
        <v>0.196645108735108</v>
      </c>
      <c r="L138" s="71" t="n">
        <f aca="false">(L15-L90)/L4</f>
        <v>0.196645108735108</v>
      </c>
      <c r="M138" s="71" t="n">
        <f aca="false">(M15-M90)/M4</f>
        <v>0.196645108735108</v>
      </c>
    </row>
    <row r="139" customFormat="false" ht="15" hidden="false" customHeight="false" outlineLevel="0" collapsed="false">
      <c r="B139" s="0" t="s">
        <v>26</v>
      </c>
      <c r="C139" s="71" t="n">
        <f aca="false">(C16-C91)/C5</f>
        <v>0.475481937319231</v>
      </c>
      <c r="D139" s="71" t="n">
        <f aca="false">(D16-D91)/D5</f>
        <v>0.284330205942669</v>
      </c>
      <c r="E139" s="71" t="n">
        <f aca="false">(E16-E91)/E5</f>
        <v>0.284330205942669</v>
      </c>
      <c r="F139" s="71" t="n">
        <f aca="false">(F16-F91)/F5</f>
        <v>0.284330205942669</v>
      </c>
      <c r="G139" s="71" t="n">
        <f aca="false">(G16-G91)/G5</f>
        <v>0.284330205942669</v>
      </c>
      <c r="H139" s="71" t="n">
        <f aca="false">(H16-H91)/H5</f>
        <v>0.284330205942669</v>
      </c>
      <c r="I139" s="71" t="n">
        <f aca="false">(I16-I91)/I5</f>
        <v>0.284330205942669</v>
      </c>
      <c r="J139" s="71" t="n">
        <f aca="false">(J16-J91)/J5</f>
        <v>0.284330205942669</v>
      </c>
      <c r="K139" s="71" t="n">
        <f aca="false">(K16-K91)/K5</f>
        <v>0.284330205942669</v>
      </c>
      <c r="L139" s="71" t="n">
        <f aca="false">(L16-L91)/L5</f>
        <v>0.284330205942669</v>
      </c>
      <c r="M139" s="71" t="n">
        <f aca="false">(M16-M91)/M5</f>
        <v>0.284330205942669</v>
      </c>
    </row>
    <row r="140" customFormat="false" ht="15" hidden="false" customHeight="false" outlineLevel="0" collapsed="false">
      <c r="B140" s="0" t="s">
        <v>27</v>
      </c>
      <c r="C140" s="71" t="n">
        <f aca="false">(C17-C92)/C6</f>
        <v>0.491381172536139</v>
      </c>
      <c r="D140" s="71" t="n">
        <f aca="false">(D17-D92)/D6</f>
        <v>0.18999810577908</v>
      </c>
      <c r="E140" s="71" t="n">
        <f aca="false">(E17-E92)/E6</f>
        <v>0.18999810577908</v>
      </c>
      <c r="F140" s="71" t="n">
        <f aca="false">(F17-F92)/F6</f>
        <v>0.18999810577908</v>
      </c>
      <c r="G140" s="71" t="n">
        <f aca="false">(G17-G92)/G6</f>
        <v>0.18999810577908</v>
      </c>
      <c r="H140" s="71" t="n">
        <f aca="false">(H17-H92)/H6</f>
        <v>0.18999810577908</v>
      </c>
      <c r="I140" s="71" t="n">
        <f aca="false">(I17-I92)/I6</f>
        <v>0.18999810577908</v>
      </c>
      <c r="J140" s="71" t="n">
        <f aca="false">(J17-J92)/J6</f>
        <v>0.18999810577908</v>
      </c>
      <c r="K140" s="71" t="n">
        <f aca="false">(K17-K92)/K6</f>
        <v>0.18999810577908</v>
      </c>
      <c r="L140" s="71" t="n">
        <f aca="false">(L17-L92)/L6</f>
        <v>0.18999810577908</v>
      </c>
      <c r="M140" s="71" t="n">
        <f aca="false">(M17-M92)/M6</f>
        <v>0.18999810577908</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0.380910255469177</v>
      </c>
      <c r="E143" s="71" t="n">
        <f aca="false">(E14-E113)/E3</f>
        <v>0.380910255469177</v>
      </c>
      <c r="F143" s="71" t="n">
        <f aca="false">(F14-F113)/F3</f>
        <v>0.380910255469177</v>
      </c>
      <c r="G143" s="71" t="n">
        <f aca="false">(G14-G113)/G3</f>
        <v>0.380910255469177</v>
      </c>
      <c r="H143" s="71" t="n">
        <f aca="false">(H14-H113)/H3</f>
        <v>0.380910255469177</v>
      </c>
      <c r="I143" s="71" t="n">
        <f aca="false">(I14-I113)/I3</f>
        <v>0.380910255469177</v>
      </c>
      <c r="J143" s="71" t="n">
        <f aca="false">(J14-J113)/J3</f>
        <v>0.380910255469177</v>
      </c>
      <c r="K143" s="71" t="n">
        <f aca="false">(K14-K113)/K3</f>
        <v>0.380910255469177</v>
      </c>
      <c r="L143" s="71" t="n">
        <f aca="false">(L14-L113)/L3</f>
        <v>0.380910255469177</v>
      </c>
      <c r="M143" s="71" t="n">
        <f aca="false">(M14-M113)/M3</f>
        <v>0.380910255469177</v>
      </c>
    </row>
    <row r="144" customFormat="false" ht="15" hidden="false" customHeight="false" outlineLevel="0" collapsed="false">
      <c r="B144" s="0" t="s">
        <v>25</v>
      </c>
      <c r="C144" s="71" t="n">
        <f aca="false">(C15-C114)/C4</f>
        <v>0.562204252030139</v>
      </c>
      <c r="D144" s="71" t="n">
        <f aca="false">(D15-D114)/D4</f>
        <v>0.398288704310173</v>
      </c>
      <c r="E144" s="71" t="n">
        <f aca="false">(E15-E114)/E4</f>
        <v>0.398288704310173</v>
      </c>
      <c r="F144" s="71" t="n">
        <f aca="false">(F15-F114)/F4</f>
        <v>0.398288704310173</v>
      </c>
      <c r="G144" s="71" t="n">
        <f aca="false">(G15-G114)/G4</f>
        <v>0.398288704310173</v>
      </c>
      <c r="H144" s="71" t="n">
        <f aca="false">(H15-H114)/H4</f>
        <v>0.398288704310173</v>
      </c>
      <c r="I144" s="71" t="n">
        <f aca="false">(I15-I114)/I4</f>
        <v>0.398288704310173</v>
      </c>
      <c r="J144" s="71" t="n">
        <f aca="false">(J15-J114)/J4</f>
        <v>0.398288704310173</v>
      </c>
      <c r="K144" s="71" t="n">
        <f aca="false">(K15-K114)/K4</f>
        <v>0.398288704310173</v>
      </c>
      <c r="L144" s="71" t="n">
        <f aca="false">(L15-L114)/L4</f>
        <v>0.398288704310173</v>
      </c>
      <c r="M144" s="71" t="n">
        <f aca="false">(M15-M114)/M4</f>
        <v>0.398288704310173</v>
      </c>
    </row>
    <row r="145" customFormat="false" ht="15" hidden="false" customHeight="false" outlineLevel="0" collapsed="false">
      <c r="B145" s="0" t="s">
        <v>26</v>
      </c>
      <c r="C145" s="71" t="n">
        <f aca="false">(C16-C115)/C5</f>
        <v>0.475481937319231</v>
      </c>
      <c r="D145" s="71" t="n">
        <f aca="false">(D16-D115)/D5</f>
        <v>0.389770113881344</v>
      </c>
      <c r="E145" s="71" t="n">
        <f aca="false">(E16-E115)/E5</f>
        <v>0.389770113881344</v>
      </c>
      <c r="F145" s="71" t="n">
        <f aca="false">(F16-F115)/F5</f>
        <v>0.389770113881344</v>
      </c>
      <c r="G145" s="71" t="n">
        <f aca="false">(G16-G115)/G5</f>
        <v>0.389770113881344</v>
      </c>
      <c r="H145" s="71" t="n">
        <f aca="false">(H16-H115)/H5</f>
        <v>0.389770113881344</v>
      </c>
      <c r="I145" s="71" t="n">
        <f aca="false">(I16-I115)/I5</f>
        <v>0.389770113881344</v>
      </c>
      <c r="J145" s="71" t="n">
        <f aca="false">(J16-J115)/J5</f>
        <v>0.389770113881344</v>
      </c>
      <c r="K145" s="71" t="n">
        <f aca="false">(K16-K115)/K5</f>
        <v>0.389770113881344</v>
      </c>
      <c r="L145" s="71" t="n">
        <f aca="false">(L16-L115)/L5</f>
        <v>0.389770113881344</v>
      </c>
      <c r="M145" s="71" t="n">
        <f aca="false">(M16-M115)/M5</f>
        <v>0.389770113881344</v>
      </c>
    </row>
    <row r="146" customFormat="false" ht="15" hidden="false" customHeight="false" outlineLevel="0" collapsed="false">
      <c r="B146" s="0" t="s">
        <v>27</v>
      </c>
      <c r="C146" s="71" t="n">
        <f aca="false">(C17-C116)/C6</f>
        <v>0.491381172536139</v>
      </c>
      <c r="D146" s="71" t="n">
        <f aca="false">(D17-D116)/D6</f>
        <v>0.356241971760804</v>
      </c>
      <c r="E146" s="71" t="n">
        <f aca="false">(E17-E116)/E6</f>
        <v>0.356241971760804</v>
      </c>
      <c r="F146" s="71" t="n">
        <f aca="false">(F17-F116)/F6</f>
        <v>0.356241971760804</v>
      </c>
      <c r="G146" s="71" t="n">
        <f aca="false">(G17-G116)/G6</f>
        <v>0.356241971760804</v>
      </c>
      <c r="H146" s="71" t="n">
        <f aca="false">(H17-H116)/H6</f>
        <v>0.356241971760804</v>
      </c>
      <c r="I146" s="71" t="n">
        <f aca="false">(I17-I116)/I6</f>
        <v>0.356241971760804</v>
      </c>
      <c r="J146" s="71" t="n">
        <f aca="false">(J17-J116)/J6</f>
        <v>0.356241971760804</v>
      </c>
      <c r="K146" s="71" t="n">
        <f aca="false">(K17-K116)/K6</f>
        <v>0.356241971760804</v>
      </c>
      <c r="L146" s="71" t="n">
        <f aca="false">(L17-L116)/L6</f>
        <v>0.356241971760804</v>
      </c>
      <c r="M146" s="71" t="n">
        <f aca="false">(M17-M116)/M6</f>
        <v>0.356241971760804</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WRA'!AH26</f>
        <v>0.0119712463348676</v>
      </c>
      <c r="E149" s="75" t="n">
        <f aca="false">D149</f>
        <v>0.0119712463348676</v>
      </c>
      <c r="F149" s="75" t="n">
        <f aca="false">E149</f>
        <v>0.0119712463348676</v>
      </c>
      <c r="G149" s="75" t="n">
        <f aca="false">F149</f>
        <v>0.0119712463348676</v>
      </c>
      <c r="H149" s="75" t="n">
        <f aca="false">G149</f>
        <v>0.0119712463348676</v>
      </c>
      <c r="I149" s="75" t="n">
        <f aca="false">H149</f>
        <v>0.0119712463348676</v>
      </c>
      <c r="J149" s="75" t="n">
        <f aca="false">I149</f>
        <v>0.0119712463348676</v>
      </c>
      <c r="K149" s="75" t="n">
        <f aca="false">J149</f>
        <v>0.0119712463348676</v>
      </c>
      <c r="L149" s="75" t="n">
        <f aca="false">K149</f>
        <v>0.0119712463348676</v>
      </c>
      <c r="M149" s="75" t="n">
        <f aca="false">L149</f>
        <v>0.0119712463348676</v>
      </c>
    </row>
    <row r="150" customFormat="false" ht="15" hidden="false" customHeight="false" outlineLevel="0" collapsed="false">
      <c r="B150" s="0" t="s">
        <v>26</v>
      </c>
      <c r="C150" s="75" t="n">
        <v>0</v>
      </c>
      <c r="D150" s="75" t="n">
        <f aca="false">'Regional Data WRA'!AH27</f>
        <v>0.00447538633304832</v>
      </c>
      <c r="E150" s="75" t="n">
        <f aca="false">D150</f>
        <v>0.00447538633304832</v>
      </c>
      <c r="F150" s="75" t="n">
        <f aca="false">E150</f>
        <v>0.00447538633304832</v>
      </c>
      <c r="G150" s="75" t="n">
        <f aca="false">F150</f>
        <v>0.00447538633304832</v>
      </c>
      <c r="H150" s="75" t="n">
        <f aca="false">G150</f>
        <v>0.00447538633304832</v>
      </c>
      <c r="I150" s="75" t="n">
        <f aca="false">H150</f>
        <v>0.00447538633304832</v>
      </c>
      <c r="J150" s="75" t="n">
        <f aca="false">I150</f>
        <v>0.00447538633304832</v>
      </c>
      <c r="K150" s="75" t="n">
        <f aca="false">J150</f>
        <v>0.00447538633304832</v>
      </c>
      <c r="L150" s="75" t="n">
        <f aca="false">K150</f>
        <v>0.00447538633304832</v>
      </c>
      <c r="M150" s="75" t="n">
        <f aca="false">L150</f>
        <v>0.00447538633304832</v>
      </c>
    </row>
    <row r="151" customFormat="false" ht="15" hidden="false" customHeight="false" outlineLevel="0" collapsed="false">
      <c r="B151" s="0" t="s">
        <v>27</v>
      </c>
      <c r="C151" s="75" t="n">
        <v>0</v>
      </c>
      <c r="D151" s="75" t="n">
        <f aca="false">'Regional Data WRA'!AH28</f>
        <v>0.0131642860454622</v>
      </c>
      <c r="E151" s="75" t="n">
        <f aca="false">D151</f>
        <v>0.0131642860454622</v>
      </c>
      <c r="F151" s="75" t="n">
        <f aca="false">E151</f>
        <v>0.0131642860454622</v>
      </c>
      <c r="G151" s="75" t="n">
        <f aca="false">F151</f>
        <v>0.0131642860454622</v>
      </c>
      <c r="H151" s="75" t="n">
        <f aca="false">G151</f>
        <v>0.0131642860454622</v>
      </c>
      <c r="I151" s="75" t="n">
        <f aca="false">H151</f>
        <v>0.0131642860454622</v>
      </c>
      <c r="J151" s="75" t="n">
        <f aca="false">I151</f>
        <v>0.0131642860454622</v>
      </c>
      <c r="K151" s="75" t="n">
        <f aca="false">J151</f>
        <v>0.0131642860454622</v>
      </c>
      <c r="L151" s="75" t="n">
        <f aca="false">K151</f>
        <v>0.0131642860454622</v>
      </c>
      <c r="M151" s="75" t="n">
        <f aca="false">L151</f>
        <v>0.0131642860454622</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4687.87908017685</v>
      </c>
      <c r="E154" s="22" t="n">
        <f aca="false">SUM(E155:E157)</f>
        <v>4835.27977055068</v>
      </c>
      <c r="F154" s="22" t="n">
        <f aca="false">SUM(F155:F157)</f>
        <v>4986.15555497246</v>
      </c>
      <c r="G154" s="22" t="n">
        <f aca="false">SUM(G155:G157)</f>
        <v>5140.66870173717</v>
      </c>
      <c r="H154" s="22" t="n">
        <f aca="false">SUM(H155:H157)</f>
        <v>5298.71346296717</v>
      </c>
      <c r="I154" s="22" t="n">
        <f aca="false">SUM(I155:I157)</f>
        <v>5460.91520973196</v>
      </c>
      <c r="J154" s="22" t="n">
        <f aca="false">SUM(J155:J157)</f>
        <v>5626.44619140312</v>
      </c>
      <c r="K154" s="22" t="n">
        <f aca="false">SUM(K155:K157)</f>
        <v>5796.04390826521</v>
      </c>
      <c r="L154" s="22" t="n">
        <f aca="false">SUM(L155:L157)</f>
        <v>5971.69477950252</v>
      </c>
      <c r="M154" s="22" t="n">
        <f aca="false">SUM(M155:M157)</f>
        <v>6146.26355823329</v>
      </c>
    </row>
    <row r="155" customFormat="false" ht="15" hidden="false" customHeight="false" outlineLevel="0" collapsed="false">
      <c r="B155" s="0" t="s">
        <v>25</v>
      </c>
      <c r="C155" s="0" t="n">
        <f aca="false">C149*C4</f>
        <v>0</v>
      </c>
      <c r="D155" s="22" t="n">
        <f aca="false">D149*D4</f>
        <v>981.259991437349</v>
      </c>
      <c r="E155" s="22" t="n">
        <f aca="false">E149*E4</f>
        <v>1012.11368832252</v>
      </c>
      <c r="F155" s="22" t="n">
        <f aca="false">F149*F4</f>
        <v>1043.69478681028</v>
      </c>
      <c r="G155" s="22" t="n">
        <f aca="false">G149*G4</f>
        <v>1076.03725266279</v>
      </c>
      <c r="H155" s="22" t="n">
        <f aca="false">H149*H4</f>
        <v>1109.11895088898</v>
      </c>
      <c r="I155" s="22" t="n">
        <f aca="false">I149*I4</f>
        <v>1143.0707832463</v>
      </c>
      <c r="J155" s="22" t="n">
        <f aca="false">J149*J4</f>
        <v>1177.71948618407</v>
      </c>
      <c r="K155" s="22" t="n">
        <f aca="false">K149*K4</f>
        <v>1213.21943218302</v>
      </c>
      <c r="L155" s="22" t="n">
        <f aca="false">L149*L4</f>
        <v>1249.98641560099</v>
      </c>
      <c r="M155" s="22" t="n">
        <f aca="false">M149*M4</f>
        <v>1286.52689699841</v>
      </c>
    </row>
    <row r="156" customFormat="false" ht="15" hidden="false" customHeight="false" outlineLevel="0" collapsed="false">
      <c r="B156" s="0" t="s">
        <v>26</v>
      </c>
      <c r="C156" s="0" t="n">
        <f aca="false">C150*C5</f>
        <v>0</v>
      </c>
      <c r="D156" s="22" t="n">
        <f aca="false">D150*D5</f>
        <v>982.957630770594</v>
      </c>
      <c r="E156" s="22" t="n">
        <f aca="false">E150*E5</f>
        <v>1013.86470642374</v>
      </c>
      <c r="F156" s="22" t="n">
        <f aca="false">F150*F5</f>
        <v>1045.5004421284</v>
      </c>
      <c r="G156" s="22" t="n">
        <f aca="false">G150*G5</f>
        <v>1077.89886240954</v>
      </c>
      <c r="H156" s="22" t="n">
        <f aca="false">H150*H5</f>
        <v>1111.03779398123</v>
      </c>
      <c r="I156" s="22" t="n">
        <f aca="false">I150*I5</f>
        <v>1145.04836506891</v>
      </c>
      <c r="J156" s="22" t="n">
        <f aca="false">J150*J5</f>
        <v>1179.75701236543</v>
      </c>
      <c r="K156" s="22" t="n">
        <f aca="false">K150*K5</f>
        <v>1215.31837542529</v>
      </c>
      <c r="L156" s="22" t="n">
        <f aca="false">L150*L5</f>
        <v>1252.14896795578</v>
      </c>
      <c r="M156" s="22" t="n">
        <f aca="false">M150*M5</f>
        <v>1288.75266660349</v>
      </c>
    </row>
    <row r="157" customFormat="false" ht="15" hidden="false" customHeight="false" outlineLevel="0" collapsed="false">
      <c r="B157" s="0" t="s">
        <v>27</v>
      </c>
      <c r="C157" s="0" t="n">
        <f aca="false">C151*C6</f>
        <v>0</v>
      </c>
      <c r="D157" s="22" t="n">
        <f aca="false">D151*D6</f>
        <v>2723.6614579689</v>
      </c>
      <c r="E157" s="22" t="n">
        <f aca="false">E151*E6</f>
        <v>2809.30137580443</v>
      </c>
      <c r="F157" s="22" t="n">
        <f aca="false">F151*F6</f>
        <v>2896.96032603377</v>
      </c>
      <c r="G157" s="22" t="n">
        <f aca="false">G151*G6</f>
        <v>2986.73258666484</v>
      </c>
      <c r="H157" s="22" t="n">
        <f aca="false">H151*H6</f>
        <v>3078.55671809696</v>
      </c>
      <c r="I157" s="22" t="n">
        <f aca="false">I151*I6</f>
        <v>3172.79606141676</v>
      </c>
      <c r="J157" s="22" t="n">
        <f aca="false">J151*J6</f>
        <v>3268.96969285362</v>
      </c>
      <c r="K157" s="22" t="n">
        <f aca="false">K151*K6</f>
        <v>3367.5061006569</v>
      </c>
      <c r="L157" s="22" t="n">
        <f aca="false">L151*L6</f>
        <v>3469.55939594575</v>
      </c>
      <c r="M157" s="22" t="n">
        <f aca="false">M151*M6</f>
        <v>3570.98399463138</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WRA'!Q26+'Regional Data WRA'!V16-('Regional Data WRA'!Q26*'Regional Data WRA'!V16)</f>
        <v>0.996025588536255</v>
      </c>
      <c r="E188" s="71" t="n">
        <f aca="false">D188</f>
        <v>0.996025588536255</v>
      </c>
      <c r="F188" s="71" t="n">
        <f aca="false">E188</f>
        <v>0.996025588536255</v>
      </c>
      <c r="G188" s="71" t="n">
        <f aca="false">F188</f>
        <v>0.996025588536255</v>
      </c>
      <c r="H188" s="71" t="n">
        <f aca="false">G188</f>
        <v>0.996025588536255</v>
      </c>
      <c r="I188" s="71" t="n">
        <f aca="false">H188</f>
        <v>0.996025588536255</v>
      </c>
      <c r="J188" s="71" t="n">
        <f aca="false">I188</f>
        <v>0.996025588536255</v>
      </c>
      <c r="K188" s="71" t="n">
        <f aca="false">J188</f>
        <v>0.996025588536255</v>
      </c>
      <c r="L188" s="71" t="n">
        <f aca="false">K188</f>
        <v>0.996025588536255</v>
      </c>
      <c r="M188" s="71" t="n">
        <f aca="false">L188</f>
        <v>0.996025588536255</v>
      </c>
    </row>
    <row r="189" customFormat="false" ht="15" hidden="false" customHeight="false" outlineLevel="0" collapsed="false">
      <c r="B189" s="0" t="s">
        <v>26</v>
      </c>
      <c r="C189" s="75" t="n">
        <v>0</v>
      </c>
      <c r="D189" s="71" t="n">
        <f aca="false">'Regional Data WRA'!Q27+'Regional Data WRA'!V17-('Regional Data WRA'!Q27*'Regional Data WRA'!V17)</f>
        <v>0.908455026346929</v>
      </c>
      <c r="E189" s="71" t="n">
        <f aca="false">D189</f>
        <v>0.908455026346929</v>
      </c>
      <c r="F189" s="71" t="n">
        <f aca="false">E189</f>
        <v>0.908455026346929</v>
      </c>
      <c r="G189" s="71" t="n">
        <f aca="false">F189</f>
        <v>0.908455026346929</v>
      </c>
      <c r="H189" s="71" t="n">
        <f aca="false">G189</f>
        <v>0.908455026346929</v>
      </c>
      <c r="I189" s="71" t="n">
        <f aca="false">H189</f>
        <v>0.908455026346929</v>
      </c>
      <c r="J189" s="71" t="n">
        <f aca="false">I189</f>
        <v>0.908455026346929</v>
      </c>
      <c r="K189" s="71" t="n">
        <f aca="false">J189</f>
        <v>0.908455026346929</v>
      </c>
      <c r="L189" s="71" t="n">
        <f aca="false">K189</f>
        <v>0.908455026346929</v>
      </c>
      <c r="M189" s="71" t="n">
        <f aca="false">L189</f>
        <v>0.908455026346929</v>
      </c>
    </row>
    <row r="190" customFormat="false" ht="15" hidden="false" customHeight="false" outlineLevel="0" collapsed="false">
      <c r="B190" s="0" t="s">
        <v>27</v>
      </c>
      <c r="C190" s="75" t="n">
        <v>0</v>
      </c>
      <c r="D190" s="71" t="n">
        <f aca="false">'Regional Data WRA'!Q28+'Regional Data WRA'!V18-('Regional Data WRA'!Q28*'Regional Data WRA'!V18)</f>
        <v>0.990474704933771</v>
      </c>
      <c r="E190" s="71" t="n">
        <f aca="false">D190</f>
        <v>0.990474704933771</v>
      </c>
      <c r="F190" s="71" t="n">
        <f aca="false">E190</f>
        <v>0.990474704933771</v>
      </c>
      <c r="G190" s="71" t="n">
        <f aca="false">F190</f>
        <v>0.990474704933771</v>
      </c>
      <c r="H190" s="71" t="n">
        <f aca="false">G190</f>
        <v>0.990474704933771</v>
      </c>
      <c r="I190" s="71" t="n">
        <f aca="false">H190</f>
        <v>0.990474704933771</v>
      </c>
      <c r="J190" s="71" t="n">
        <f aca="false">I190</f>
        <v>0.990474704933771</v>
      </c>
      <c r="K190" s="71" t="n">
        <f aca="false">J190</f>
        <v>0.990474704933771</v>
      </c>
      <c r="L190" s="71" t="n">
        <f aca="false">K190</f>
        <v>0.990474704933771</v>
      </c>
      <c r="M190" s="71" t="n">
        <f aca="false">L190</f>
        <v>0.990474704933771</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4476229.05768012</v>
      </c>
      <c r="E193" s="22" t="n">
        <f aca="false">SUM(E194:E196)</f>
        <v>4616974.84955933</v>
      </c>
      <c r="F193" s="22" t="n">
        <f aca="false">SUM(F194:F196)</f>
        <v>4761038.84071149</v>
      </c>
      <c r="G193" s="22" t="n">
        <f aca="false">SUM(G194:G196)</f>
        <v>4908575.97328525</v>
      </c>
      <c r="H193" s="22" t="n">
        <f aca="false">SUM(H194:H196)</f>
        <v>5059485.27374553</v>
      </c>
      <c r="I193" s="22" t="n">
        <f aca="false">SUM(I194:I196)</f>
        <v>5214363.87868762</v>
      </c>
      <c r="J193" s="22" t="n">
        <f aca="false">SUM(J194:J196)</f>
        <v>5372421.40906121</v>
      </c>
      <c r="K193" s="22" t="n">
        <f aca="false">SUM(K194:K196)</f>
        <v>5534362.0682272</v>
      </c>
      <c r="L193" s="22" t="n">
        <f aca="false">SUM(L194:L196)</f>
        <v>5702082.59181408</v>
      </c>
      <c r="M193" s="22" t="n">
        <f aca="false">SUM(M194:M196)</f>
        <v>5868769.87758958</v>
      </c>
    </row>
    <row r="194" customFormat="false" ht="15" hidden="false" customHeight="false" outlineLevel="0" collapsed="false">
      <c r="B194" s="0" t="s">
        <v>25</v>
      </c>
      <c r="C194" s="22" t="n">
        <f aca="false">C188*C161</f>
        <v>0</v>
      </c>
      <c r="D194" s="22" t="n">
        <f aca="false">D188*D161</f>
        <v>1035310.66340734</v>
      </c>
      <c r="E194" s="22" t="n">
        <f aca="false">E188*E161</f>
        <v>1067863.8722098</v>
      </c>
      <c r="F194" s="22" t="n">
        <f aca="false">F188*F161</f>
        <v>1101184.55002385</v>
      </c>
      <c r="G194" s="22" t="n">
        <f aca="false">G188*G161</f>
        <v>1135308.53354522</v>
      </c>
      <c r="H194" s="22" t="n">
        <f aca="false">H188*H161</f>
        <v>1170212.46852276</v>
      </c>
      <c r="I194" s="22" t="n">
        <f aca="false">I188*I161</f>
        <v>1206034.46716582</v>
      </c>
      <c r="J194" s="22" t="n">
        <f aca="false">J188*J161</f>
        <v>1242591.72206028</v>
      </c>
      <c r="K194" s="22" t="n">
        <f aca="false">K188*K161</f>
        <v>1280047.10897487</v>
      </c>
      <c r="L194" s="22" t="n">
        <f aca="false">L188*L161</f>
        <v>1318839.32543748</v>
      </c>
      <c r="M194" s="22" t="n">
        <f aca="false">M188*M161</f>
        <v>1357392.56348541</v>
      </c>
    </row>
    <row r="195" customFormat="false" ht="15" hidden="false" customHeight="false" outlineLevel="0" collapsed="false">
      <c r="B195" s="0" t="s">
        <v>26</v>
      </c>
      <c r="C195" s="22" t="n">
        <f aca="false">C189*C162</f>
        <v>0</v>
      </c>
      <c r="D195" s="22" t="n">
        <f aca="false">D189*D162</f>
        <v>1320960.49515771</v>
      </c>
      <c r="E195" s="22" t="n">
        <f aca="false">E189*E162</f>
        <v>1362495.37385502</v>
      </c>
      <c r="F195" s="22" t="n">
        <f aca="false">F189*F162</f>
        <v>1405009.47191268</v>
      </c>
      <c r="G195" s="22" t="n">
        <f aca="false">G189*G162</f>
        <v>1448548.51363451</v>
      </c>
      <c r="H195" s="22" t="n">
        <f aca="false">H189*H162</f>
        <v>1493082.70115958</v>
      </c>
      <c r="I195" s="22" t="n">
        <f aca="false">I189*I162</f>
        <v>1538788.25287227</v>
      </c>
      <c r="J195" s="22" t="n">
        <f aca="false">J189*J162</f>
        <v>1585431.9234475</v>
      </c>
      <c r="K195" s="22" t="n">
        <f aca="false">K189*K162</f>
        <v>1633221.52727732</v>
      </c>
      <c r="L195" s="22" t="n">
        <f aca="false">L189*L162</f>
        <v>1682716.80176631</v>
      </c>
      <c r="M195" s="22" t="n">
        <f aca="false">M189*M162</f>
        <v>1731907.16193715</v>
      </c>
    </row>
    <row r="196" customFormat="false" ht="15" hidden="false" customHeight="false" outlineLevel="0" collapsed="false">
      <c r="B196" s="0" t="s">
        <v>27</v>
      </c>
      <c r="C196" s="22" t="n">
        <f aca="false">C190*C163</f>
        <v>0</v>
      </c>
      <c r="D196" s="22" t="n">
        <f aca="false">D190*D163</f>
        <v>2119957.89911506</v>
      </c>
      <c r="E196" s="22" t="n">
        <f aca="false">E190*E163</f>
        <v>2186615.60349451</v>
      </c>
      <c r="F196" s="22" t="n">
        <f aca="false">F190*F163</f>
        <v>2254844.81877496</v>
      </c>
      <c r="G196" s="22" t="n">
        <f aca="false">G190*G163</f>
        <v>2324718.92610552</v>
      </c>
      <c r="H196" s="22" t="n">
        <f aca="false">H190*H163</f>
        <v>2396190.10406318</v>
      </c>
      <c r="I196" s="22" t="n">
        <f aca="false">I190*I163</f>
        <v>2469541.15864954</v>
      </c>
      <c r="J196" s="22" t="n">
        <f aca="false">J190*J163</f>
        <v>2544397.76355343</v>
      </c>
      <c r="K196" s="22" t="n">
        <f aca="false">K190*K163</f>
        <v>2621093.431975</v>
      </c>
      <c r="L196" s="22" t="n">
        <f aca="false">L190*L163</f>
        <v>2700526.46461029</v>
      </c>
      <c r="M196" s="22" t="n">
        <f aca="false">M190*M163</f>
        <v>2779470.15216701</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51514303.8203614</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11914785.2748328</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15202162.2230201</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24397356.3225085</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4345853.45405836</v>
      </c>
      <c r="E206" s="22" t="n">
        <f aca="false">PV($C$203,E$205,0,E193)*-1</f>
        <v>4351941.60576805</v>
      </c>
      <c r="F206" s="22" t="n">
        <f aca="false">PV($C$203,F$205,0,F193)*-1</f>
        <v>4357024.98493356</v>
      </c>
      <c r="G206" s="22" t="n">
        <f aca="false">PV($C$203,G$205,0,G193)*-1</f>
        <v>4361206.17597409</v>
      </c>
      <c r="H206" s="22" t="n">
        <f aca="false">PV($C$203,H$205,0,H193)*-1</f>
        <v>4364356.44159521</v>
      </c>
      <c r="I206" s="22" t="n">
        <f aca="false">PV($C$203,I$205,0,I193)*-1</f>
        <v>4366947.6570208</v>
      </c>
      <c r="J206" s="22" t="n">
        <f aca="false">PV($C$203,J$205,0,J193)*-1</f>
        <v>4368270.24306697</v>
      </c>
      <c r="K206" s="22" t="n">
        <f aca="false">PV($C$203,K$205,0,K193)*-1</f>
        <v>4368876.52269532</v>
      </c>
      <c r="L206" s="22" t="n">
        <f aca="false">PV($C$203,L$205,0,L193)*-1</f>
        <v>4370171.50757163</v>
      </c>
      <c r="M206" s="22" t="n">
        <f aca="false">PV($C$203,M$205,0,M193)*-1</f>
        <v>4366915.9538436</v>
      </c>
    </row>
    <row r="207" customFormat="false" ht="15" hidden="false" customHeight="false" outlineLevel="0" collapsed="false">
      <c r="A207" s="101"/>
      <c r="B207" s="101" t="s">
        <v>25</v>
      </c>
      <c r="C207" s="22" t="n">
        <f aca="false">PV($C$203,C$205,0,C194)*-1</f>
        <v>0</v>
      </c>
      <c r="D207" s="22" t="n">
        <f aca="false">PV($C$203,D$205,0,D194)*-1</f>
        <v>1005155.98389063</v>
      </c>
      <c r="E207" s="22" t="n">
        <f aca="false">PV($C$203,E$205,0,E194)*-1</f>
        <v>1006564.11745668</v>
      </c>
      <c r="F207" s="22" t="n">
        <f aca="false">PV($C$203,F$205,0,F194)*-1</f>
        <v>1007739.85636289</v>
      </c>
      <c r="G207" s="22" t="n">
        <f aca="false">PV($C$203,G$205,0,G194)*-1</f>
        <v>1008706.92744308</v>
      </c>
      <c r="H207" s="22" t="n">
        <f aca="false">PV($C$203,H$205,0,H194)*-1</f>
        <v>1009435.55494361</v>
      </c>
      <c r="I207" s="22" t="n">
        <f aca="false">PV($C$203,I$205,0,I194)*-1</f>
        <v>1010034.87926923</v>
      </c>
      <c r="J207" s="22" t="n">
        <f aca="false">PV($C$203,J$205,0,J194)*-1</f>
        <v>1010340.78127273</v>
      </c>
      <c r="K207" s="22" t="n">
        <f aca="false">PV($C$203,K$205,0,K194)*-1</f>
        <v>1010481.00818162</v>
      </c>
      <c r="L207" s="22" t="n">
        <f aca="false">PV($C$203,L$205,0,L194)*-1</f>
        <v>1010780.52628807</v>
      </c>
      <c r="M207" s="22" t="n">
        <f aca="false">PV($C$203,M$205,0,M194)*-1</f>
        <v>1010027.54661556</v>
      </c>
    </row>
    <row r="208" customFormat="false" ht="15" hidden="false" customHeight="false" outlineLevel="0" collapsed="false">
      <c r="A208" s="101"/>
      <c r="B208" s="101" t="s">
        <v>26</v>
      </c>
      <c r="C208" s="22" t="n">
        <f aca="false">PV($C$203,C$205,0,C195)*-1</f>
        <v>0</v>
      </c>
      <c r="D208" s="22" t="n">
        <f aca="false">PV($C$203,D$205,0,D195)*-1</f>
        <v>1282485.91762885</v>
      </c>
      <c r="E208" s="22" t="n">
        <f aca="false">PV($C$203,E$205,0,E195)*-1</f>
        <v>1284282.56560941</v>
      </c>
      <c r="F208" s="22" t="n">
        <f aca="false">PV($C$203,F$205,0,F195)*-1</f>
        <v>1285782.69953308</v>
      </c>
      <c r="G208" s="22" t="n">
        <f aca="false">PV($C$203,G$205,0,G195)*-1</f>
        <v>1287016.59264178</v>
      </c>
      <c r="H208" s="22" t="n">
        <f aca="false">PV($C$203,H$205,0,H195)*-1</f>
        <v>1287946.25383229</v>
      </c>
      <c r="I208" s="22" t="n">
        <f aca="false">PV($C$203,I$205,0,I195)*-1</f>
        <v>1288710.93615027</v>
      </c>
      <c r="J208" s="22" t="n">
        <f aca="false">PV($C$203,J$205,0,J195)*-1</f>
        <v>1289101.23876793</v>
      </c>
      <c r="K208" s="22" t="n">
        <f aca="false">PV($C$203,K$205,0,K195)*-1</f>
        <v>1289280.15531303</v>
      </c>
      <c r="L208" s="22" t="n">
        <f aca="false">PV($C$203,L$205,0,L195)*-1</f>
        <v>1289662.31266945</v>
      </c>
      <c r="M208" s="22" t="n">
        <f aca="false">PV($C$203,M$205,0,M195)*-1</f>
        <v>1288701.58036349</v>
      </c>
    </row>
    <row r="209" customFormat="false" ht="15" hidden="false" customHeight="false" outlineLevel="0" collapsed="false">
      <c r="A209" s="101"/>
      <c r="B209" s="101" t="s">
        <v>27</v>
      </c>
      <c r="C209" s="22" t="n">
        <f aca="false">PV($C$203,C$205,0,C196)*-1</f>
        <v>0</v>
      </c>
      <c r="D209" s="22" t="n">
        <f aca="false">PV($C$203,D$205,0,D196)*-1</f>
        <v>2058211.55253889</v>
      </c>
      <c r="E209" s="22" t="n">
        <f aca="false">PV($C$203,E$205,0,E196)*-1</f>
        <v>2061094.92270196</v>
      </c>
      <c r="F209" s="22" t="n">
        <f aca="false">PV($C$203,F$205,0,F196)*-1</f>
        <v>2063502.42903759</v>
      </c>
      <c r="G209" s="22" t="n">
        <f aca="false">PV($C$203,G$205,0,G196)*-1</f>
        <v>2065482.65588923</v>
      </c>
      <c r="H209" s="22" t="n">
        <f aca="false">PV($C$203,H$205,0,H196)*-1</f>
        <v>2066974.6328193</v>
      </c>
      <c r="I209" s="22" t="n">
        <f aca="false">PV($C$203,I$205,0,I196)*-1</f>
        <v>2068201.8416013</v>
      </c>
      <c r="J209" s="22" t="n">
        <f aca="false">PV($C$203,J$205,0,J196)*-1</f>
        <v>2068828.22302631</v>
      </c>
      <c r="K209" s="22" t="n">
        <f aca="false">PV($C$203,K$205,0,K196)*-1</f>
        <v>2069115.35920067</v>
      </c>
      <c r="L209" s="22" t="n">
        <f aca="false">PV($C$203,L$205,0,L196)*-1</f>
        <v>2069728.66861411</v>
      </c>
      <c r="M209" s="22" t="n">
        <f aca="false">PV($C$203,M$205,0,M196)*-1</f>
        <v>2068186.82686455</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43621564.5465276</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10089267.1817241</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12872970.2525096</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20659327.1122939</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WRA'!R26+'Regional Data WRA'!V16-('Regional Data WRA'!R26*'Regional Data WRA'!V16)</f>
        <v>0.97157847561528</v>
      </c>
      <c r="E217" s="75" t="n">
        <f aca="false">D217</f>
        <v>0.97157847561528</v>
      </c>
      <c r="F217" s="75" t="n">
        <f aca="false">E217</f>
        <v>0.97157847561528</v>
      </c>
      <c r="G217" s="75" t="n">
        <f aca="false">F217</f>
        <v>0.97157847561528</v>
      </c>
      <c r="H217" s="75" t="n">
        <f aca="false">G217</f>
        <v>0.97157847561528</v>
      </c>
      <c r="I217" s="75" t="n">
        <f aca="false">H217</f>
        <v>0.97157847561528</v>
      </c>
      <c r="J217" s="75" t="n">
        <f aca="false">I217</f>
        <v>0.97157847561528</v>
      </c>
      <c r="K217" s="75" t="n">
        <f aca="false">J217</f>
        <v>0.97157847561528</v>
      </c>
      <c r="L217" s="75" t="n">
        <f aca="false">K217</f>
        <v>0.97157847561528</v>
      </c>
      <c r="M217" s="75" t="n">
        <f aca="false">L217</f>
        <v>0.97157847561528</v>
      </c>
    </row>
    <row r="218" customFormat="false" ht="15" hidden="false" customHeight="false" outlineLevel="0" collapsed="false">
      <c r="B218" s="0" t="s">
        <v>26</v>
      </c>
      <c r="C218" s="75" t="n">
        <v>0</v>
      </c>
      <c r="D218" s="75" t="n">
        <f aca="false">'Regional Data WRA'!R27+'Regional Data WRA'!V17-('Regional Data WRA'!R27*'Regional Data WRA'!V17)</f>
        <v>0.605550049647276</v>
      </c>
      <c r="E218" s="75" t="n">
        <f aca="false">D218</f>
        <v>0.605550049647276</v>
      </c>
      <c r="F218" s="75" t="n">
        <f aca="false">E218</f>
        <v>0.605550049647276</v>
      </c>
      <c r="G218" s="75" t="n">
        <f aca="false">F218</f>
        <v>0.605550049647276</v>
      </c>
      <c r="H218" s="75" t="n">
        <f aca="false">G218</f>
        <v>0.605550049647276</v>
      </c>
      <c r="I218" s="75" t="n">
        <f aca="false">H218</f>
        <v>0.605550049647276</v>
      </c>
      <c r="J218" s="75" t="n">
        <f aca="false">I218</f>
        <v>0.605550049647276</v>
      </c>
      <c r="K218" s="75" t="n">
        <f aca="false">J218</f>
        <v>0.605550049647276</v>
      </c>
      <c r="L218" s="75" t="n">
        <f aca="false">K218</f>
        <v>0.605550049647276</v>
      </c>
      <c r="M218" s="75" t="n">
        <f aca="false">L218</f>
        <v>0.605550049647276</v>
      </c>
    </row>
    <row r="219" customFormat="false" ht="15" hidden="false" customHeight="false" outlineLevel="0" collapsed="false">
      <c r="B219" s="0" t="s">
        <v>27</v>
      </c>
      <c r="C219" s="75" t="n">
        <v>0</v>
      </c>
      <c r="D219" s="75" t="n">
        <f aca="false">'Regional Data WRA'!R28+'Regional Data WRA'!V18-('Regional Data WRA'!R28*'Regional Data WRA'!V18)</f>
        <v>0.917533256228418</v>
      </c>
      <c r="E219" s="75" t="n">
        <f aca="false">D219</f>
        <v>0.917533256228418</v>
      </c>
      <c r="F219" s="75" t="n">
        <f aca="false">E219</f>
        <v>0.917533256228418</v>
      </c>
      <c r="G219" s="75" t="n">
        <f aca="false">F219</f>
        <v>0.917533256228418</v>
      </c>
      <c r="H219" s="75" t="n">
        <f aca="false">G219</f>
        <v>0.917533256228418</v>
      </c>
      <c r="I219" s="75" t="n">
        <f aca="false">H219</f>
        <v>0.917533256228418</v>
      </c>
      <c r="J219" s="75" t="n">
        <f aca="false">I219</f>
        <v>0.917533256228418</v>
      </c>
      <c r="K219" s="75" t="n">
        <f aca="false">J219</f>
        <v>0.917533256228418</v>
      </c>
      <c r="L219" s="75" t="n">
        <f aca="false">K219</f>
        <v>0.917533256228418</v>
      </c>
      <c r="M219" s="75" t="n">
        <f aca="false">L219</f>
        <v>0.917533256228418</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3854251.67934085</v>
      </c>
      <c r="E222" s="22" t="n">
        <f aca="false">SUM(E223:E225)</f>
        <v>3975440.67519437</v>
      </c>
      <c r="F222" s="22" t="n">
        <f aca="false">SUM(F223:F225)</f>
        <v>4099486.80256538</v>
      </c>
      <c r="G222" s="22" t="n">
        <f aca="false">SUM(G223:G225)</f>
        <v>4226523.47420573</v>
      </c>
      <c r="H222" s="22" t="n">
        <f aca="false">SUM(H223:H225)</f>
        <v>4356463.74697377</v>
      </c>
      <c r="I222" s="22" t="n">
        <f aca="false">SUM(I223:I225)</f>
        <v>4489821.78462107</v>
      </c>
      <c r="J222" s="22" t="n">
        <f aca="false">SUM(J223:J225)</f>
        <v>4625917.03221115</v>
      </c>
      <c r="K222" s="22" t="n">
        <f aca="false">SUM(K223:K225)</f>
        <v>4765355.84320612</v>
      </c>
      <c r="L222" s="22" t="n">
        <f aca="false">SUM(L223:L225)</f>
        <v>4909771.3995516</v>
      </c>
      <c r="M222" s="22" t="n">
        <f aca="false">SUM(M223:M225)</f>
        <v>5053297.28771469</v>
      </c>
    </row>
    <row r="223" customFormat="false" ht="15" hidden="false" customHeight="false" outlineLevel="0" collapsed="false">
      <c r="B223" s="0" t="s">
        <v>25</v>
      </c>
      <c r="C223" s="22" t="n">
        <f aca="false">C217*C161</f>
        <v>0</v>
      </c>
      <c r="D223" s="22" t="n">
        <f aca="false">D217*D161</f>
        <v>1009899.31154257</v>
      </c>
      <c r="E223" s="22" t="n">
        <f aca="false">E217*E161</f>
        <v>1041653.5127887</v>
      </c>
      <c r="F223" s="22" t="n">
        <f aca="false">F217*F161</f>
        <v>1074156.34577778</v>
      </c>
      <c r="G223" s="22" t="n">
        <f aca="false">G217*G161</f>
        <v>1107442.7676059</v>
      </c>
      <c r="H223" s="22" t="n">
        <f aca="false">H217*H161</f>
        <v>1141489.99724414</v>
      </c>
      <c r="I223" s="22" t="n">
        <f aca="false">I217*I161</f>
        <v>1176432.75698413</v>
      </c>
      <c r="J223" s="22" t="n">
        <f aca="false">J217*J161</f>
        <v>1212092.72635825</v>
      </c>
      <c r="K223" s="22" t="n">
        <f aca="false">K217*K161</f>
        <v>1248628.78340428</v>
      </c>
      <c r="L223" s="22" t="n">
        <f aca="false">L217*L161</f>
        <v>1286468.85796689</v>
      </c>
      <c r="M223" s="22" t="n">
        <f aca="false">M217*M161</f>
        <v>1324075.81975959</v>
      </c>
    </row>
    <row r="224" customFormat="false" ht="15" hidden="false" customHeight="false" outlineLevel="0" collapsed="false">
      <c r="B224" s="0" t="s">
        <v>26</v>
      </c>
      <c r="C224" s="22" t="n">
        <f aca="false">C218*C162</f>
        <v>0</v>
      </c>
      <c r="D224" s="22" t="n">
        <f aca="false">D218*D162</f>
        <v>880514.357041342</v>
      </c>
      <c r="E224" s="22" t="n">
        <f aca="false">E218*E162</f>
        <v>908200.315209673</v>
      </c>
      <c r="F224" s="22" t="n">
        <f aca="false">F218*F162</f>
        <v>936538.992901895</v>
      </c>
      <c r="G224" s="22" t="n">
        <f aca="false">G218*G162</f>
        <v>965560.868626734</v>
      </c>
      <c r="H224" s="22" t="n">
        <f aca="false">H218*H162</f>
        <v>995246.079985245</v>
      </c>
      <c r="I224" s="22" t="n">
        <f aca="false">I218*I162</f>
        <v>1025712.08909532</v>
      </c>
      <c r="J224" s="22" t="n">
        <f aca="false">J218*J162</f>
        <v>1056803.42131694</v>
      </c>
      <c r="K224" s="22" t="n">
        <f aca="false">K218*K162</f>
        <v>1088658.59976</v>
      </c>
      <c r="L224" s="22" t="n">
        <f aca="false">L218*L162</f>
        <v>1121650.72931498</v>
      </c>
      <c r="M224" s="22" t="n">
        <f aca="false">M218*M162</f>
        <v>1154439.61173594</v>
      </c>
    </row>
    <row r="225" customFormat="false" ht="15" hidden="false" customHeight="false" outlineLevel="0" collapsed="false">
      <c r="B225" s="0" t="s">
        <v>27</v>
      </c>
      <c r="C225" s="22" t="n">
        <f aca="false">C219*C163</f>
        <v>0</v>
      </c>
      <c r="D225" s="22" t="n">
        <f aca="false">D219*D163</f>
        <v>1963838.01075693</v>
      </c>
      <c r="E225" s="22" t="n">
        <f aca="false">E219*E163</f>
        <v>2025586.847196</v>
      </c>
      <c r="F225" s="22" t="n">
        <f aca="false">F219*F163</f>
        <v>2088791.4638857</v>
      </c>
      <c r="G225" s="22" t="n">
        <f aca="false">G219*G163</f>
        <v>2153519.8379731</v>
      </c>
      <c r="H225" s="22" t="n">
        <f aca="false">H219*H163</f>
        <v>2219727.66974439</v>
      </c>
      <c r="I225" s="22" t="n">
        <f aca="false">I219*I163</f>
        <v>2287676.93854162</v>
      </c>
      <c r="J225" s="22" t="n">
        <f aca="false">J219*J163</f>
        <v>2357020.88453595</v>
      </c>
      <c r="K225" s="22" t="n">
        <f aca="false">K219*K163</f>
        <v>2428068.46004185</v>
      </c>
      <c r="L225" s="22" t="n">
        <f aca="false">L219*L163</f>
        <v>2501651.81226973</v>
      </c>
      <c r="M225" s="22" t="n">
        <f aca="false">M219*M163</f>
        <v>2574781.85621915</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44356329.7255847</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11622340.8794322</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10133325.0649881</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22600663.7811644</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3741991.92169014</v>
      </c>
      <c r="E235" s="22" t="n">
        <f aca="false">PV($C$232,E$234,0,E222)*-1</f>
        <v>3747234.11744214</v>
      </c>
      <c r="F235" s="22" t="n">
        <f aca="false">PV($C$232,F$234,0,F222)*-1</f>
        <v>3751611.15499606</v>
      </c>
      <c r="G235" s="22" t="n">
        <f aca="false">PV($C$232,G$234,0,G222)*-1</f>
        <v>3755211.36454341</v>
      </c>
      <c r="H235" s="22" t="n">
        <f aca="false">PV($C$232,H$234,0,H222)*-1</f>
        <v>3757923.89699073</v>
      </c>
      <c r="I235" s="22" t="n">
        <f aca="false">PV($C$232,I$234,0,I222)*-1</f>
        <v>3760155.05993546</v>
      </c>
      <c r="J235" s="22" t="n">
        <f aca="false">PV($C$232,J$234,0,J222)*-1</f>
        <v>3761293.87106952</v>
      </c>
      <c r="K235" s="22" t="n">
        <f aca="false">PV($C$232,K$234,0,K222)*-1</f>
        <v>3761815.90741878</v>
      </c>
      <c r="L235" s="22" t="n">
        <f aca="false">PV($C$232,L$234,0,L222)*-1</f>
        <v>3762930.95259853</v>
      </c>
      <c r="M235" s="22" t="n">
        <f aca="false">PV($C$232,M$234,0,M222)*-1</f>
        <v>3760127.76195263</v>
      </c>
    </row>
    <row r="236" customFormat="false" ht="15" hidden="false" customHeight="false" outlineLevel="0" collapsed="false">
      <c r="A236" s="101"/>
      <c r="B236" s="101" t="s">
        <v>25</v>
      </c>
      <c r="C236" s="22" t="n">
        <f aca="false">PV($C$232,C$234,0,C223)*-1</f>
        <v>0</v>
      </c>
      <c r="D236" s="22" t="n">
        <f aca="false">PV($C$232,D$234,0,D223)*-1</f>
        <v>980484.768487936</v>
      </c>
      <c r="E236" s="22" t="n">
        <f aca="false">PV($C$232,E$234,0,E223)*-1</f>
        <v>981858.339889434</v>
      </c>
      <c r="F236" s="22" t="n">
        <f aca="false">PV($C$232,F$234,0,F223)*-1</f>
        <v>983005.220679805</v>
      </c>
      <c r="G236" s="22" t="n">
        <f aca="false">PV($C$232,G$234,0,G223)*-1</f>
        <v>983948.555325742</v>
      </c>
      <c r="H236" s="22" t="n">
        <f aca="false">PV($C$232,H$234,0,H223)*-1</f>
        <v>984659.298909448</v>
      </c>
      <c r="I236" s="22" t="n">
        <f aca="false">PV($C$232,I$234,0,I223)*-1</f>
        <v>985243.913021158</v>
      </c>
      <c r="J236" s="22" t="n">
        <f aca="false">PV($C$232,J$234,0,J223)*-1</f>
        <v>985542.306762914</v>
      </c>
      <c r="K236" s="22" t="n">
        <f aca="false">PV($C$232,K$234,0,K223)*-1</f>
        <v>985679.09184951</v>
      </c>
      <c r="L236" s="22" t="n">
        <f aca="false">PV($C$232,L$234,0,L223)*-1</f>
        <v>985971.25838482</v>
      </c>
      <c r="M236" s="22" t="n">
        <f aca="false">PV($C$232,M$234,0,M223)*-1</f>
        <v>985236.760345007</v>
      </c>
    </row>
    <row r="237" customFormat="false" ht="15" hidden="false" customHeight="false" outlineLevel="0" collapsed="false">
      <c r="A237" s="101"/>
      <c r="B237" s="101" t="s">
        <v>26</v>
      </c>
      <c r="C237" s="22" t="n">
        <f aca="false">PV($C$232,C$234,0,C224)*-1</f>
        <v>0</v>
      </c>
      <c r="D237" s="22" t="n">
        <f aca="false">PV($C$232,D$234,0,D224)*-1</f>
        <v>854868.307807128</v>
      </c>
      <c r="E237" s="22" t="n">
        <f aca="false">PV($C$232,E$234,0,E224)*-1</f>
        <v>856065.901790623</v>
      </c>
      <c r="F237" s="22" t="n">
        <f aca="false">PV($C$232,F$234,0,F224)*-1</f>
        <v>857065.848013177</v>
      </c>
      <c r="G237" s="22" t="n">
        <f aca="false">PV($C$232,G$234,0,G224)*-1</f>
        <v>857888.325749075</v>
      </c>
      <c r="H237" s="22" t="n">
        <f aca="false">PV($C$232,H$234,0,H224)*-1</f>
        <v>858508.011219177</v>
      </c>
      <c r="I237" s="22" t="n">
        <f aca="false">PV($C$232,I$234,0,I224)*-1</f>
        <v>859017.726507429</v>
      </c>
      <c r="J237" s="22" t="n">
        <f aca="false">PV($C$232,J$234,0,J224)*-1</f>
        <v>859277.891031421</v>
      </c>
      <c r="K237" s="22" t="n">
        <f aca="false">PV($C$232,K$234,0,K224)*-1</f>
        <v>859397.151665824</v>
      </c>
      <c r="L237" s="22" t="n">
        <f aca="false">PV($C$232,L$234,0,L224)*-1</f>
        <v>859651.886792432</v>
      </c>
      <c r="M237" s="22" t="n">
        <f aca="false">PV($C$232,M$234,0,M224)*-1</f>
        <v>859011.490208454</v>
      </c>
    </row>
    <row r="238" customFormat="false" ht="15" hidden="false" customHeight="false" outlineLevel="0" collapsed="false">
      <c r="A238" s="101"/>
      <c r="B238" s="101" t="s">
        <v>27</v>
      </c>
      <c r="C238" s="22" t="n">
        <f aca="false">PV($C$232,C$234,0,C225)*-1</f>
        <v>0</v>
      </c>
      <c r="D238" s="22" t="n">
        <f aca="false">PV($C$232,D$234,0,D225)*-1</f>
        <v>1906638.84539508</v>
      </c>
      <c r="E238" s="22" t="n">
        <f aca="false">PV($C$232,E$234,0,E225)*-1</f>
        <v>1909309.87576209</v>
      </c>
      <c r="F238" s="22" t="n">
        <f aca="false">PV($C$232,F$234,0,F225)*-1</f>
        <v>1911540.08630307</v>
      </c>
      <c r="G238" s="22" t="n">
        <f aca="false">PV($C$232,G$234,0,G225)*-1</f>
        <v>1913374.48346859</v>
      </c>
      <c r="H238" s="22" t="n">
        <f aca="false">PV($C$232,H$234,0,H225)*-1</f>
        <v>1914756.5868621</v>
      </c>
      <c r="I238" s="22" t="n">
        <f aca="false">PV($C$232,I$234,0,I225)*-1</f>
        <v>1915893.42040687</v>
      </c>
      <c r="J238" s="22" t="n">
        <f aca="false">PV($C$232,J$234,0,J225)*-1</f>
        <v>1916473.67327519</v>
      </c>
      <c r="K238" s="22" t="n">
        <f aca="false">PV($C$232,K$234,0,K225)*-1</f>
        <v>1916739.66390345</v>
      </c>
      <c r="L238" s="22" t="n">
        <f aca="false">PV($C$232,L$234,0,L225)*-1</f>
        <v>1917307.80742128</v>
      </c>
      <c r="M238" s="22" t="n">
        <f aca="false">PV($C$232,M$234,0,M225)*-1</f>
        <v>1915879.51139917</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37560296.0086374</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9841629.51365577</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8580752.54078474</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19137913.9541969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947050.377180051</v>
      </c>
      <c r="E246" s="49" t="n">
        <f aca="false">SUM(E247:E249)</f>
        <v>976828.423291657</v>
      </c>
      <c r="F246" s="49" t="n">
        <f aca="false">SUM(F247:F249)</f>
        <v>1007308.51164295</v>
      </c>
      <c r="G246" s="49" t="n">
        <f aca="false">SUM(G247:G249)</f>
        <v>1038523.42384953</v>
      </c>
      <c r="H246" s="49" t="n">
        <f aca="false">SUM(H247:H249)</f>
        <v>1070451.79661135</v>
      </c>
      <c r="I246" s="49" t="n">
        <f aca="false">SUM(I247:I249)</f>
        <v>1103219.96806493</v>
      </c>
      <c r="J246" s="49" t="n">
        <f aca="false">SUM(J247:J249)</f>
        <v>1136660.71513742</v>
      </c>
      <c r="K246" s="49" t="n">
        <f aca="false">SUM(K247:K249)</f>
        <v>1170923.02843008</v>
      </c>
      <c r="L246" s="49" t="n">
        <f aca="false">SUM(L247:L249)</f>
        <v>1206408.20648442</v>
      </c>
      <c r="M246" s="49" t="n">
        <f aca="false">SUM(M247:M249)</f>
        <v>1241674.77904598</v>
      </c>
    </row>
    <row r="247" customFormat="false" ht="15" hidden="false" customHeight="false" outlineLevel="0" collapsed="false">
      <c r="B247" s="0" t="s">
        <v>25</v>
      </c>
      <c r="C247" s="48" t="n">
        <f aca="false">C172*C217*Interventions!$C$47</f>
        <v>0</v>
      </c>
      <c r="D247" s="48" t="n">
        <f aca="false">D172*D217*Interventions!$C$47</f>
        <v>275544.659555343</v>
      </c>
      <c r="E247" s="48" t="n">
        <f aca="false">E172*E217*Interventions!$C$47</f>
        <v>284208.593149328</v>
      </c>
      <c r="F247" s="48" t="n">
        <f aca="false">F172*F217*Interventions!$C$47</f>
        <v>293076.786194118</v>
      </c>
      <c r="G247" s="48" t="n">
        <f aca="false">G172*G217*Interventions!$C$47</f>
        <v>302158.776512968</v>
      </c>
      <c r="H247" s="48" t="n">
        <f aca="false">H172*H217*Interventions!$C$47</f>
        <v>311448.34844578</v>
      </c>
      <c r="I247" s="48" t="n">
        <f aca="false">I172*I217*Interventions!$C$47</f>
        <v>320982.260120375</v>
      </c>
      <c r="J247" s="48" t="n">
        <f aca="false">J172*J217*Interventions!$C$47</f>
        <v>330711.857921503</v>
      </c>
      <c r="K247" s="48" t="n">
        <f aca="false">K172*K217*Interventions!$C$47</f>
        <v>340680.490720019</v>
      </c>
      <c r="L247" s="48" t="n">
        <f aca="false">L172*L217*Interventions!$C$47</f>
        <v>351004.916475867</v>
      </c>
      <c r="M247" s="48" t="n">
        <f aca="false">M172*M217*Interventions!$C$47</f>
        <v>361265.738882265</v>
      </c>
    </row>
    <row r="248" customFormat="false" ht="15" hidden="false" customHeight="false" outlineLevel="0" collapsed="false">
      <c r="B248" s="0" t="s">
        <v>26</v>
      </c>
      <c r="C248" s="48" t="n">
        <f aca="false">C173*C218*Interventions!$C$47</f>
        <v>0</v>
      </c>
      <c r="D248" s="48" t="n">
        <f aca="false">D173*D218*Interventions!$C$47</f>
        <v>203184.353460042</v>
      </c>
      <c r="E248" s="48" t="n">
        <f aca="false">E173*E218*Interventions!$C$47</f>
        <v>209573.066449636</v>
      </c>
      <c r="F248" s="48" t="n">
        <f aca="false">F173*F218*Interventions!$C$47</f>
        <v>216112.398669221</v>
      </c>
      <c r="G248" s="48" t="n">
        <f aca="false">G173*G218*Interventions!$C$47</f>
        <v>222809.383230793</v>
      </c>
      <c r="H248" s="48" t="n">
        <f aca="false">H173*H218*Interventions!$C$47</f>
        <v>229659.436757996</v>
      </c>
      <c r="I248" s="48" t="n">
        <f aca="false">I173*I218*Interventions!$C$47</f>
        <v>236689.664390329</v>
      </c>
      <c r="J248" s="48" t="n">
        <f aca="false">J173*J218*Interventions!$C$47</f>
        <v>243864.189354226</v>
      </c>
      <c r="K248" s="48" t="n">
        <f aca="false">K173*K218*Interventions!$C$47</f>
        <v>251214.976748602</v>
      </c>
      <c r="L248" s="48" t="n">
        <f aca="false">L173*L218*Interventions!$C$47</f>
        <v>258828.122927641</v>
      </c>
      <c r="M248" s="48" t="n">
        <f aca="false">M173*M218*Interventions!$C$47</f>
        <v>266394.368522735</v>
      </c>
    </row>
    <row r="249" customFormat="false" ht="15" hidden="false" customHeight="false" outlineLevel="0" collapsed="false">
      <c r="B249" s="0" t="s">
        <v>27</v>
      </c>
      <c r="C249" s="48" t="n">
        <f aca="false">C174*C219*Interventions!$C$47</f>
        <v>0</v>
      </c>
      <c r="D249" s="48" t="n">
        <f aca="false">D174*D219*Interventions!$C$47</f>
        <v>468321.364164665</v>
      </c>
      <c r="E249" s="48" t="n">
        <f aca="false">E174*E219*Interventions!$C$47</f>
        <v>483046.763692694</v>
      </c>
      <c r="F249" s="48" t="n">
        <f aca="false">F174*F219*Interventions!$C$47</f>
        <v>498119.326779614</v>
      </c>
      <c r="G249" s="48" t="n">
        <f aca="false">G174*G219*Interventions!$C$47</f>
        <v>513555.264105773</v>
      </c>
      <c r="H249" s="48" t="n">
        <f aca="false">H174*H219*Interventions!$C$47</f>
        <v>529344.011407575</v>
      </c>
      <c r="I249" s="48" t="n">
        <f aca="false">I174*I219*Interventions!$C$47</f>
        <v>545548.043554222</v>
      </c>
      <c r="J249" s="48" t="n">
        <f aca="false">J174*J219*Interventions!$C$47</f>
        <v>562084.667861696</v>
      </c>
      <c r="K249" s="48" t="n">
        <f aca="false">K174*K219*Interventions!$C$47</f>
        <v>579027.560961462</v>
      </c>
      <c r="L249" s="48" t="n">
        <f aca="false">L174*L219*Interventions!$C$47</f>
        <v>596575.167080915</v>
      </c>
      <c r="M249" s="48" t="n">
        <f aca="false">M174*M219*Interventions!$C$47</f>
        <v>614014.671640975</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10899049.2297384</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3171082.42797757</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2338329.96051122</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5389636.84124959</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919466.3856117</v>
      </c>
      <c r="E259" s="22" t="n">
        <f aca="false">PV($C$256,E$258,0,E246)*-1</f>
        <v>920754.475720292</v>
      </c>
      <c r="F259" s="22" t="n">
        <f aca="false">PV($C$256,F$258,0,F246)*-1</f>
        <v>921829.982825493</v>
      </c>
      <c r="G259" s="22" t="n">
        <f aca="false">PV($C$256,G$258,0,G246)*-1</f>
        <v>922714.611047367</v>
      </c>
      <c r="H259" s="22" t="n">
        <f aca="false">PV($C$256,H$258,0,H246)*-1</f>
        <v>923381.123016762</v>
      </c>
      <c r="I259" s="22" t="n">
        <f aca="false">PV($C$256,I$258,0,I246)*-1</f>
        <v>923929.354913419</v>
      </c>
      <c r="J259" s="22" t="n">
        <f aca="false">PV($C$256,J$258,0,J246)*-1</f>
        <v>924209.178755705</v>
      </c>
      <c r="K259" s="22" t="n">
        <f aca="false">PV($C$256,K$258,0,K246)*-1</f>
        <v>924337.451313546</v>
      </c>
      <c r="L259" s="22" t="n">
        <f aca="false">PV($C$256,L$258,0,L246)*-1</f>
        <v>924611.435486327</v>
      </c>
      <c r="M259" s="22" t="n">
        <f aca="false">PV($C$256,M$258,0,M246)*-1</f>
        <v>923922.647368846</v>
      </c>
    </row>
    <row r="260" customFormat="false" ht="15" hidden="false" customHeight="false" outlineLevel="0" collapsed="false">
      <c r="A260" s="101"/>
      <c r="B260" s="101" t="s">
        <v>25</v>
      </c>
      <c r="C260" s="22" t="n">
        <f aca="false">PV($C$256,C$258,0,C247)*-1</f>
        <v>0</v>
      </c>
      <c r="D260" s="22" t="n">
        <f aca="false">PV($C$256,D$258,0,D247)*-1</f>
        <v>267519.086946935</v>
      </c>
      <c r="E260" s="22" t="n">
        <f aca="false">PV($C$256,E$258,0,E247)*-1</f>
        <v>267893.857243216</v>
      </c>
      <c r="F260" s="22" t="n">
        <f aca="false">PV($C$256,F$258,0,F247)*-1</f>
        <v>268206.776435576</v>
      </c>
      <c r="G260" s="22" t="n">
        <f aca="false">PV($C$256,G$258,0,G247)*-1</f>
        <v>268464.159345824</v>
      </c>
      <c r="H260" s="22" t="n">
        <f aca="false">PV($C$256,H$258,0,H247)*-1</f>
        <v>268658.08125127</v>
      </c>
      <c r="I260" s="22" t="n">
        <f aca="false">PV($C$256,I$258,0,I247)*-1</f>
        <v>268817.589525552</v>
      </c>
      <c r="J260" s="22" t="n">
        <f aca="false">PV($C$256,J$258,0,J247)*-1</f>
        <v>268899.004376563</v>
      </c>
      <c r="K260" s="22" t="n">
        <f aca="false">PV($C$256,K$258,0,K247)*-1</f>
        <v>268936.325324986</v>
      </c>
      <c r="L260" s="22" t="n">
        <f aca="false">PV($C$256,L$258,0,L247)*-1</f>
        <v>269016.041121982</v>
      </c>
      <c r="M260" s="22" t="n">
        <f aca="false">PV($C$256,M$258,0,M247)*-1</f>
        <v>268815.637962963</v>
      </c>
    </row>
    <row r="261" customFormat="false" ht="15" hidden="false" customHeight="false" outlineLevel="0" collapsed="false">
      <c r="A261" s="101"/>
      <c r="B261" s="101" t="s">
        <v>26</v>
      </c>
      <c r="C261" s="22" t="n">
        <f aca="false">PV($C$256,C$258,0,C248)*-1</f>
        <v>0</v>
      </c>
      <c r="D261" s="22" t="n">
        <f aca="false">PV($C$256,D$258,0,D248)*-1</f>
        <v>197266.362582565</v>
      </c>
      <c r="E261" s="22" t="n">
        <f aca="false">PV($C$256,E$258,0,E248)*-1</f>
        <v>197542.715100044</v>
      </c>
      <c r="F261" s="22" t="n">
        <f aca="false">PV($C$256,F$258,0,F248)*-1</f>
        <v>197773.459124942</v>
      </c>
      <c r="G261" s="22" t="n">
        <f aca="false">PV($C$256,G$258,0,G248)*-1</f>
        <v>197963.251154643</v>
      </c>
      <c r="H261" s="22" t="n">
        <f aca="false">PV($C$256,H$258,0,H248)*-1</f>
        <v>198106.247564167</v>
      </c>
      <c r="I261" s="22" t="n">
        <f aca="false">PV($C$256,I$258,0,I248)*-1</f>
        <v>198223.867646638</v>
      </c>
      <c r="J261" s="22" t="n">
        <f aca="false">PV($C$256,J$258,0,J248)*-1</f>
        <v>198283.902284549</v>
      </c>
      <c r="K261" s="22" t="n">
        <f aca="false">PV($C$256,K$258,0,K248)*-1</f>
        <v>198311.422443307</v>
      </c>
      <c r="L261" s="22" t="n">
        <f aca="false">PV($C$256,L$258,0,L248)*-1</f>
        <v>198370.204212837</v>
      </c>
      <c r="M261" s="22" t="n">
        <f aca="false">PV($C$256,M$258,0,M248)*-1</f>
        <v>198222.428580523</v>
      </c>
    </row>
    <row r="262" customFormat="false" ht="15" hidden="false" customHeight="false" outlineLevel="0" collapsed="false">
      <c r="A262" s="101"/>
      <c r="B262" s="101" t="s">
        <v>27</v>
      </c>
      <c r="C262" s="22" t="n">
        <f aca="false">PV($C$256,C$258,0,C249)*-1</f>
        <v>0</v>
      </c>
      <c r="D262" s="22" t="n">
        <f aca="false">PV($C$256,D$258,0,D249)*-1</f>
        <v>454680.936082199</v>
      </c>
      <c r="E262" s="22" t="n">
        <f aca="false">PV($C$256,E$258,0,E249)*-1</f>
        <v>455317.903377032</v>
      </c>
      <c r="F262" s="22" t="n">
        <f aca="false">PV($C$256,F$258,0,F249)*-1</f>
        <v>455849.747264974</v>
      </c>
      <c r="G262" s="22" t="n">
        <f aca="false">PV($C$256,G$258,0,G249)*-1</f>
        <v>456287.2005469</v>
      </c>
      <c r="H262" s="22" t="n">
        <f aca="false">PV($C$256,H$258,0,H249)*-1</f>
        <v>456616.794201325</v>
      </c>
      <c r="I262" s="22" t="n">
        <f aca="false">PV($C$256,I$258,0,I249)*-1</f>
        <v>456887.897741229</v>
      </c>
      <c r="J262" s="22" t="n">
        <f aca="false">PV($C$256,J$258,0,J249)*-1</f>
        <v>457026.272094593</v>
      </c>
      <c r="K262" s="22" t="n">
        <f aca="false">PV($C$256,K$258,0,K249)*-1</f>
        <v>457089.703545254</v>
      </c>
      <c r="L262" s="22" t="n">
        <f aca="false">PV($C$256,L$258,0,L249)*-1</f>
        <v>457225.190151508</v>
      </c>
      <c r="M262" s="22" t="n">
        <f aca="false">PV($C$256,M$258,0,M249)*-1</f>
        <v>456884.58082536</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9229156.64605946</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2685226.55953487</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1980063.86069421</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4563866.22583038</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448477.256699873</v>
      </c>
      <c r="E270" s="48" t="n">
        <f aca="false">SUM(E271:E273)</f>
        <v>462578.699191012</v>
      </c>
      <c r="F270" s="48" t="n">
        <f aca="false">SUM(F271:F273)</f>
        <v>477012.594934194</v>
      </c>
      <c r="G270" s="48" t="n">
        <f aca="false">SUM(G271:G273)</f>
        <v>491794.46771716</v>
      </c>
      <c r="H270" s="48" t="n">
        <f aca="false">SUM(H271:H273)</f>
        <v>506914.200914192</v>
      </c>
      <c r="I270" s="48" t="n">
        <f aca="false">SUM(I271:I273)</f>
        <v>522431.62215669</v>
      </c>
      <c r="J270" s="48" t="n">
        <f aca="false">SUM(J271:J273)</f>
        <v>538267.542684725</v>
      </c>
      <c r="K270" s="48" t="n">
        <f aca="false">SUM(K271:K273)</f>
        <v>554492.51724145</v>
      </c>
      <c r="L270" s="48" t="n">
        <f aca="false">SUM(L271:L273)</f>
        <v>571296.581408241</v>
      </c>
      <c r="M270" s="48" t="n">
        <f aca="false">SUM(M271:M273)</f>
        <v>587997.124586004</v>
      </c>
    </row>
    <row r="271" customFormat="false" ht="15" hidden="false" customHeight="false" outlineLevel="0" collapsed="false">
      <c r="B271" s="0" t="s">
        <v>25</v>
      </c>
      <c r="C271" s="48" t="n">
        <f aca="false">C183*C217*Interventions!$C$48</f>
        <v>0</v>
      </c>
      <c r="D271" s="48" t="n">
        <f aca="false">D183*D217*Interventions!$C$48</f>
        <v>130484.624676082</v>
      </c>
      <c r="E271" s="48" t="n">
        <f aca="false">E183*E217*Interventions!$C$48</f>
        <v>134587.444614795</v>
      </c>
      <c r="F271" s="48" t="n">
        <f aca="false">F183*F217*Interventions!$C$48</f>
        <v>138786.991950867</v>
      </c>
      <c r="G271" s="48" t="n">
        <f aca="false">G183*G217*Interventions!$C$48</f>
        <v>143087.783336116</v>
      </c>
      <c r="H271" s="48" t="n">
        <f aca="false">H183*H217*Interventions!$C$48</f>
        <v>147486.875334526</v>
      </c>
      <c r="I271" s="48" t="n">
        <f aca="false">I183*I217*Interventions!$C$48</f>
        <v>152001.674817709</v>
      </c>
      <c r="J271" s="48" t="n">
        <f aca="false">J183*J217*Interventions!$C$48</f>
        <v>156609.141786505</v>
      </c>
      <c r="K271" s="48" t="n">
        <f aca="false">K183*K217*Interventions!$C$48</f>
        <v>161329.804169681</v>
      </c>
      <c r="L271" s="48" t="n">
        <f aca="false">L183*L217*Interventions!$C$48</f>
        <v>166218.952890335</v>
      </c>
      <c r="M271" s="48" t="n">
        <f aca="false">M183*M217*Interventions!$C$48</f>
        <v>171077.98214072</v>
      </c>
    </row>
    <row r="272" customFormat="false" ht="15" hidden="false" customHeight="false" outlineLevel="0" collapsed="false">
      <c r="B272" s="0" t="s">
        <v>26</v>
      </c>
      <c r="C272" s="48" t="n">
        <f aca="false">C184*C218*Interventions!$C$48</f>
        <v>0</v>
      </c>
      <c r="D272" s="48" t="n">
        <f aca="false">D184*D218*Interventions!$C$48</f>
        <v>96218.2832505994</v>
      </c>
      <c r="E272" s="48" t="n">
        <f aca="false">E184*E218*Interventions!$C$48</f>
        <v>99243.6687469311</v>
      </c>
      <c r="F272" s="48" t="n">
        <f aca="false">F184*F218*Interventions!$C$48</f>
        <v>102340.38022623</v>
      </c>
      <c r="G272" s="48" t="n">
        <f aca="false">G184*G218*Interventions!$C$48</f>
        <v>105511.748230199</v>
      </c>
      <c r="H272" s="48" t="n">
        <f aca="false">H184*H218*Interventions!$C$48</f>
        <v>108755.602293459</v>
      </c>
      <c r="I272" s="48" t="n">
        <f aca="false">I184*I218*Interventions!$C$48</f>
        <v>112084.778099198</v>
      </c>
      <c r="J272" s="48" t="n">
        <f aca="false">J184*J218*Interventions!$C$48</f>
        <v>115482.286142555</v>
      </c>
      <c r="K272" s="48" t="n">
        <f aca="false">K184*K218*Interventions!$C$48</f>
        <v>118963.263548456</v>
      </c>
      <c r="L272" s="48" t="n">
        <f aca="false">L184*L218*Interventions!$C$48</f>
        <v>122568.481386389</v>
      </c>
      <c r="M272" s="48" t="n">
        <f aca="false">M184*M218*Interventions!$C$48</f>
        <v>126151.489376005</v>
      </c>
    </row>
    <row r="273" customFormat="false" ht="15" hidden="false" customHeight="false" outlineLevel="0" collapsed="false">
      <c r="B273" s="0" t="s">
        <v>27</v>
      </c>
      <c r="C273" s="48" t="n">
        <f aca="false">C185*C219*Interventions!$C$48</f>
        <v>0</v>
      </c>
      <c r="D273" s="48" t="n">
        <f aca="false">D185*D219*Interventions!$C$48</f>
        <v>221774.348773192</v>
      </c>
      <c r="E273" s="48" t="n">
        <f aca="false">E185*E219*Interventions!$C$48</f>
        <v>228747.585829286</v>
      </c>
      <c r="F273" s="48" t="n">
        <f aca="false">F185*F219*Interventions!$C$48</f>
        <v>235885.222757097</v>
      </c>
      <c r="G273" s="48" t="n">
        <f aca="false">G185*G219*Interventions!$C$48</f>
        <v>243194.936150845</v>
      </c>
      <c r="H273" s="48" t="n">
        <f aca="false">H185*H219*Interventions!$C$48</f>
        <v>250671.723286207</v>
      </c>
      <c r="I273" s="48" t="n">
        <f aca="false">I185*I219*Interventions!$C$48</f>
        <v>258345.169239783</v>
      </c>
      <c r="J273" s="48" t="n">
        <f aca="false">J185*J219*Interventions!$C$48</f>
        <v>266176.114755665</v>
      </c>
      <c r="K273" s="48" t="n">
        <f aca="false">K185*K219*Interventions!$C$48</f>
        <v>274199.449523312</v>
      </c>
      <c r="L273" s="48" t="n">
        <f aca="false">L185*L219*Interventions!$C$48</f>
        <v>282509.147131516</v>
      </c>
      <c r="M273" s="48" t="n">
        <f aca="false">M185*M219*Interventions!$C$48</f>
        <v>290767.653069278</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5161262.60753354</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1501671.27571734</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1107319.98130002</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2552271.35051618</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435414.812329974</v>
      </c>
      <c r="E283" s="22" t="n">
        <f aca="false">PV($C$280,E$282,0,E270)*-1</f>
        <v>436024.789509861</v>
      </c>
      <c r="F283" s="22" t="n">
        <f aca="false">PV($C$280,F$282,0,F270)*-1</f>
        <v>436534.097660435</v>
      </c>
      <c r="G283" s="22" t="n">
        <f aca="false">PV($C$280,G$282,0,G270)*-1</f>
        <v>436953.014803287</v>
      </c>
      <c r="H283" s="22" t="n">
        <f aca="false">PV($C$280,H$282,0,H270)*-1</f>
        <v>437268.642637661</v>
      </c>
      <c r="I283" s="22" t="n">
        <f aca="false">PV($C$280,I$282,0,I270)*-1</f>
        <v>437528.258749931</v>
      </c>
      <c r="J283" s="22" t="n">
        <f aca="false">PV($C$280,J$282,0,J270)*-1</f>
        <v>437660.769788596</v>
      </c>
      <c r="K283" s="22" t="n">
        <f aca="false">PV($C$280,K$282,0,K270)*-1</f>
        <v>437721.51346838</v>
      </c>
      <c r="L283" s="22" t="n">
        <f aca="false">PV($C$280,L$282,0,L270)*-1</f>
        <v>437851.259121989</v>
      </c>
      <c r="M283" s="22" t="n">
        <f aca="false">PV($C$280,M$282,0,M270)*-1</f>
        <v>437525.082381217</v>
      </c>
    </row>
    <row r="284" customFormat="false" ht="15" hidden="false" customHeight="false" outlineLevel="0" collapsed="false">
      <c r="A284" s="101"/>
      <c r="B284" s="101" t="s">
        <v>25</v>
      </c>
      <c r="C284" s="22" t="n">
        <f aca="false">PV($C$280,C$282,0,C271)*-1</f>
        <v>0</v>
      </c>
      <c r="D284" s="22" t="n">
        <f aca="false">PV($C$280,D$282,0,D271)*-1</f>
        <v>126684.101627264</v>
      </c>
      <c r="E284" s="22" t="n">
        <f aca="false">PV($C$280,E$282,0,E271)*-1</f>
        <v>126861.574714671</v>
      </c>
      <c r="F284" s="22" t="n">
        <f aca="false">PV($C$280,F$282,0,F271)*-1</f>
        <v>127009.75811055</v>
      </c>
      <c r="G284" s="22" t="n">
        <f aca="false">PV($C$280,G$282,0,G271)*-1</f>
        <v>127131.642209105</v>
      </c>
      <c r="H284" s="22" t="n">
        <f aca="false">PV($C$280,H$282,0,H271)*-1</f>
        <v>127223.474244934</v>
      </c>
      <c r="I284" s="22" t="n">
        <f aca="false">PV($C$280,I$282,0,I271)*-1</f>
        <v>127299.00964938</v>
      </c>
      <c r="J284" s="22" t="n">
        <f aca="false">PV($C$280,J$282,0,J271)*-1</f>
        <v>127337.563785375</v>
      </c>
      <c r="K284" s="22" t="n">
        <f aca="false">PV($C$280,K$282,0,K271)*-1</f>
        <v>127355.237181605</v>
      </c>
      <c r="L284" s="22" t="n">
        <f aca="false">PV($C$280,L$282,0,L271)*-1</f>
        <v>127392.98672779</v>
      </c>
      <c r="M284" s="22" t="n">
        <f aca="false">PV($C$280,M$282,0,M271)*-1</f>
        <v>127298.08548372</v>
      </c>
    </row>
    <row r="285" customFormat="false" ht="15" hidden="false" customHeight="false" outlineLevel="0" collapsed="false">
      <c r="A285" s="101"/>
      <c r="B285" s="101" t="s">
        <v>26</v>
      </c>
      <c r="C285" s="22" t="n">
        <f aca="false">PV($C$280,C$282,0,C272)*-1</f>
        <v>0</v>
      </c>
      <c r="D285" s="22" t="n">
        <f aca="false">PV($C$280,D$282,0,D272)*-1</f>
        <v>93415.8089811644</v>
      </c>
      <c r="E285" s="22" t="n">
        <f aca="false">PV($C$280,E$282,0,E272)*-1</f>
        <v>93546.6761682827</v>
      </c>
      <c r="F285" s="22" t="n">
        <f aca="false">PV($C$280,F$282,0,F272)*-1</f>
        <v>93655.9453790657</v>
      </c>
      <c r="G285" s="22" t="n">
        <f aca="false">PV($C$280,G$282,0,G272)*-1</f>
        <v>93745.8217054732</v>
      </c>
      <c r="H285" s="22" t="n">
        <f aca="false">PV($C$280,H$282,0,H272)*-1</f>
        <v>93813.5378893283</v>
      </c>
      <c r="I285" s="22" t="n">
        <f aca="false">PV($C$280,I$282,0,I272)*-1</f>
        <v>93869.2370719596</v>
      </c>
      <c r="J285" s="22" t="n">
        <f aca="false">PV($C$280,J$282,0,J272)*-1</f>
        <v>93897.6665730359</v>
      </c>
      <c r="K285" s="22" t="n">
        <f aca="false">PV($C$280,K$282,0,K272)*-1</f>
        <v>93910.6987892738</v>
      </c>
      <c r="L285" s="22" t="n">
        <f aca="false">PV($C$280,L$282,0,L272)*-1</f>
        <v>93938.534992477</v>
      </c>
      <c r="M285" s="22" t="n">
        <f aca="false">PV($C$280,M$282,0,M272)*-1</f>
        <v>93868.5555998445</v>
      </c>
    </row>
    <row r="286" customFormat="false" ht="15" hidden="false" customHeight="false" outlineLevel="0" collapsed="false">
      <c r="A286" s="101"/>
      <c r="B286" s="101" t="s">
        <v>27</v>
      </c>
      <c r="C286" s="22" t="n">
        <f aca="false">PV($C$280,C$282,0,C273)*-1</f>
        <v>0</v>
      </c>
      <c r="D286" s="22" t="n">
        <f aca="false">PV($C$280,D$282,0,D273)*-1</f>
        <v>215314.901721545</v>
      </c>
      <c r="E286" s="22" t="n">
        <f aca="false">PV($C$280,E$282,0,E273)*-1</f>
        <v>215616.538626907</v>
      </c>
      <c r="F286" s="22" t="n">
        <f aca="false">PV($C$280,F$282,0,F273)*-1</f>
        <v>215868.394170819</v>
      </c>
      <c r="G286" s="22" t="n">
        <f aca="false">PV($C$280,G$282,0,G273)*-1</f>
        <v>216075.550888708</v>
      </c>
      <c r="H286" s="22" t="n">
        <f aca="false">PV($C$280,H$282,0,H273)*-1</f>
        <v>216231.630503398</v>
      </c>
      <c r="I286" s="22" t="n">
        <f aca="false">PV($C$280,I$282,0,I273)*-1</f>
        <v>216360.012028592</v>
      </c>
      <c r="J286" s="22" t="n">
        <f aca="false">PV($C$280,J$282,0,J273)*-1</f>
        <v>216425.539430185</v>
      </c>
      <c r="K286" s="22" t="n">
        <f aca="false">PV($C$280,K$282,0,K273)*-1</f>
        <v>216455.5774975</v>
      </c>
      <c r="L286" s="22" t="n">
        <f aca="false">PV($C$280,L$282,0,L273)*-1</f>
        <v>216519.737401722</v>
      </c>
      <c r="M286" s="22" t="n">
        <f aca="false">PV($C$280,M$282,0,M273)*-1</f>
        <v>216358.441297652</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4370482.24045133</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1271593.4337344</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937662.483149905</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2161226.32356703</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0.195040902344847</v>
      </c>
      <c r="E294" s="71" t="n">
        <f aca="false">(E171-E246)/E160</f>
        <v>0.195040902344848</v>
      </c>
      <c r="F294" s="71" t="n">
        <f aca="false">(F171-F246)/F160</f>
        <v>0.195040902344848</v>
      </c>
      <c r="G294" s="71" t="n">
        <f aca="false">(G171-G246)/G160</f>
        <v>0.195040902344848</v>
      </c>
      <c r="H294" s="71" t="n">
        <f aca="false">(H171-H246)/H160</f>
        <v>0.195040902344848</v>
      </c>
      <c r="I294" s="71" t="n">
        <f aca="false">(I171-I246)/I160</f>
        <v>0.195040902344848</v>
      </c>
      <c r="J294" s="71" t="n">
        <f aca="false">(J171-J246)/J160</f>
        <v>0.195040902344847</v>
      </c>
      <c r="K294" s="71" t="n">
        <f aca="false">(K171-K246)/K160</f>
        <v>0.195040902344847</v>
      </c>
      <c r="L294" s="71" t="n">
        <f aca="false">(L171-L246)/L160</f>
        <v>0.195040902344847</v>
      </c>
      <c r="M294" s="71" t="n">
        <f aca="false">(M171-M246)/M160</f>
        <v>0.195040902344847</v>
      </c>
    </row>
    <row r="295" customFormat="false" ht="15" hidden="false" customHeight="false" outlineLevel="0" collapsed="false">
      <c r="B295" s="0" t="s">
        <v>25</v>
      </c>
      <c r="C295" s="71" t="n">
        <f aca="false">(C172-C247)/C161</f>
        <v>0.447284745603137</v>
      </c>
      <c r="D295" s="71" t="n">
        <f aca="false">(D172-D247)/D161</f>
        <v>0.182195684510708</v>
      </c>
      <c r="E295" s="71" t="n">
        <f aca="false">(E172-E247)/E161</f>
        <v>0.182195684510708</v>
      </c>
      <c r="F295" s="71" t="n">
        <f aca="false">(F172-F247)/F161</f>
        <v>0.182195684510708</v>
      </c>
      <c r="G295" s="71" t="n">
        <f aca="false">(G172-G247)/G161</f>
        <v>0.182195684510708</v>
      </c>
      <c r="H295" s="71" t="n">
        <f aca="false">(H172-H247)/H161</f>
        <v>0.182195684510708</v>
      </c>
      <c r="I295" s="71" t="n">
        <f aca="false">(I172-I247)/I161</f>
        <v>0.182195684510708</v>
      </c>
      <c r="J295" s="71" t="n">
        <f aca="false">(J172-J247)/J161</f>
        <v>0.182195684510708</v>
      </c>
      <c r="K295" s="71" t="n">
        <f aca="false">(K172-K247)/K161</f>
        <v>0.182195684510708</v>
      </c>
      <c r="L295" s="71" t="n">
        <f aca="false">(L172-L247)/L161</f>
        <v>0.182195684510708</v>
      </c>
      <c r="M295" s="71" t="n">
        <f aca="false">(M172-M247)/M161</f>
        <v>0.182195684510708</v>
      </c>
    </row>
    <row r="296" customFormat="false" ht="15" hidden="false" customHeight="false" outlineLevel="0" collapsed="false">
      <c r="B296" s="0" t="s">
        <v>26</v>
      </c>
      <c r="C296" s="71" t="n">
        <f aca="false">(C173-C248)/C162</f>
        <v>0.378289236704879</v>
      </c>
      <c r="D296" s="71" t="n">
        <f aca="false">(D173-D248)/D162</f>
        <v>0.238554666403601</v>
      </c>
      <c r="E296" s="71" t="n">
        <f aca="false">(E173-E248)/E162</f>
        <v>0.238554666403601</v>
      </c>
      <c r="F296" s="71" t="n">
        <f aca="false">(F173-F248)/F162</f>
        <v>0.238554666403601</v>
      </c>
      <c r="G296" s="71" t="n">
        <f aca="false">(G173-G248)/G162</f>
        <v>0.238554666403601</v>
      </c>
      <c r="H296" s="71" t="n">
        <f aca="false">(H173-H248)/H162</f>
        <v>0.238554666403601</v>
      </c>
      <c r="I296" s="71" t="n">
        <f aca="false">(I173-I248)/I162</f>
        <v>0.238554666403601</v>
      </c>
      <c r="J296" s="71" t="n">
        <f aca="false">(J173-J248)/J162</f>
        <v>0.238554666403601</v>
      </c>
      <c r="K296" s="71" t="n">
        <f aca="false">(K173-K248)/K162</f>
        <v>0.238554666403601</v>
      </c>
      <c r="L296" s="71" t="n">
        <f aca="false">(L173-L248)/L162</f>
        <v>0.238554666403601</v>
      </c>
      <c r="M296" s="71" t="n">
        <f aca="false">(M173-M248)/M162</f>
        <v>0.238554666403601</v>
      </c>
    </row>
    <row r="297" customFormat="false" ht="15" hidden="false" customHeight="false" outlineLevel="0" collapsed="false">
      <c r="B297" s="0" t="s">
        <v>27</v>
      </c>
      <c r="C297" s="71" t="n">
        <f aca="false">(C174-C249)/C163</f>
        <v>0.390938528049794</v>
      </c>
      <c r="D297" s="71" t="n">
        <f aca="false">(D174-D249)/D163</f>
        <v>0.172132076667524</v>
      </c>
      <c r="E297" s="71" t="n">
        <f aca="false">(E174-E249)/E163</f>
        <v>0.172132076667524</v>
      </c>
      <c r="F297" s="71" t="n">
        <f aca="false">(F174-F249)/F163</f>
        <v>0.172132076667524</v>
      </c>
      <c r="G297" s="71" t="n">
        <f aca="false">(G174-G249)/G163</f>
        <v>0.172132076667524</v>
      </c>
      <c r="H297" s="71" t="n">
        <f aca="false">(H174-H249)/H163</f>
        <v>0.172132076667524</v>
      </c>
      <c r="I297" s="71" t="n">
        <f aca="false">(I174-I249)/I163</f>
        <v>0.172132076667524</v>
      </c>
      <c r="J297" s="71" t="n">
        <f aca="false">(J174-J249)/J163</f>
        <v>0.172132076667524</v>
      </c>
      <c r="K297" s="71" t="n">
        <f aca="false">(K174-K249)/K163</f>
        <v>0.172132076667524</v>
      </c>
      <c r="L297" s="71" t="n">
        <f aca="false">(L174-L249)/L163</f>
        <v>0.172132076667524</v>
      </c>
      <c r="M297" s="71" t="n">
        <f aca="false">(M174-M249)/M163</f>
        <v>0.172132076667524</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0.302528806002012</v>
      </c>
      <c r="E300" s="71" t="n">
        <f aca="false">(E171-E270)/E160</f>
        <v>0.302528806002012</v>
      </c>
      <c r="F300" s="71" t="n">
        <f aca="false">(F171-F270)/F160</f>
        <v>0.302528806002012</v>
      </c>
      <c r="G300" s="71" t="n">
        <f aca="false">(G171-G270)/G160</f>
        <v>0.302528806002012</v>
      </c>
      <c r="H300" s="71" t="n">
        <f aca="false">(H171-H270)/H160</f>
        <v>0.302528806002012</v>
      </c>
      <c r="I300" s="71" t="n">
        <f aca="false">(I171-I270)/I160</f>
        <v>0.302528806002012</v>
      </c>
      <c r="J300" s="71" t="n">
        <f aca="false">(J171-J270)/J160</f>
        <v>0.302528806002012</v>
      </c>
      <c r="K300" s="71" t="n">
        <f aca="false">(K171-K270)/K160</f>
        <v>0.302528806002012</v>
      </c>
      <c r="L300" s="71" t="n">
        <f aca="false">(L171-L270)/L160</f>
        <v>0.302528806002012</v>
      </c>
      <c r="M300" s="71" t="n">
        <f aca="false">(M171-M270)/M160</f>
        <v>0.302528806002012</v>
      </c>
    </row>
    <row r="301" customFormat="false" ht="15" hidden="false" customHeight="false" outlineLevel="0" collapsed="false">
      <c r="B301" s="0" t="s">
        <v>25</v>
      </c>
      <c r="C301" s="71" t="n">
        <f aca="false">(C172-C271)/C161</f>
        <v>0.447284745603137</v>
      </c>
      <c r="D301" s="71" t="n">
        <f aca="false">(D172-D271)/D161</f>
        <v>0.321751386697906</v>
      </c>
      <c r="E301" s="71" t="n">
        <f aca="false">(E172-E271)/E161</f>
        <v>0.321751386697906</v>
      </c>
      <c r="F301" s="71" t="n">
        <f aca="false">(F172-F271)/F161</f>
        <v>0.321751386697906</v>
      </c>
      <c r="G301" s="71" t="n">
        <f aca="false">(G172-G271)/G161</f>
        <v>0.321751386697906</v>
      </c>
      <c r="H301" s="71" t="n">
        <f aca="false">(H172-H271)/H161</f>
        <v>0.321751386697906</v>
      </c>
      <c r="I301" s="71" t="n">
        <f aca="false">(I172-I271)/I161</f>
        <v>0.321751386697906</v>
      </c>
      <c r="J301" s="71" t="n">
        <f aca="false">(J172-J271)/J161</f>
        <v>0.321751386697906</v>
      </c>
      <c r="K301" s="71" t="n">
        <f aca="false">(K172-K271)/K161</f>
        <v>0.321751386697906</v>
      </c>
      <c r="L301" s="71" t="n">
        <f aca="false">(L172-L271)/L161</f>
        <v>0.321751386697906</v>
      </c>
      <c r="M301" s="71" t="n">
        <f aca="false">(M172-M271)/M161</f>
        <v>0.321751386697906</v>
      </c>
    </row>
    <row r="302" customFormat="false" ht="15" hidden="false" customHeight="false" outlineLevel="0" collapsed="false">
      <c r="B302" s="0" t="s">
        <v>26</v>
      </c>
      <c r="C302" s="71" t="n">
        <f aca="false">(C173-C272)/C162</f>
        <v>0.378289236704879</v>
      </c>
      <c r="D302" s="71" t="n">
        <f aca="false">(D173-D272)/D162</f>
        <v>0.312117702154148</v>
      </c>
      <c r="E302" s="71" t="n">
        <f aca="false">(E173-E272)/E162</f>
        <v>0.312117702154148</v>
      </c>
      <c r="F302" s="71" t="n">
        <f aca="false">(F173-F272)/F162</f>
        <v>0.312117702154148</v>
      </c>
      <c r="G302" s="71" t="n">
        <f aca="false">(G173-G272)/G162</f>
        <v>0.312117702154148</v>
      </c>
      <c r="H302" s="71" t="n">
        <f aca="false">(H173-H272)/H162</f>
        <v>0.312117702154148</v>
      </c>
      <c r="I302" s="71" t="n">
        <f aca="false">(I173-I272)/I162</f>
        <v>0.312117702154148</v>
      </c>
      <c r="J302" s="71" t="n">
        <f aca="false">(J173-J272)/J162</f>
        <v>0.312117702154148</v>
      </c>
      <c r="K302" s="71" t="n">
        <f aca="false">(K173-K272)/K162</f>
        <v>0.312117702154148</v>
      </c>
      <c r="L302" s="71" t="n">
        <f aca="false">(L173-L272)/L162</f>
        <v>0.312117702154148</v>
      </c>
      <c r="M302" s="71" t="n">
        <f aca="false">(M173-M272)/M162</f>
        <v>0.312117702154148</v>
      </c>
    </row>
    <row r="303" customFormat="false" ht="15" hidden="false" customHeight="false" outlineLevel="0" collapsed="false">
      <c r="B303" s="0" t="s">
        <v>27</v>
      </c>
      <c r="C303" s="71" t="n">
        <f aca="false">(C174-C273)/C163</f>
        <v>0.390938528049794</v>
      </c>
      <c r="D303" s="71" t="n">
        <f aca="false">(D174-D273)/D163</f>
        <v>0.287322374750381</v>
      </c>
      <c r="E303" s="71" t="n">
        <f aca="false">(E174-E273)/E163</f>
        <v>0.287322374750381</v>
      </c>
      <c r="F303" s="71" t="n">
        <f aca="false">(F174-F273)/F163</f>
        <v>0.287322374750381</v>
      </c>
      <c r="G303" s="71" t="n">
        <f aca="false">(G174-G273)/G163</f>
        <v>0.287322374750381</v>
      </c>
      <c r="H303" s="71" t="n">
        <f aca="false">(H174-H273)/H163</f>
        <v>0.287322374750381</v>
      </c>
      <c r="I303" s="71" t="n">
        <f aca="false">(I174-I273)/I163</f>
        <v>0.287322374750381</v>
      </c>
      <c r="J303" s="71" t="n">
        <f aca="false">(J174-J273)/J163</f>
        <v>0.287322374750381</v>
      </c>
      <c r="K303" s="71" t="n">
        <f aca="false">(K174-K273)/K163</f>
        <v>0.287322374750381</v>
      </c>
      <c r="L303" s="71" t="n">
        <f aca="false">(L174-L273)/L163</f>
        <v>0.287322374750381</v>
      </c>
      <c r="M303" s="71" t="n">
        <f aca="false">(M174-M273)/M163</f>
        <v>0.287322374750381</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WRA'!AM26</f>
        <v>0.0119712463348676</v>
      </c>
      <c r="E318" s="75" t="n">
        <f aca="false">D318</f>
        <v>0.0119712463348676</v>
      </c>
      <c r="F318" s="75" t="n">
        <f aca="false">E318</f>
        <v>0.0119712463348676</v>
      </c>
      <c r="G318" s="75" t="n">
        <f aca="false">F318</f>
        <v>0.0119712463348676</v>
      </c>
      <c r="H318" s="75" t="n">
        <f aca="false">G318</f>
        <v>0.0119712463348676</v>
      </c>
      <c r="I318" s="75" t="n">
        <f aca="false">H318</f>
        <v>0.0119712463348676</v>
      </c>
      <c r="J318" s="75" t="n">
        <f aca="false">I318</f>
        <v>0.0119712463348676</v>
      </c>
      <c r="K318" s="75" t="n">
        <f aca="false">J318</f>
        <v>0.0119712463348676</v>
      </c>
      <c r="L318" s="75" t="n">
        <f aca="false">K318</f>
        <v>0.0119712463348676</v>
      </c>
      <c r="M318" s="75" t="n">
        <f aca="false">L318</f>
        <v>0.0119712463348676</v>
      </c>
    </row>
    <row r="319" customFormat="false" ht="15" hidden="false" customHeight="false" outlineLevel="0" collapsed="false">
      <c r="B319" s="0" t="s">
        <v>26</v>
      </c>
      <c r="C319" s="75" t="n">
        <v>0</v>
      </c>
      <c r="D319" s="75" t="n">
        <f aca="false">'Regional Data WRA'!AM27</f>
        <v>0.00447538633304832</v>
      </c>
      <c r="E319" s="75" t="n">
        <f aca="false">D319</f>
        <v>0.00447538633304832</v>
      </c>
      <c r="F319" s="75" t="n">
        <f aca="false">E319</f>
        <v>0.00447538633304832</v>
      </c>
      <c r="G319" s="75" t="n">
        <f aca="false">F319</f>
        <v>0.00447538633304832</v>
      </c>
      <c r="H319" s="75" t="n">
        <f aca="false">G319</f>
        <v>0.00447538633304832</v>
      </c>
      <c r="I319" s="75" t="n">
        <f aca="false">H319</f>
        <v>0.00447538633304832</v>
      </c>
      <c r="J319" s="75" t="n">
        <f aca="false">I319</f>
        <v>0.00447538633304832</v>
      </c>
      <c r="K319" s="75" t="n">
        <f aca="false">J319</f>
        <v>0.00447538633304832</v>
      </c>
      <c r="L319" s="75" t="n">
        <f aca="false">K319</f>
        <v>0.00447538633304832</v>
      </c>
      <c r="M319" s="75" t="n">
        <f aca="false">L319</f>
        <v>0.00447538633304832</v>
      </c>
    </row>
    <row r="320" customFormat="false" ht="15" hidden="false" customHeight="false" outlineLevel="0" collapsed="false">
      <c r="B320" s="0" t="s">
        <v>27</v>
      </c>
      <c r="C320" s="75" t="n">
        <v>0</v>
      </c>
      <c r="D320" s="75" t="n">
        <f aca="false">'Regional Data WRA'!AM28</f>
        <v>0.0131642860454622</v>
      </c>
      <c r="E320" s="75" t="n">
        <f aca="false">D320</f>
        <v>0.0131642860454622</v>
      </c>
      <c r="F320" s="75" t="n">
        <f aca="false">E320</f>
        <v>0.0131642860454622</v>
      </c>
      <c r="G320" s="75" t="n">
        <f aca="false">F320</f>
        <v>0.0131642860454622</v>
      </c>
      <c r="H320" s="75" t="n">
        <f aca="false">G320</f>
        <v>0.0131642860454622</v>
      </c>
      <c r="I320" s="75" t="n">
        <f aca="false">H320</f>
        <v>0.0131642860454622</v>
      </c>
      <c r="J320" s="75" t="n">
        <f aca="false">I320</f>
        <v>0.0131642860454622</v>
      </c>
      <c r="K320" s="75" t="n">
        <f aca="false">J320</f>
        <v>0.0131642860454622</v>
      </c>
      <c r="L320" s="75" t="n">
        <f aca="false">K320</f>
        <v>0.0131642860454622</v>
      </c>
      <c r="M320" s="75" t="n">
        <f aca="false">L320</f>
        <v>0.0131642860454622</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47127.0734969241</v>
      </c>
      <c r="E323" s="22" t="n">
        <f aca="false">SUM(E324:E326)</f>
        <v>48608.8871380053</v>
      </c>
      <c r="F323" s="22" t="n">
        <f aca="false">SUM(F324:F326)</f>
        <v>50125.6357699011</v>
      </c>
      <c r="G323" s="22" t="n">
        <f aca="false">SUM(G324:G326)</f>
        <v>51678.9506697271</v>
      </c>
      <c r="H323" s="22" t="n">
        <f aca="false">SUM(H324:H326)</f>
        <v>53267.7687580148</v>
      </c>
      <c r="I323" s="22" t="n">
        <f aca="false">SUM(I324:I326)</f>
        <v>54898.3768667942</v>
      </c>
      <c r="J323" s="22" t="n">
        <f aca="false">SUM(J324:J326)</f>
        <v>56562.4536498797</v>
      </c>
      <c r="K323" s="22" t="n">
        <f aca="false">SUM(K324:K326)</f>
        <v>58267.4131701173</v>
      </c>
      <c r="L323" s="22" t="n">
        <f aca="false">SUM(L324:L326)</f>
        <v>60033.224825457</v>
      </c>
      <c r="M323" s="22" t="n">
        <f aca="false">SUM(M324:M326)</f>
        <v>61788.1582451993</v>
      </c>
    </row>
    <row r="324" customFormat="false" ht="15" hidden="false" customHeight="false" outlineLevel="0" collapsed="false">
      <c r="B324" s="0" t="s">
        <v>25</v>
      </c>
      <c r="C324" s="0" t="n">
        <f aca="false">C318*C161</f>
        <v>0</v>
      </c>
      <c r="D324" s="22" t="n">
        <f aca="false">D318*D161</f>
        <v>12443.41423294</v>
      </c>
      <c r="E324" s="22" t="n">
        <f aca="false">E318*E161</f>
        <v>12834.6717327972</v>
      </c>
      <c r="F324" s="22" t="n">
        <f aca="false">F318*F161</f>
        <v>13235.1534540982</v>
      </c>
      <c r="G324" s="22" t="n">
        <f aca="false">G318*G161</f>
        <v>13645.2901186206</v>
      </c>
      <c r="H324" s="22" t="n">
        <f aca="false">H318*H161</f>
        <v>14064.8010312735</v>
      </c>
      <c r="I324" s="22" t="n">
        <f aca="false">I318*I161</f>
        <v>14495.3461647509</v>
      </c>
      <c r="J324" s="22" t="n">
        <f aca="false">J318*J161</f>
        <v>14934.728354029</v>
      </c>
      <c r="K324" s="22" t="n">
        <f aca="false">K318*K161</f>
        <v>15384.9052053902</v>
      </c>
      <c r="L324" s="22" t="n">
        <f aca="false">L318*L161</f>
        <v>15851.1494309345</v>
      </c>
      <c r="M324" s="22" t="n">
        <f aca="false">M318*M161</f>
        <v>16314.5213713651</v>
      </c>
    </row>
    <row r="325" customFormat="false" ht="15" hidden="false" customHeight="false" outlineLevel="0" collapsed="false">
      <c r="B325" s="0" t="s">
        <v>26</v>
      </c>
      <c r="C325" s="0" t="n">
        <f aca="false">C319*C162</f>
        <v>0</v>
      </c>
      <c r="D325" s="22" t="n">
        <f aca="false">D319*D162</f>
        <v>6507.54123767478</v>
      </c>
      <c r="E325" s="22" t="n">
        <f aca="false">E319*E162</f>
        <v>6712.1574521001</v>
      </c>
      <c r="F325" s="22" t="n">
        <f aca="false">F319*F162</f>
        <v>6921.5976642086</v>
      </c>
      <c r="G325" s="22" t="n">
        <f aca="false">G319*G162</f>
        <v>7136.08712887634</v>
      </c>
      <c r="H325" s="22" t="n">
        <f aca="false">H319*H162</f>
        <v>7355.47905079083</v>
      </c>
      <c r="I325" s="22" t="n">
        <f aca="false">I319*I162</f>
        <v>7580.64154705875</v>
      </c>
      <c r="J325" s="22" t="n">
        <f aca="false">J319*J162</f>
        <v>7810.42556471673</v>
      </c>
      <c r="K325" s="22" t="n">
        <f aca="false">K319*K162</f>
        <v>8045.85487452178</v>
      </c>
      <c r="L325" s="22" t="n">
        <f aca="false">L319*L162</f>
        <v>8289.68695049058</v>
      </c>
      <c r="M325" s="22" t="n">
        <f aca="false">M319*M162</f>
        <v>8532.01690545993</v>
      </c>
    </row>
    <row r="326" customFormat="false" ht="15" hidden="false" customHeight="false" outlineLevel="0" collapsed="false">
      <c r="B326" s="0" t="s">
        <v>27</v>
      </c>
      <c r="C326" s="0" t="n">
        <f aca="false">C320*C163</f>
        <v>0</v>
      </c>
      <c r="D326" s="22" t="n">
        <f aca="false">D320*D163</f>
        <v>28176.1180263093</v>
      </c>
      <c r="E326" s="22" t="n">
        <f aca="false">E320*E163</f>
        <v>29062.0579531079</v>
      </c>
      <c r="F326" s="22" t="n">
        <f aca="false">F320*F163</f>
        <v>29968.8846515943</v>
      </c>
      <c r="G326" s="22" t="n">
        <f aca="false">G320*G163</f>
        <v>30897.5734222301</v>
      </c>
      <c r="H326" s="22" t="n">
        <f aca="false">H320*H163</f>
        <v>31847.4886759505</v>
      </c>
      <c r="I326" s="22" t="n">
        <f aca="false">I320*I163</f>
        <v>32822.3891549845</v>
      </c>
      <c r="J326" s="22" t="n">
        <f aca="false">J320*J163</f>
        <v>33817.2997311339</v>
      </c>
      <c r="K326" s="22" t="n">
        <f aca="false">K320*K163</f>
        <v>34836.6530902053</v>
      </c>
      <c r="L326" s="22" t="n">
        <f aca="false">L320*L163</f>
        <v>35892.3884440318</v>
      </c>
      <c r="M326" s="22" t="n">
        <f aca="false">M320*M163</f>
        <v>36941.6199683743</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4962328.13453319</v>
      </c>
      <c r="E347" s="22" t="n">
        <f aca="false">E36+E193</f>
        <v>5118358.30945488</v>
      </c>
      <c r="F347" s="22" t="n">
        <f aca="false">F36+F193</f>
        <v>5278067.02571035</v>
      </c>
      <c r="G347" s="22" t="n">
        <f aca="false">G36+G193</f>
        <v>5441626.05149411</v>
      </c>
      <c r="H347" s="22" t="n">
        <f aca="false">H36+H193</f>
        <v>5608923.44798277</v>
      </c>
      <c r="I347" s="22" t="n">
        <f aca="false">I36+I193</f>
        <v>5780621.19821804</v>
      </c>
      <c r="J347" s="22" t="n">
        <f aca="false">J36+J193</f>
        <v>5955843.09141002</v>
      </c>
      <c r="K347" s="22" t="n">
        <f aca="false">K36+K193</f>
        <v>6135369.8043528</v>
      </c>
      <c r="L347" s="22" t="n">
        <f aca="false">L36+L193</f>
        <v>6321304.04994414</v>
      </c>
      <c r="M347" s="22" t="n">
        <f aca="false">M36+M193</f>
        <v>6506092.85257557</v>
      </c>
    </row>
    <row r="348" customFormat="false" ht="15" hidden="false" customHeight="false" outlineLevel="0" collapsed="false">
      <c r="B348" s="0" t="s">
        <v>25</v>
      </c>
      <c r="C348" s="22" t="n">
        <f aca="false">C37+C194</f>
        <v>0</v>
      </c>
      <c r="D348" s="22" t="n">
        <f aca="false">D37+D194</f>
        <v>1116952.96138862</v>
      </c>
      <c r="E348" s="22" t="n">
        <f aca="false">E37+E194</f>
        <v>1152073.24388907</v>
      </c>
      <c r="F348" s="22" t="n">
        <f aca="false">F37+F194</f>
        <v>1188021.51630171</v>
      </c>
      <c r="G348" s="22" t="n">
        <f aca="false">G37+G194</f>
        <v>1224836.44132444</v>
      </c>
      <c r="H348" s="22" t="n">
        <f aca="false">H37+H194</f>
        <v>1262492.82304177</v>
      </c>
      <c r="I348" s="22" t="n">
        <f aca="false">I37+I194</f>
        <v>1301139.6648849</v>
      </c>
      <c r="J348" s="22" t="n">
        <f aca="false">J37+J194</f>
        <v>1340579.74365336</v>
      </c>
      <c r="K348" s="22" t="n">
        <f aca="false">K37+K194</f>
        <v>1380988.77913699</v>
      </c>
      <c r="L348" s="22" t="n">
        <f aca="false">L37+L194</f>
        <v>1422840.06357575</v>
      </c>
      <c r="M348" s="22" t="n">
        <f aca="false">M37+M194</f>
        <v>1464433.52429317</v>
      </c>
    </row>
    <row r="349" customFormat="false" ht="15" hidden="false" customHeight="false" outlineLevel="0" collapsed="false">
      <c r="B349" s="0" t="s">
        <v>26</v>
      </c>
      <c r="C349" s="22" t="n">
        <f aca="false">C38+C195</f>
        <v>0</v>
      </c>
      <c r="D349" s="22" t="n">
        <f aca="false">D38+D195</f>
        <v>1520490.26396571</v>
      </c>
      <c r="E349" s="22" t="n">
        <f aca="false">E38+E195</f>
        <v>1568298.94477469</v>
      </c>
      <c r="F349" s="22" t="n">
        <f aca="false">F38+F195</f>
        <v>1617234.75505434</v>
      </c>
      <c r="G349" s="22" t="n">
        <f aca="false">G38+G195</f>
        <v>1667350.3257191</v>
      </c>
      <c r="H349" s="22" t="n">
        <f aca="false">H38+H195</f>
        <v>1718611.3579708</v>
      </c>
      <c r="I349" s="22" t="n">
        <f aca="false">I38+I195</f>
        <v>1771220.68780547</v>
      </c>
      <c r="J349" s="22" t="n">
        <f aca="false">J38+J195</f>
        <v>1824909.83842371</v>
      </c>
      <c r="K349" s="22" t="n">
        <f aca="false">K38+K195</f>
        <v>1879918.01437476</v>
      </c>
      <c r="L349" s="22" t="n">
        <f aca="false">L38+L195</f>
        <v>1936889.50084137</v>
      </c>
      <c r="M349" s="22" t="n">
        <f aca="false">M38+M195</f>
        <v>1993510.0159854</v>
      </c>
    </row>
    <row r="350" customFormat="false" ht="15" hidden="false" customHeight="false" outlineLevel="0" collapsed="false">
      <c r="B350" s="0" t="s">
        <v>27</v>
      </c>
      <c r="C350" s="22" t="n">
        <f aca="false">C39+C196</f>
        <v>0</v>
      </c>
      <c r="D350" s="22" t="n">
        <f aca="false">D39+D196</f>
        <v>2324884.90917886</v>
      </c>
      <c r="E350" s="22" t="n">
        <f aca="false">E39+E196</f>
        <v>2397986.12079112</v>
      </c>
      <c r="F350" s="22" t="n">
        <f aca="false">F39+F196</f>
        <v>2472810.7543543</v>
      </c>
      <c r="G350" s="22" t="n">
        <f aca="false">G39+G196</f>
        <v>2549439.28445057</v>
      </c>
      <c r="H350" s="22" t="n">
        <f aca="false">H39+H196</f>
        <v>2627819.2669702</v>
      </c>
      <c r="I350" s="22" t="n">
        <f aca="false">I39+I196</f>
        <v>2708260.84552766</v>
      </c>
      <c r="J350" s="22" t="n">
        <f aca="false">J39+J196</f>
        <v>2790353.50933295</v>
      </c>
      <c r="K350" s="22" t="n">
        <f aca="false">K39+K196</f>
        <v>2874463.01084104</v>
      </c>
      <c r="L350" s="22" t="n">
        <f aca="false">L39+L196</f>
        <v>2961574.48552702</v>
      </c>
      <c r="M350" s="22" t="n">
        <f aca="false">M39+M196</f>
        <v>3048149.312297</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57108533.9656758</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12854358.7614898</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17498433.7049153</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26755741.4992707</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4817794.30537203</v>
      </c>
      <c r="E360" s="22" t="n">
        <f aca="false">PV($C$357,E$359,0,E347)*-1</f>
        <v>4824543.60397293</v>
      </c>
      <c r="F360" s="22" t="n">
        <f aca="false">PV($C$357,F$359,0,F347)*-1</f>
        <v>4830179.01608576</v>
      </c>
      <c r="G360" s="22" t="n">
        <f aca="false">PV($C$357,G$359,0,G347)*-1</f>
        <v>4834814.2663531</v>
      </c>
      <c r="H360" s="22" t="n">
        <f aca="false">PV($C$357,H$359,0,H347)*-1</f>
        <v>4838306.63716825</v>
      </c>
      <c r="I360" s="22" t="n">
        <f aca="false">PV($C$357,I$359,0,I347)*-1</f>
        <v>4841179.24735941</v>
      </c>
      <c r="J360" s="22" t="n">
        <f aca="false">PV($C$357,J$359,0,J347)*-1</f>
        <v>4842645.46051844</v>
      </c>
      <c r="K360" s="22" t="n">
        <f aca="false">PV($C$357,K$359,0,K347)*-1</f>
        <v>4843317.57948698</v>
      </c>
      <c r="L360" s="22" t="n">
        <f aca="false">PV($C$357,L$359,0,L347)*-1</f>
        <v>4844753.19410872</v>
      </c>
      <c r="M360" s="22" t="n">
        <f aca="false">PV($C$357,M$359,0,M347)*-1</f>
        <v>4841144.10135456</v>
      </c>
    </row>
    <row r="361" customFormat="false" ht="15" hidden="false" customHeight="false" outlineLevel="0" collapsed="false">
      <c r="A361" s="101"/>
      <c r="B361" s="101" t="s">
        <v>25</v>
      </c>
      <c r="C361" s="22" t="n">
        <f aca="false">PV($C$357,C$359,0,C348)*-1</f>
        <v>0</v>
      </c>
      <c r="D361" s="22" t="n">
        <f aca="false">PV($C$357,D$359,0,D348)*-1</f>
        <v>1084420.35086273</v>
      </c>
      <c r="E361" s="22" t="n">
        <f aca="false">PV($C$357,E$359,0,E348)*-1</f>
        <v>1085939.52671229</v>
      </c>
      <c r="F361" s="22" t="n">
        <f aca="false">PV($C$357,F$359,0,F348)*-1</f>
        <v>1087207.98177561</v>
      </c>
      <c r="G361" s="22" t="n">
        <f aca="false">PV($C$357,G$359,0,G348)*-1</f>
        <v>1088251.31393191</v>
      </c>
      <c r="H361" s="22" t="n">
        <f aca="false">PV($C$357,H$359,0,H348)*-1</f>
        <v>1089037.39937779</v>
      </c>
      <c r="I361" s="22" t="n">
        <f aca="false">PV($C$357,I$359,0,I348)*-1</f>
        <v>1089683.98508775</v>
      </c>
      <c r="J361" s="22" t="n">
        <f aca="false">PV($C$357,J$359,0,J348)*-1</f>
        <v>1090014.00984339</v>
      </c>
      <c r="K361" s="22" t="n">
        <f aca="false">PV($C$357,K$359,0,K348)*-1</f>
        <v>1090165.29473467</v>
      </c>
      <c r="L361" s="22" t="n">
        <f aca="false">PV($C$357,L$359,0,L348)*-1</f>
        <v>1090488.43217333</v>
      </c>
      <c r="M361" s="22" t="n">
        <f aca="false">PV($C$357,M$359,0,M348)*-1</f>
        <v>1089676.07419731</v>
      </c>
    </row>
    <row r="362" customFormat="false" ht="15" hidden="false" customHeight="false" outlineLevel="0" collapsed="false">
      <c r="A362" s="101"/>
      <c r="B362" s="101" t="s">
        <v>26</v>
      </c>
      <c r="C362" s="22" t="n">
        <f aca="false">PV($C$357,C$359,0,C349)*-1</f>
        <v>0</v>
      </c>
      <c r="D362" s="22" t="n">
        <f aca="false">PV($C$357,D$359,0,D349)*-1</f>
        <v>1476204.13977253</v>
      </c>
      <c r="E362" s="22" t="n">
        <f aca="false">PV($C$357,E$359,0,E349)*-1</f>
        <v>1478272.1696434</v>
      </c>
      <c r="F362" s="22" t="n">
        <f aca="false">PV($C$357,F$359,0,F349)*-1</f>
        <v>1479998.89730403</v>
      </c>
      <c r="G362" s="22" t="n">
        <f aca="false">PV($C$357,G$359,0,G349)*-1</f>
        <v>1481419.16873942</v>
      </c>
      <c r="H362" s="22" t="n">
        <f aca="false">PV($C$357,H$359,0,H349)*-1</f>
        <v>1482489.25432801</v>
      </c>
      <c r="I362" s="22" t="n">
        <f aca="false">PV($C$357,I$359,0,I349)*-1</f>
        <v>1483369.44114948</v>
      </c>
      <c r="J362" s="22" t="n">
        <f aca="false">PV($C$357,J$359,0,J349)*-1</f>
        <v>1483818.69858929</v>
      </c>
      <c r="K362" s="22" t="n">
        <f aca="false">PV($C$357,K$359,0,K349)*-1</f>
        <v>1484024.64030055</v>
      </c>
      <c r="L362" s="22" t="n">
        <f aca="false">PV($C$357,L$359,0,L349)*-1</f>
        <v>1484464.52214552</v>
      </c>
      <c r="M362" s="22" t="n">
        <f aca="false">PV($C$357,M$359,0,M349)*-1</f>
        <v>1483358.67218041</v>
      </c>
    </row>
    <row r="363" customFormat="false" ht="15" hidden="false" customHeight="false" outlineLevel="0" collapsed="false">
      <c r="A363" s="101"/>
      <c r="B363" s="101" t="s">
        <v>27</v>
      </c>
      <c r="C363" s="22" t="n">
        <f aca="false">PV($C$357,C$359,0,C350)*-1</f>
        <v>0</v>
      </c>
      <c r="D363" s="22" t="n">
        <f aca="false">PV($C$357,D$359,0,D350)*-1</f>
        <v>2257169.81473676</v>
      </c>
      <c r="E363" s="22" t="n">
        <f aca="false">PV($C$357,E$359,0,E350)*-1</f>
        <v>2260331.90761723</v>
      </c>
      <c r="F363" s="22" t="n">
        <f aca="false">PV($C$357,F$359,0,F350)*-1</f>
        <v>2262972.13700613</v>
      </c>
      <c r="G363" s="22" t="n">
        <f aca="false">PV($C$357,G$359,0,G350)*-1</f>
        <v>2265143.78368177</v>
      </c>
      <c r="H363" s="22" t="n">
        <f aca="false">PV($C$357,H$359,0,H350)*-1</f>
        <v>2266779.98346245</v>
      </c>
      <c r="I363" s="22" t="n">
        <f aca="false">PV($C$357,I$359,0,I350)*-1</f>
        <v>2268125.82112218</v>
      </c>
      <c r="J363" s="22" t="n">
        <f aca="false">PV($C$357,J$359,0,J350)*-1</f>
        <v>2268812.75208576</v>
      </c>
      <c r="K363" s="22" t="n">
        <f aca="false">PV($C$357,K$359,0,K350)*-1</f>
        <v>2269127.64445176</v>
      </c>
      <c r="L363" s="22" t="n">
        <f aca="false">PV($C$357,L$359,0,L350)*-1</f>
        <v>2269800.23978987</v>
      </c>
      <c r="M363" s="22" t="n">
        <f aca="false">PV($C$357,M$359,0,M350)*-1</f>
        <v>2268109.35497684</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48358677.4117802</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10884884.3686968</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14817419.6041526</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22656373.4389307</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4254988.37936788</v>
      </c>
      <c r="E371" s="22" t="n">
        <f aca="false">E65+E222</f>
        <v>4388777.71435812</v>
      </c>
      <c r="F371" s="22" t="n">
        <f aca="false">F65+F222</f>
        <v>4525721.244356</v>
      </c>
      <c r="G371" s="22" t="n">
        <f aca="false">G65+G222</f>
        <v>4665966.25338866</v>
      </c>
      <c r="H371" s="22" t="n">
        <f aca="false">H65+H222</f>
        <v>4809416.75860696</v>
      </c>
      <c r="I371" s="22" t="n">
        <f aca="false">I65+I222</f>
        <v>4956640.38272213</v>
      </c>
      <c r="J371" s="22" t="n">
        <f aca="false">J65+J222</f>
        <v>5106885.81170823</v>
      </c>
      <c r="K371" s="22" t="n">
        <f aca="false">K65+K222</f>
        <v>5260822.4431941</v>
      </c>
      <c r="L371" s="22" t="n">
        <f aca="false">L65+L222</f>
        <v>5420253.26535438</v>
      </c>
      <c r="M371" s="22" t="n">
        <f aca="false">M65+M222</f>
        <v>5578701.91818778</v>
      </c>
    </row>
    <row r="372" customFormat="false" ht="15" hidden="false" customHeight="false" outlineLevel="0" collapsed="false">
      <c r="B372" s="0" t="s">
        <v>25</v>
      </c>
      <c r="C372" s="22" t="n">
        <f aca="false">C66+C223</f>
        <v>0</v>
      </c>
      <c r="D372" s="22" t="n">
        <f aca="false">D66+D223</f>
        <v>1089448.07747231</v>
      </c>
      <c r="E372" s="22" t="n">
        <f aca="false">E66+E223</f>
        <v>1123703.52561834</v>
      </c>
      <c r="F372" s="22" t="n">
        <f aca="false">F66+F223</f>
        <v>1158766.57448632</v>
      </c>
      <c r="G372" s="22" t="n">
        <f aca="false">G66+G223</f>
        <v>1194674.93470807</v>
      </c>
      <c r="H372" s="22" t="n">
        <f aca="false">H66+H223</f>
        <v>1231404.03081567</v>
      </c>
      <c r="I372" s="22" t="n">
        <f aca="false">I66+I223</f>
        <v>1269099.19704186</v>
      </c>
      <c r="J372" s="22" t="n">
        <f aca="false">J66+J223</f>
        <v>1307568.06679286</v>
      </c>
      <c r="K372" s="22" t="n">
        <f aca="false">K66+K223</f>
        <v>1346982.03277172</v>
      </c>
      <c r="L372" s="22" t="n">
        <f aca="false">L66+L223</f>
        <v>1387802.73243204</v>
      </c>
      <c r="M372" s="22" t="n">
        <f aca="false">M66+M223</f>
        <v>1428371.95726105</v>
      </c>
    </row>
    <row r="373" customFormat="false" ht="15" hidden="false" customHeight="false" outlineLevel="0" collapsed="false">
      <c r="B373" s="0" t="s">
        <v>26</v>
      </c>
      <c r="C373" s="22" t="n">
        <f aca="false">C67+C224</f>
        <v>0</v>
      </c>
      <c r="D373" s="22" t="n">
        <f aca="false">D67+D224</f>
        <v>1012301.69240918</v>
      </c>
      <c r="E373" s="22" t="n">
        <f aca="false">E67+E224</f>
        <v>1044131.43156749</v>
      </c>
      <c r="F373" s="22" t="n">
        <f aca="false">F67+F224</f>
        <v>1076711.58333795</v>
      </c>
      <c r="G373" s="22" t="n">
        <f aca="false">G67+G224</f>
        <v>1110077.1879737</v>
      </c>
      <c r="H373" s="22" t="n">
        <f aca="false">H67+H224</f>
        <v>1144205.41025359</v>
      </c>
      <c r="I373" s="22" t="n">
        <f aca="false">I67+I224</f>
        <v>1179231.29295096</v>
      </c>
      <c r="J373" s="22" t="n">
        <f aca="false">J67+J224</f>
        <v>1214976.09140373</v>
      </c>
      <c r="K373" s="22" t="n">
        <f aca="false">K67+K224</f>
        <v>1251599.06159385</v>
      </c>
      <c r="L373" s="22" t="n">
        <f aca="false">L67+L224</f>
        <v>1289529.15133925</v>
      </c>
      <c r="M373" s="22" t="n">
        <f aca="false">M67+M224</f>
        <v>1327225.5737786</v>
      </c>
    </row>
    <row r="374" customFormat="false" ht="15" hidden="false" customHeight="false" outlineLevel="0" collapsed="false">
      <c r="B374" s="0" t="s">
        <v>27</v>
      </c>
      <c r="C374" s="22" t="n">
        <f aca="false">C68+C225</f>
        <v>0</v>
      </c>
      <c r="D374" s="22" t="n">
        <f aca="false">D68+D225</f>
        <v>2153238.6094864</v>
      </c>
      <c r="E374" s="22" t="n">
        <f aca="false">E68+E225</f>
        <v>2220942.75717229</v>
      </c>
      <c r="F374" s="22" t="n">
        <f aca="false">F68+F225</f>
        <v>2290243.08653173</v>
      </c>
      <c r="G374" s="22" t="n">
        <f aca="false">G68+G225</f>
        <v>2361214.13070689</v>
      </c>
      <c r="H374" s="22" t="n">
        <f aca="false">H68+H225</f>
        <v>2433807.31753769</v>
      </c>
      <c r="I374" s="22" t="n">
        <f aca="false">I68+I225</f>
        <v>2508309.89272931</v>
      </c>
      <c r="J374" s="22" t="n">
        <f aca="false">J68+J225</f>
        <v>2584341.65351165</v>
      </c>
      <c r="K374" s="22" t="n">
        <f aca="false">K68+K225</f>
        <v>2662241.34882854</v>
      </c>
      <c r="L374" s="22" t="n">
        <f aca="false">L68+L225</f>
        <v>2742921.3815831</v>
      </c>
      <c r="M374" s="22" t="n">
        <f aca="false">M68+M225</f>
        <v>2823104.38714812</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48968174.1712443</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12537821.1294002</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11649988.4766083</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24780364.5652357</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4131056.67899795</v>
      </c>
      <c r="E384" s="22" t="n">
        <f aca="false">PV($C$381,E$383,0,E371)*-1</f>
        <v>4136843.91965135</v>
      </c>
      <c r="F384" s="22" t="n">
        <f aca="false">PV($C$381,F$383,0,F371)*-1</f>
        <v>4141676.0493298</v>
      </c>
      <c r="G384" s="22" t="n">
        <f aca="false">PV($C$381,G$383,0,G371)*-1</f>
        <v>4145650.58214752</v>
      </c>
      <c r="H384" s="22" t="n">
        <f aca="false">PV($C$381,H$383,0,H371)*-1</f>
        <v>4148645.14373877</v>
      </c>
      <c r="I384" s="22" t="n">
        <f aca="false">PV($C$381,I$383,0,I371)*-1</f>
        <v>4151108.28657223</v>
      </c>
      <c r="J384" s="22" t="n">
        <f aca="false">PV($C$381,J$383,0,J371)*-1</f>
        <v>4152365.50289977</v>
      </c>
      <c r="K384" s="22" t="n">
        <f aca="false">PV($C$381,K$383,0,K371)*-1</f>
        <v>4152941.81674343</v>
      </c>
      <c r="L384" s="22" t="n">
        <f aca="false">PV($C$381,L$383,0,L371)*-1</f>
        <v>4154172.79610778</v>
      </c>
      <c r="M384" s="22" t="n">
        <f aca="false">PV($C$381,M$383,0,M371)*-1</f>
        <v>4151078.15034621</v>
      </c>
    </row>
    <row r="385" customFormat="false" ht="15" hidden="false" customHeight="false" outlineLevel="0" collapsed="false">
      <c r="A385" s="101"/>
      <c r="B385" s="101" t="s">
        <v>25</v>
      </c>
      <c r="C385" s="22" t="n">
        <f aca="false">PV($C$381,C$383,0,C372)*-1</f>
        <v>0</v>
      </c>
      <c r="D385" s="22" t="n">
        <f aca="false">PV($C$381,D$383,0,D372)*-1</f>
        <v>1057716.5800702</v>
      </c>
      <c r="E385" s="22" t="n">
        <f aca="false">PV($C$381,E$383,0,E372)*-1</f>
        <v>1059198.34632702</v>
      </c>
      <c r="F385" s="22" t="n">
        <f aca="false">PV($C$381,F$383,0,F372)*-1</f>
        <v>1060435.56577839</v>
      </c>
      <c r="G385" s="22" t="n">
        <f aca="false">PV($C$381,G$383,0,G372)*-1</f>
        <v>1061453.20595764</v>
      </c>
      <c r="H385" s="22" t="n">
        <f aca="false">PV($C$381,H$383,0,H372)*-1</f>
        <v>1062219.93410766</v>
      </c>
      <c r="I385" s="22" t="n">
        <f aca="false">PV($C$381,I$383,0,I372)*-1</f>
        <v>1062850.59769242</v>
      </c>
      <c r="J385" s="22" t="n">
        <f aca="false">PV($C$381,J$383,0,J372)*-1</f>
        <v>1063172.49561291</v>
      </c>
      <c r="K385" s="22" t="n">
        <f aca="false">PV($C$381,K$383,0,K372)*-1</f>
        <v>1063320.05512495</v>
      </c>
      <c r="L385" s="22" t="n">
        <f aca="false">PV($C$381,L$383,0,L372)*-1</f>
        <v>1063635.23532812</v>
      </c>
      <c r="M385" s="22" t="n">
        <f aca="false">PV($C$381,M$383,0,M372)*-1</f>
        <v>1062842.88160708</v>
      </c>
    </row>
    <row r="386" customFormat="false" ht="15" hidden="false" customHeight="false" outlineLevel="0" collapsed="false">
      <c r="A386" s="101"/>
      <c r="B386" s="101" t="s">
        <v>26</v>
      </c>
      <c r="C386" s="22" t="n">
        <f aca="false">PV($C$381,C$383,0,C373)*-1</f>
        <v>0</v>
      </c>
      <c r="D386" s="22" t="n">
        <f aca="false">PV($C$381,D$383,0,D373)*-1</f>
        <v>982817.177096291</v>
      </c>
      <c r="E386" s="22" t="n">
        <f aca="false">PV($C$381,E$383,0,E373)*-1</f>
        <v>984194.015993484</v>
      </c>
      <c r="F386" s="22" t="n">
        <f aca="false">PV($C$381,F$383,0,F373)*-1</f>
        <v>985343.625020657</v>
      </c>
      <c r="G386" s="22" t="n">
        <f aca="false">PV($C$381,G$383,0,G373)*-1</f>
        <v>986289.203701299</v>
      </c>
      <c r="H386" s="22" t="n">
        <f aca="false">PV($C$381,H$383,0,H373)*-1</f>
        <v>987001.638024634</v>
      </c>
      <c r="I386" s="22" t="n">
        <f aca="false">PV($C$381,I$383,0,I373)*-1</f>
        <v>987587.642835139</v>
      </c>
      <c r="J386" s="22" t="n">
        <f aca="false">PV($C$381,J$383,0,J373)*-1</f>
        <v>987886.746405497</v>
      </c>
      <c r="K386" s="22" t="n">
        <f aca="false">PV($C$381,K$383,0,K373)*-1</f>
        <v>988023.856880843</v>
      </c>
      <c r="L386" s="22" t="n">
        <f aca="false">PV($C$381,L$383,0,L373)*-1</f>
        <v>988316.718431276</v>
      </c>
      <c r="M386" s="22" t="n">
        <f aca="false">PV($C$381,M$383,0,M373)*-1</f>
        <v>987580.473143973</v>
      </c>
    </row>
    <row r="387" customFormat="false" ht="15" hidden="false" customHeight="false" outlineLevel="0" collapsed="false">
      <c r="A387" s="101"/>
      <c r="B387" s="101" t="s">
        <v>27</v>
      </c>
      <c r="C387" s="22" t="n">
        <f aca="false">PV($C$381,C$383,0,C374)*-1</f>
        <v>0</v>
      </c>
      <c r="D387" s="22" t="n">
        <f aca="false">PV($C$381,D$383,0,D374)*-1</f>
        <v>2090522.92183145</v>
      </c>
      <c r="E387" s="22" t="n">
        <f aca="false">PV($C$381,E$383,0,E374)*-1</f>
        <v>2093451.55733084</v>
      </c>
      <c r="F387" s="22" t="n">
        <f aca="false">PV($C$381,F$383,0,F374)*-1</f>
        <v>2095896.85853075</v>
      </c>
      <c r="G387" s="22" t="n">
        <f aca="false">PV($C$381,G$383,0,G374)*-1</f>
        <v>2097908.17248857</v>
      </c>
      <c r="H387" s="22" t="n">
        <f aca="false">PV($C$381,H$383,0,H374)*-1</f>
        <v>2099423.57160647</v>
      </c>
      <c r="I387" s="22" t="n">
        <f aca="false">PV($C$381,I$383,0,I374)*-1</f>
        <v>2100670.04604466</v>
      </c>
      <c r="J387" s="22" t="n">
        <f aca="false">PV($C$381,J$383,0,J374)*-1</f>
        <v>2101306.26088137</v>
      </c>
      <c r="K387" s="22" t="n">
        <f aca="false">PV($C$381,K$383,0,K374)*-1</f>
        <v>2101597.90473763</v>
      </c>
      <c r="L387" s="22" t="n">
        <f aca="false">PV($C$381,L$383,0,L374)*-1</f>
        <v>2102220.84234838</v>
      </c>
      <c r="M387" s="22" t="n">
        <f aca="false">PV($C$381,M$383,0,M374)*-1</f>
        <v>2100654.79559517</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41465538.9265348</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10616844.8976064</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9865041.09753309</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20983652.9313953</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1081353.91415895</v>
      </c>
      <c r="E395" s="49" t="n">
        <f aca="false">E89+E246</f>
        <v>1115354.85803131</v>
      </c>
      <c r="F395" s="49" t="n">
        <f aca="false">F89+F246</f>
        <v>1150157.40247538</v>
      </c>
      <c r="G395" s="49" t="n">
        <f aca="false">G89+G246</f>
        <v>1185798.97794808</v>
      </c>
      <c r="H395" s="49" t="n">
        <f aca="false">H89+H246</f>
        <v>1222255.19156738</v>
      </c>
      <c r="I395" s="49" t="n">
        <f aca="false">I89+I246</f>
        <v>1259670.29779084</v>
      </c>
      <c r="J395" s="49" t="n">
        <f aca="false">J89+J246</f>
        <v>1297853.35923148</v>
      </c>
      <c r="K395" s="49" t="n">
        <f aca="false">K89+K246</f>
        <v>1336974.49521315</v>
      </c>
      <c r="L395" s="49" t="n">
        <f aca="false">L89+L246</f>
        <v>1377491.91340789</v>
      </c>
      <c r="M395" s="49" t="n">
        <f aca="false">M89+M246</f>
        <v>1417759.7251287</v>
      </c>
    </row>
    <row r="396" customFormat="false" ht="15" hidden="false" customHeight="false" outlineLevel="0" collapsed="false">
      <c r="A396" s="49"/>
      <c r="B396" s="0" t="s">
        <v>25</v>
      </c>
      <c r="C396" s="49" t="n">
        <f aca="false">C90+C247</f>
        <v>0</v>
      </c>
      <c r="D396" s="49" t="n">
        <f aca="false">D90+D247</f>
        <v>305508.838036472</v>
      </c>
      <c r="E396" s="49" t="n">
        <f aca="false">E90+E247</f>
        <v>315114.933430934</v>
      </c>
      <c r="F396" s="49" t="n">
        <f aca="false">F90+F247</f>
        <v>324947.500525391</v>
      </c>
      <c r="G396" s="49" t="n">
        <f aca="false">G90+G247</f>
        <v>335017.114336262</v>
      </c>
      <c r="H396" s="49" t="n">
        <f aca="false">H90+H247</f>
        <v>345316.883279814</v>
      </c>
      <c r="I396" s="49" t="n">
        <f aca="false">I90+I247</f>
        <v>355887.562756412</v>
      </c>
      <c r="J396" s="49" t="n">
        <f aca="false">J90+J247</f>
        <v>366675.208300265</v>
      </c>
      <c r="K396" s="49" t="n">
        <f aca="false">K90+K247</f>
        <v>377727.882766907</v>
      </c>
      <c r="L396" s="49" t="n">
        <f aca="false">L90+L247</f>
        <v>389175.040992195</v>
      </c>
      <c r="M396" s="49" t="n">
        <f aca="false">M90+M247</f>
        <v>400551.679304605</v>
      </c>
    </row>
    <row r="397" customFormat="false" ht="15" hidden="false" customHeight="false" outlineLevel="0" collapsed="false">
      <c r="A397" s="49"/>
      <c r="B397" s="0" t="s">
        <v>26</v>
      </c>
      <c r="C397" s="49" t="n">
        <f aca="false">C91+C248</f>
        <v>0</v>
      </c>
      <c r="D397" s="49" t="n">
        <f aca="false">D91+D248</f>
        <v>245168.226808384</v>
      </c>
      <c r="E397" s="49" t="n">
        <f aca="false">E91+E248</f>
        <v>252877.036116649</v>
      </c>
      <c r="F397" s="49" t="n">
        <f aca="false">F91+F248</f>
        <v>260767.587025145</v>
      </c>
      <c r="G397" s="49" t="n">
        <f aca="false">G91+G248</f>
        <v>268848.36589401</v>
      </c>
      <c r="H397" s="49" t="n">
        <f aca="false">H91+H248</f>
        <v>277113.842286301</v>
      </c>
      <c r="I397" s="49" t="n">
        <f aca="false">I91+I248</f>
        <v>285596.72206187</v>
      </c>
      <c r="J397" s="49" t="n">
        <f aca="false">J91+J248</f>
        <v>294253.715248784</v>
      </c>
      <c r="K397" s="49" t="n">
        <f aca="false">K91+K248</f>
        <v>303123.391877103</v>
      </c>
      <c r="L397" s="49" t="n">
        <f aca="false">L91+L248</f>
        <v>312309.638344231</v>
      </c>
      <c r="M397" s="49" t="n">
        <f aca="false">M91+M248</f>
        <v>321439.293185054</v>
      </c>
    </row>
    <row r="398" customFormat="false" ht="15" hidden="false" customHeight="false" outlineLevel="0" collapsed="false">
      <c r="A398" s="49"/>
      <c r="B398" s="0" t="s">
        <v>27</v>
      </c>
      <c r="C398" s="49" t="n">
        <f aca="false">C92+C249</f>
        <v>0</v>
      </c>
      <c r="D398" s="49" t="n">
        <f aca="false">D92+D249</f>
        <v>530676.849314096</v>
      </c>
      <c r="E398" s="49" t="n">
        <f aca="false">E92+E249</f>
        <v>547362.888483724</v>
      </c>
      <c r="F398" s="49" t="n">
        <f aca="false">F92+F249</f>
        <v>564442.314924842</v>
      </c>
      <c r="G398" s="49" t="n">
        <f aca="false">G92+G249</f>
        <v>581933.49771781</v>
      </c>
      <c r="H398" s="49" t="n">
        <f aca="false">H92+H249</f>
        <v>599824.46600127</v>
      </c>
      <c r="I398" s="49" t="n">
        <f aca="false">I92+I249</f>
        <v>618186.012972557</v>
      </c>
      <c r="J398" s="49" t="n">
        <f aca="false">J92+J249</f>
        <v>636924.435682429</v>
      </c>
      <c r="K398" s="49" t="n">
        <f aca="false">K92+K249</f>
        <v>656123.220569142</v>
      </c>
      <c r="L398" s="49" t="n">
        <f aca="false">L92+L249</f>
        <v>676007.234071464</v>
      </c>
      <c r="M398" s="49" t="n">
        <f aca="false">M92+M249</f>
        <v>695768.752639038</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12444670.1349532</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3515922.64372925</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2821497.81884753</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6107249.67237637</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1049858.16908636</v>
      </c>
      <c r="E408" s="22" t="n">
        <f aca="false">PV($C$405,E$407,0,E395)*-1</f>
        <v>1051328.92641277</v>
      </c>
      <c r="F408" s="22" t="n">
        <f aca="false">PV($C$405,F$407,0,F395)*-1</f>
        <v>1052556.95381864</v>
      </c>
      <c r="G408" s="22" t="n">
        <f aca="false">PV($C$405,G$407,0,G395)*-1</f>
        <v>1053567.03333853</v>
      </c>
      <c r="H408" s="22" t="n">
        <f aca="false">PV($C$405,H$407,0,H395)*-1</f>
        <v>1054328.06500517</v>
      </c>
      <c r="I408" s="22" t="n">
        <f aca="false">PV($C$405,I$407,0,I395)*-1</f>
        <v>1054954.04301184</v>
      </c>
      <c r="J408" s="22" t="n">
        <f aca="false">PV($C$405,J$407,0,J395)*-1</f>
        <v>1055273.54935957</v>
      </c>
      <c r="K408" s="22" t="n">
        <f aca="false">PV($C$405,K$407,0,K395)*-1</f>
        <v>1055420.01256347</v>
      </c>
      <c r="L408" s="22" t="n">
        <f aca="false">PV($C$405,L$407,0,L395)*-1</f>
        <v>1055732.85110385</v>
      </c>
      <c r="M408" s="22" t="n">
        <f aca="false">PV($C$405,M$407,0,M395)*-1</f>
        <v>1054946.38425392</v>
      </c>
    </row>
    <row r="409" customFormat="false" ht="15" hidden="false" customHeight="false" outlineLevel="0" collapsed="false">
      <c r="A409" s="101"/>
      <c r="B409" s="101" t="s">
        <v>25</v>
      </c>
      <c r="C409" s="22" t="n">
        <f aca="false">PV($C$405,C$407,0,C396)*-1</f>
        <v>0</v>
      </c>
      <c r="D409" s="22" t="n">
        <f aca="false">PV($C$405,D$407,0,D396)*-1</f>
        <v>296610.522365506</v>
      </c>
      <c r="E409" s="22" t="n">
        <f aca="false">PV($C$405,E$407,0,E396)*-1</f>
        <v>297026.047158954</v>
      </c>
      <c r="F409" s="22" t="n">
        <f aca="false">PV($C$405,F$407,0,F396)*-1</f>
        <v>297372.994833468</v>
      </c>
      <c r="G409" s="22" t="n">
        <f aca="false">PV($C$405,G$407,0,G396)*-1</f>
        <v>297658.366917858</v>
      </c>
      <c r="H409" s="22" t="n">
        <f aca="false">PV($C$405,H$407,0,H396)*-1</f>
        <v>297873.376913328</v>
      </c>
      <c r="I409" s="22" t="n">
        <f aca="false">PV($C$405,I$407,0,I396)*-1</f>
        <v>298050.230958011</v>
      </c>
      <c r="J409" s="22" t="n">
        <f aca="false">PV($C$405,J$407,0,J396)*-1</f>
        <v>298140.499289001</v>
      </c>
      <c r="K409" s="22" t="n">
        <f aca="false">PV($C$405,K$407,0,K396)*-1</f>
        <v>298181.878714048</v>
      </c>
      <c r="L409" s="22" t="n">
        <f aca="false">PV($C$405,L$407,0,L396)*-1</f>
        <v>298270.263226935</v>
      </c>
      <c r="M409" s="22" t="n">
        <f aca="false">PV($C$405,M$407,0,M396)*-1</f>
        <v>298048.067172221</v>
      </c>
    </row>
    <row r="410" customFormat="false" ht="15" hidden="false" customHeight="false" outlineLevel="0" collapsed="false">
      <c r="A410" s="101"/>
      <c r="B410" s="101" t="s">
        <v>26</v>
      </c>
      <c r="C410" s="22" t="n">
        <f aca="false">PV($C$405,C$407,0,C397)*-1</f>
        <v>0</v>
      </c>
      <c r="D410" s="22" t="n">
        <f aca="false">PV($C$405,D$407,0,D397)*-1</f>
        <v>238027.404668334</v>
      </c>
      <c r="E410" s="22" t="n">
        <f aca="false">PV($C$405,E$407,0,E397)*-1</f>
        <v>238360.859757422</v>
      </c>
      <c r="F410" s="22" t="n">
        <f aca="false">PV($C$405,F$407,0,F397)*-1</f>
        <v>238639.282295711</v>
      </c>
      <c r="G410" s="22" t="n">
        <f aca="false">PV($C$405,G$407,0,G397)*-1</f>
        <v>238868.290950126</v>
      </c>
      <c r="H410" s="22" t="n">
        <f aca="false">PV($C$405,H$407,0,H397)*-1</f>
        <v>239040.834630611</v>
      </c>
      <c r="I410" s="22" t="n">
        <f aca="false">PV($C$405,I$407,0,I397)*-1</f>
        <v>239182.758487273</v>
      </c>
      <c r="J410" s="22" t="n">
        <f aca="false">PV($C$405,J$407,0,J397)*-1</f>
        <v>239255.198050031</v>
      </c>
      <c r="K410" s="22" t="n">
        <f aca="false">PV($C$405,K$407,0,K397)*-1</f>
        <v>239288.404684347</v>
      </c>
      <c r="L410" s="22" t="n">
        <f aca="false">PV($C$405,L$407,0,L397)*-1</f>
        <v>239359.332499205</v>
      </c>
      <c r="M410" s="22" t="n">
        <f aca="false">PV($C$405,M$407,0,M397)*-1</f>
        <v>239181.022067703</v>
      </c>
    </row>
    <row r="411" customFormat="false" ht="15" hidden="false" customHeight="false" outlineLevel="0" collapsed="false">
      <c r="A411" s="101"/>
      <c r="B411" s="101" t="s">
        <v>27</v>
      </c>
      <c r="C411" s="22" t="n">
        <f aca="false">PV($C$405,C$407,0,C398)*-1</f>
        <v>0</v>
      </c>
      <c r="D411" s="22" t="n">
        <f aca="false">PV($C$405,D$407,0,D398)*-1</f>
        <v>515220.24205252</v>
      </c>
      <c r="E411" s="22" t="n">
        <f aca="false">PV($C$405,E$407,0,E398)*-1</f>
        <v>515942.019496393</v>
      </c>
      <c r="F411" s="22" t="n">
        <f aca="false">PV($C$405,F$407,0,F398)*-1</f>
        <v>516544.676689459</v>
      </c>
      <c r="G411" s="22" t="n">
        <f aca="false">PV($C$405,G$407,0,G398)*-1</f>
        <v>517040.375470548</v>
      </c>
      <c r="H411" s="22" t="n">
        <f aca="false">PV($C$405,H$407,0,H398)*-1</f>
        <v>517413.853461236</v>
      </c>
      <c r="I411" s="22" t="n">
        <f aca="false">PV($C$405,I$407,0,I398)*-1</f>
        <v>517721.053566554</v>
      </c>
      <c r="J411" s="22" t="n">
        <f aca="false">PV($C$405,J$407,0,J398)*-1</f>
        <v>517877.852020539</v>
      </c>
      <c r="K411" s="22" t="n">
        <f aca="false">PV($C$405,K$407,0,K398)*-1</f>
        <v>517949.72916508</v>
      </c>
      <c r="L411" s="22" t="n">
        <f aca="false">PV($C$405,L$407,0,L398)*-1</f>
        <v>518103.255377705</v>
      </c>
      <c r="M411" s="22" t="n">
        <f aca="false">PV($C$405,M$407,0,M398)*-1</f>
        <v>517717.295013992</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10537965.9879541</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2977232.24754933</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2389203.38809076</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5171530.35231402</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508698.532048629</v>
      </c>
      <c r="E419" s="49" t="n">
        <f aca="false">E113+E270</f>
        <v>524693.508355333</v>
      </c>
      <c r="F419" s="49" t="n">
        <f aca="false">F113+F270</f>
        <v>541065.579550938</v>
      </c>
      <c r="G419" s="49" t="n">
        <f aca="false">G113+G270</f>
        <v>557832.353948723</v>
      </c>
      <c r="H419" s="49" t="n">
        <f aca="false">H113+H270</f>
        <v>574982.356468124</v>
      </c>
      <c r="I419" s="49" t="n">
        <f aca="false">I113+I270</f>
        <v>592583.448361446</v>
      </c>
      <c r="J419" s="49" t="n">
        <f aca="false">J113+J270</f>
        <v>610545.807446337</v>
      </c>
      <c r="K419" s="49" t="n">
        <f aca="false">K113+K270</f>
        <v>628949.462517425</v>
      </c>
      <c r="L419" s="49" t="n">
        <f aca="false">L113+L270</f>
        <v>648009.967027731</v>
      </c>
      <c r="M419" s="49" t="n">
        <f aca="false">M113+M270</f>
        <v>666953.049808466</v>
      </c>
    </row>
    <row r="420" customFormat="false" ht="15" hidden="false" customHeight="false" outlineLevel="0" collapsed="false">
      <c r="B420" s="0" t="s">
        <v>25</v>
      </c>
      <c r="C420" s="49" t="n">
        <f aca="false">C114+C271</f>
        <v>0</v>
      </c>
      <c r="D420" s="49" t="n">
        <f aca="false">D114+D271</f>
        <v>143920.466229494</v>
      </c>
      <c r="E420" s="49" t="n">
        <f aca="false">E114+E271</f>
        <v>148445.748498581</v>
      </c>
      <c r="F420" s="49" t="n">
        <f aca="false">F114+F271</f>
        <v>153077.718066342</v>
      </c>
      <c r="G420" s="49" t="n">
        <f aca="false">G114+G271</f>
        <v>157821.356658685</v>
      </c>
      <c r="H420" s="49" t="n">
        <f aca="false">H114+H271</f>
        <v>162673.417757602</v>
      </c>
      <c r="I420" s="49" t="n">
        <f aca="false">I114+I271</f>
        <v>167653.100598898</v>
      </c>
      <c r="J420" s="49" t="n">
        <f aca="false">J114+J271</f>
        <v>172734.992782994</v>
      </c>
      <c r="K420" s="49" t="n">
        <f aca="false">K114+K271</f>
        <v>177941.735974273</v>
      </c>
      <c r="L420" s="49" t="n">
        <f aca="false">L114+L271</f>
        <v>183334.31433428</v>
      </c>
      <c r="M420" s="49" t="n">
        <f aca="false">M114+M271</f>
        <v>188693.671859154</v>
      </c>
    </row>
    <row r="421" customFormat="false" ht="15" hidden="false" customHeight="false" outlineLevel="0" collapsed="false">
      <c r="B421" s="0" t="s">
        <v>26</v>
      </c>
      <c r="C421" s="49" t="n">
        <f aca="false">C115+C272</f>
        <v>0</v>
      </c>
      <c r="D421" s="49" t="n">
        <f aca="false">D115+D272</f>
        <v>115043.717442366</v>
      </c>
      <c r="E421" s="49" t="n">
        <f aca="false">E115+E272</f>
        <v>118661.029895216</v>
      </c>
      <c r="F421" s="49" t="n">
        <f aca="false">F115+F272</f>
        <v>122363.623502058</v>
      </c>
      <c r="G421" s="49" t="n">
        <f aca="false">G115+G272</f>
        <v>126155.480436401</v>
      </c>
      <c r="H421" s="49" t="n">
        <f aca="false">H115+H272</f>
        <v>130034.005573936</v>
      </c>
      <c r="I421" s="49" t="n">
        <f aca="false">I115+I272</f>
        <v>134014.545942901</v>
      </c>
      <c r="J421" s="49" t="n">
        <f aca="false">J115+J272</f>
        <v>138076.787984053</v>
      </c>
      <c r="K421" s="49" t="n">
        <f aca="false">K115+K272</f>
        <v>142238.830452268</v>
      </c>
      <c r="L421" s="49" t="n">
        <f aca="false">L115+L272</f>
        <v>146549.421415371</v>
      </c>
      <c r="M421" s="49" t="n">
        <f aca="false">M115+M272</f>
        <v>150833.457097837</v>
      </c>
    </row>
    <row r="422" customFormat="false" ht="15" hidden="false" customHeight="false" outlineLevel="0" collapsed="false">
      <c r="B422" s="0" t="s">
        <v>27</v>
      </c>
      <c r="C422" s="49" t="n">
        <f aca="false">C116+C273</f>
        <v>0</v>
      </c>
      <c r="D422" s="49" t="n">
        <f aca="false">D116+D273</f>
        <v>249734.348376769</v>
      </c>
      <c r="E422" s="49" t="n">
        <f aca="false">E116+E273</f>
        <v>257586.729961536</v>
      </c>
      <c r="F422" s="49" t="n">
        <f aca="false">F116+F273</f>
        <v>265624.237982537</v>
      </c>
      <c r="G422" s="49" t="n">
        <f aca="false">G116+G273</f>
        <v>273855.516853637</v>
      </c>
      <c r="H422" s="49" t="n">
        <f aca="false">H116+H273</f>
        <v>282274.933136586</v>
      </c>
      <c r="I422" s="49" t="n">
        <f aca="false">I116+I273</f>
        <v>290915.801819647</v>
      </c>
      <c r="J422" s="49" t="n">
        <f aca="false">J116+J273</f>
        <v>299734.02667929</v>
      </c>
      <c r="K422" s="49" t="n">
        <f aca="false">K116+K273</f>
        <v>308768.896090884</v>
      </c>
      <c r="L422" s="49" t="n">
        <f aca="false">L116+L273</f>
        <v>318126.23127808</v>
      </c>
      <c r="M422" s="49" t="n">
        <f aca="false">M116+M273</f>
        <v>327425.920851475</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5854314.06553315</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1656296.5227603</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1323970.89974241</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2874046.64303044</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493882.069950125</v>
      </c>
      <c r="E432" s="22" t="n">
        <f aca="false">PV($C$429,E$431,0,E419)*-1</f>
        <v>494573.954524774</v>
      </c>
      <c r="F432" s="22" t="n">
        <f aca="false">PV($C$429,F$431,0,F419)*-1</f>
        <v>495151.652289124</v>
      </c>
      <c r="G432" s="22" t="n">
        <f aca="false">PV($C$429,G$431,0,G419)*-1</f>
        <v>495626.821391761</v>
      </c>
      <c r="H432" s="22" t="n">
        <f aca="false">PV($C$429,H$431,0,H419)*-1</f>
        <v>495984.831555311</v>
      </c>
      <c r="I432" s="22" t="n">
        <f aca="false">PV($C$429,I$431,0,I419)*-1</f>
        <v>496279.308774022</v>
      </c>
      <c r="J432" s="22" t="n">
        <f aca="false">PV($C$429,J$431,0,J419)*-1</f>
        <v>496429.61332089</v>
      </c>
      <c r="K432" s="22" t="n">
        <f aca="false">PV($C$429,K$431,0,K419)*-1</f>
        <v>496498.513628042</v>
      </c>
      <c r="L432" s="22" t="n">
        <f aca="false">PV($C$429,L$431,0,L419)*-1</f>
        <v>496645.681455495</v>
      </c>
      <c r="M432" s="22" t="n">
        <f aca="false">PV($C$429,M$431,0,M419)*-1</f>
        <v>496275.705884292</v>
      </c>
    </row>
    <row r="433" customFormat="false" ht="15" hidden="false" customHeight="false" outlineLevel="0" collapsed="false">
      <c r="A433" s="101"/>
      <c r="B433" s="101" t="s">
        <v>25</v>
      </c>
      <c r="C433" s="22" t="n">
        <f aca="false">PV($C$429,C$431,0,C420)*-1</f>
        <v>0</v>
      </c>
      <c r="D433" s="22" t="n">
        <f aca="false">PV($C$429,D$431,0,D420)*-1</f>
        <v>139728.6079898</v>
      </c>
      <c r="E433" s="22" t="n">
        <f aca="false">PV($C$429,E$431,0,E420)*-1</f>
        <v>139924.355263061</v>
      </c>
      <c r="F433" s="22" t="n">
        <f aca="false">PV($C$429,F$431,0,F420)*-1</f>
        <v>140087.796921228</v>
      </c>
      <c r="G433" s="22" t="n">
        <f aca="false">PV($C$429,G$431,0,G420)*-1</f>
        <v>140222.231275724</v>
      </c>
      <c r="H433" s="22" t="n">
        <f aca="false">PV($C$429,H$431,0,H420)*-1</f>
        <v>140323.519143502</v>
      </c>
      <c r="I433" s="22" t="n">
        <f aca="false">PV($C$429,I$431,0,I420)*-1</f>
        <v>140406.832335778</v>
      </c>
      <c r="J433" s="22" t="n">
        <f aca="false">PV($C$429,J$431,0,J420)*-1</f>
        <v>140449.356343808</v>
      </c>
      <c r="K433" s="22" t="n">
        <f aca="false">PV($C$429,K$431,0,K420)*-1</f>
        <v>140468.849547943</v>
      </c>
      <c r="L433" s="22" t="n">
        <f aca="false">PV($C$429,L$431,0,L420)*-1</f>
        <v>140510.486118538</v>
      </c>
      <c r="M433" s="22" t="n">
        <f aca="false">PV($C$429,M$431,0,M420)*-1</f>
        <v>140405.813009916</v>
      </c>
    </row>
    <row r="434" customFormat="false" ht="15" hidden="false" customHeight="false" outlineLevel="0" collapsed="false">
      <c r="A434" s="101"/>
      <c r="B434" s="101" t="s">
        <v>26</v>
      </c>
      <c r="C434" s="22" t="n">
        <f aca="false">PV($C$429,C$431,0,C421)*-1</f>
        <v>0</v>
      </c>
      <c r="D434" s="22" t="n">
        <f aca="false">PV($C$429,D$431,0,D421)*-1</f>
        <v>111692.929555695</v>
      </c>
      <c r="E434" s="22" t="n">
        <f aca="false">PV($C$429,E$431,0,E421)*-1</f>
        <v>111849.401352828</v>
      </c>
      <c r="F434" s="22" t="n">
        <f aca="false">PV($C$429,F$431,0,F421)*-1</f>
        <v>111980.049456139</v>
      </c>
      <c r="G434" s="22" t="n">
        <f aca="false">PV($C$429,G$431,0,G421)*-1</f>
        <v>112087.510391324</v>
      </c>
      <c r="H434" s="22" t="n">
        <f aca="false">PV($C$429,H$431,0,H421)*-1</f>
        <v>112168.475476737</v>
      </c>
      <c r="I434" s="22" t="n">
        <f aca="false">PV($C$429,I$431,0,I421)*-1</f>
        <v>112235.072393788</v>
      </c>
      <c r="J434" s="22" t="n">
        <f aca="false">PV($C$429,J$431,0,J421)*-1</f>
        <v>112269.06422339</v>
      </c>
      <c r="K434" s="22" t="n">
        <f aca="false">PV($C$429,K$431,0,K421)*-1</f>
        <v>112284.646237035</v>
      </c>
      <c r="L434" s="22" t="n">
        <f aca="false">PV($C$429,L$431,0,L421)*-1</f>
        <v>112317.928688018</v>
      </c>
      <c r="M434" s="22" t="n">
        <f aca="false">PV($C$429,M$431,0,M421)*-1</f>
        <v>112234.257589337</v>
      </c>
    </row>
    <row r="435" customFormat="false" ht="15" hidden="false" customHeight="false" outlineLevel="0" collapsed="false">
      <c r="A435" s="101"/>
      <c r="B435" s="101" t="s">
        <v>27</v>
      </c>
      <c r="C435" s="22" t="n">
        <f aca="false">PV($C$429,C$431,0,C422)*-1</f>
        <v>0</v>
      </c>
      <c r="D435" s="22" t="n">
        <f aca="false">PV($C$429,D$431,0,D422)*-1</f>
        <v>242460.53240463</v>
      </c>
      <c r="E435" s="22" t="n">
        <f aca="false">PV($C$429,E$431,0,E422)*-1</f>
        <v>242800.197908885</v>
      </c>
      <c r="F435" s="22" t="n">
        <f aca="false">PV($C$429,F$431,0,F422)*-1</f>
        <v>243083.805911758</v>
      </c>
      <c r="G435" s="22" t="n">
        <f aca="false">PV($C$429,G$431,0,G422)*-1</f>
        <v>243317.079724713</v>
      </c>
      <c r="H435" s="22" t="n">
        <f aca="false">PV($C$429,H$431,0,H422)*-1</f>
        <v>243492.836935072</v>
      </c>
      <c r="I435" s="22" t="n">
        <f aca="false">PV($C$429,I$431,0,I422)*-1</f>
        <v>243637.404044457</v>
      </c>
      <c r="J435" s="22" t="n">
        <f aca="false">PV($C$429,J$431,0,J422)*-1</f>
        <v>243711.192753693</v>
      </c>
      <c r="K435" s="22" t="n">
        <f aca="false">PV($C$429,K$431,0,K422)*-1</f>
        <v>243745.017843064</v>
      </c>
      <c r="L435" s="22" t="n">
        <f aca="false">PV($C$429,L$431,0,L422)*-1</f>
        <v>243817.266648939</v>
      </c>
      <c r="M435" s="22" t="n">
        <f aca="false">PV($C$429,M$431,0,M422)*-1</f>
        <v>243635.635285039</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4957348.15277384</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1402527.8479493</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1121119.33536429</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2433700.96946025</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0.198849830542881</v>
      </c>
      <c r="E443" s="71" t="n">
        <f aca="false">(E335-E395)/E329</f>
        <v>0.198849830542881</v>
      </c>
      <c r="F443" s="71" t="n">
        <f aca="false">(F335-F395)/F329</f>
        <v>0.198849830542881</v>
      </c>
      <c r="G443" s="71" t="n">
        <f aca="false">(G335-G395)/G329</f>
        <v>0.198849830542881</v>
      </c>
      <c r="H443" s="71" t="n">
        <f aca="false">(H335-H395)/H329</f>
        <v>0.198849830542881</v>
      </c>
      <c r="I443" s="71" t="n">
        <f aca="false">(I335-I395)/I329</f>
        <v>0.198849830542881</v>
      </c>
      <c r="J443" s="71" t="n">
        <f aca="false">(J335-J395)/J329</f>
        <v>0.198849830542881</v>
      </c>
      <c r="K443" s="71" t="n">
        <f aca="false">(K335-K395)/K329</f>
        <v>0.198849830542881</v>
      </c>
      <c r="L443" s="71" t="n">
        <f aca="false">(L335-L395)/L329</f>
        <v>0.198849830542881</v>
      </c>
      <c r="M443" s="71" t="n">
        <f aca="false">(M335-M395)/M329</f>
        <v>0.198849830542881</v>
      </c>
    </row>
    <row r="444" customFormat="false" ht="15" hidden="false" customHeight="false" outlineLevel="0" collapsed="false">
      <c r="B444" s="0" t="s">
        <v>25</v>
      </c>
      <c r="C444" s="71" t="n">
        <f aca="false">(C336-C396)/C330</f>
        <v>0.455684645072413</v>
      </c>
      <c r="D444" s="71" t="n">
        <f aca="false">(D336-D396)/D330</f>
        <v>0.183251847338478</v>
      </c>
      <c r="E444" s="71" t="n">
        <f aca="false">(E336-E396)/E330</f>
        <v>0.183251847338478</v>
      </c>
      <c r="F444" s="71" t="n">
        <f aca="false">(F336-F396)/F330</f>
        <v>0.183251847338478</v>
      </c>
      <c r="G444" s="71" t="n">
        <f aca="false">(G336-G396)/G330</f>
        <v>0.183251847338478</v>
      </c>
      <c r="H444" s="71" t="n">
        <f aca="false">(H336-H396)/H330</f>
        <v>0.183251847338478</v>
      </c>
      <c r="I444" s="71" t="n">
        <f aca="false">(I336-I396)/I330</f>
        <v>0.183251847338478</v>
      </c>
      <c r="J444" s="71" t="n">
        <f aca="false">(J336-J396)/J330</f>
        <v>0.183251847338478</v>
      </c>
      <c r="K444" s="71" t="n">
        <f aca="false">(K336-K396)/K330</f>
        <v>0.183251847338478</v>
      </c>
      <c r="L444" s="71" t="n">
        <f aca="false">(L336-L396)/L330</f>
        <v>0.183251847338478</v>
      </c>
      <c r="M444" s="71" t="n">
        <f aca="false">(M336-M396)/M330</f>
        <v>0.183251847338478</v>
      </c>
    </row>
    <row r="445" customFormat="false" ht="15" hidden="false" customHeight="false" outlineLevel="0" collapsed="false">
      <c r="B445" s="0" t="s">
        <v>26</v>
      </c>
      <c r="C445" s="71" t="n">
        <f aca="false">(C337-C397)/C331</f>
        <v>0.391043568345798</v>
      </c>
      <c r="D445" s="71" t="n">
        <f aca="false">(D337-D397)/D331</f>
        <v>0.244561664960415</v>
      </c>
      <c r="E445" s="71" t="n">
        <f aca="false">(E337-E397)/E331</f>
        <v>0.244561664960415</v>
      </c>
      <c r="F445" s="71" t="n">
        <f aca="false">(F337-F397)/F331</f>
        <v>0.244561664960415</v>
      </c>
      <c r="G445" s="71" t="n">
        <f aca="false">(G337-G397)/G331</f>
        <v>0.244561664960415</v>
      </c>
      <c r="H445" s="71" t="n">
        <f aca="false">(H337-H397)/H331</f>
        <v>0.244561664960415</v>
      </c>
      <c r="I445" s="71" t="n">
        <f aca="false">(I337-I397)/I331</f>
        <v>0.244561664960415</v>
      </c>
      <c r="J445" s="71" t="n">
        <f aca="false">(J337-J397)/J331</f>
        <v>0.244561664960415</v>
      </c>
      <c r="K445" s="71" t="n">
        <f aca="false">(K337-K397)/K331</f>
        <v>0.244561664960415</v>
      </c>
      <c r="L445" s="71" t="n">
        <f aca="false">(L337-L397)/L331</f>
        <v>0.244561664960415</v>
      </c>
      <c r="M445" s="71" t="n">
        <f aca="false">(M337-M397)/M331</f>
        <v>0.244561664960415</v>
      </c>
    </row>
    <row r="446" customFormat="false" ht="15" hidden="false" customHeight="false" outlineLevel="0" collapsed="false">
      <c r="B446" s="0" t="s">
        <v>27</v>
      </c>
      <c r="C446" s="71" t="n">
        <f aca="false">(C338-C398)/C332</f>
        <v>0.399792046233091</v>
      </c>
      <c r="D446" s="71" t="n">
        <f aca="false">(D338-D398)/D332</f>
        <v>0.173706878032137</v>
      </c>
      <c r="E446" s="71" t="n">
        <f aca="false">(E338-E398)/E332</f>
        <v>0.173706878032137</v>
      </c>
      <c r="F446" s="71" t="n">
        <f aca="false">(F338-F398)/F332</f>
        <v>0.173706878032137</v>
      </c>
      <c r="G446" s="71" t="n">
        <f aca="false">(G338-G398)/G332</f>
        <v>0.173706878032137</v>
      </c>
      <c r="H446" s="71" t="n">
        <f aca="false">(H338-H398)/H332</f>
        <v>0.173706878032137</v>
      </c>
      <c r="I446" s="71" t="n">
        <f aca="false">(I338-I398)/I332</f>
        <v>0.173706878032137</v>
      </c>
      <c r="J446" s="71" t="n">
        <f aca="false">(J338-J398)/J332</f>
        <v>0.173706878032137</v>
      </c>
      <c r="K446" s="71" t="n">
        <f aca="false">(K338-K398)/K332</f>
        <v>0.173706878032137</v>
      </c>
      <c r="L446" s="71" t="n">
        <f aca="false">(L338-L398)/L332</f>
        <v>0.173706878032137</v>
      </c>
      <c r="M446" s="71" t="n">
        <f aca="false">(M338-M398)/M332</f>
        <v>0.173706878032137</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0.310210188049794</v>
      </c>
      <c r="E449" s="71" t="n">
        <f aca="false">(E335-E419)/E329</f>
        <v>0.310210188049794</v>
      </c>
      <c r="F449" s="71" t="n">
        <f aca="false">(F335-F419)/F329</f>
        <v>0.310210188049794</v>
      </c>
      <c r="G449" s="71" t="n">
        <f aca="false">(G335-G419)/G329</f>
        <v>0.310210188049794</v>
      </c>
      <c r="H449" s="71" t="n">
        <f aca="false">(H335-H419)/H329</f>
        <v>0.310210188049794</v>
      </c>
      <c r="I449" s="71" t="n">
        <f aca="false">(I335-I419)/I329</f>
        <v>0.310210188049794</v>
      </c>
      <c r="J449" s="71" t="n">
        <f aca="false">(J335-J419)/J329</f>
        <v>0.310210188049794</v>
      </c>
      <c r="K449" s="71" t="n">
        <f aca="false">(K335-K419)/K329</f>
        <v>0.310210188049794</v>
      </c>
      <c r="L449" s="71" t="n">
        <f aca="false">(L335-L419)/L329</f>
        <v>0.310210188049794</v>
      </c>
      <c r="M449" s="71" t="n">
        <f aca="false">(M335-M419)/M329</f>
        <v>0.310210188049794</v>
      </c>
    </row>
    <row r="450" customFormat="false" ht="15" hidden="false" customHeight="false" outlineLevel="0" collapsed="false">
      <c r="B450" s="0" t="s">
        <v>25</v>
      </c>
      <c r="C450" s="71" t="n">
        <f aca="false">(C336-C420)/C330</f>
        <v>0.455684645072413</v>
      </c>
      <c r="D450" s="71" t="n">
        <f aca="false">(D336-D420)/D330</f>
        <v>0.327345787453529</v>
      </c>
      <c r="E450" s="71" t="n">
        <f aca="false">(E336-E420)/E330</f>
        <v>0.327345787453529</v>
      </c>
      <c r="F450" s="71" t="n">
        <f aca="false">(F336-F420)/F330</f>
        <v>0.327345787453529</v>
      </c>
      <c r="G450" s="71" t="n">
        <f aca="false">(G336-G420)/G330</f>
        <v>0.327345787453529</v>
      </c>
      <c r="H450" s="71" t="n">
        <f aca="false">(H336-H420)/H330</f>
        <v>0.327345787453529</v>
      </c>
      <c r="I450" s="71" t="n">
        <f aca="false">(I336-I420)/I330</f>
        <v>0.327345787453529</v>
      </c>
      <c r="J450" s="71" t="n">
        <f aca="false">(J336-J420)/J330</f>
        <v>0.327345787453529</v>
      </c>
      <c r="K450" s="71" t="n">
        <f aca="false">(K336-K420)/K330</f>
        <v>0.327345787453529</v>
      </c>
      <c r="L450" s="71" t="n">
        <f aca="false">(L336-L420)/L330</f>
        <v>0.327345787453529</v>
      </c>
      <c r="M450" s="71" t="n">
        <f aca="false">(M336-M420)/M330</f>
        <v>0.327345787453529</v>
      </c>
    </row>
    <row r="451" customFormat="false" ht="15" hidden="false" customHeight="false" outlineLevel="0" collapsed="false">
      <c r="B451" s="0" t="s">
        <v>26</v>
      </c>
      <c r="C451" s="71" t="n">
        <f aca="false">(C337-C421)/C331</f>
        <v>0.391043568345798</v>
      </c>
      <c r="D451" s="71" t="n">
        <f aca="false">(D337-D421)/D331</f>
        <v>0.322307815255497</v>
      </c>
      <c r="E451" s="71" t="n">
        <f aca="false">(E337-E421)/E331</f>
        <v>0.322307815255497</v>
      </c>
      <c r="F451" s="71" t="n">
        <f aca="false">(F337-F421)/F331</f>
        <v>0.322307815255497</v>
      </c>
      <c r="G451" s="71" t="n">
        <f aca="false">(G337-G421)/G331</f>
        <v>0.322307815255497</v>
      </c>
      <c r="H451" s="71" t="n">
        <f aca="false">(H337-H421)/H331</f>
        <v>0.322307815255497</v>
      </c>
      <c r="I451" s="71" t="n">
        <f aca="false">(I337-I421)/I331</f>
        <v>0.322307815255497</v>
      </c>
      <c r="J451" s="71" t="n">
        <f aca="false">(J337-J421)/J331</f>
        <v>0.322307815255497</v>
      </c>
      <c r="K451" s="71" t="n">
        <f aca="false">(K337-K421)/K331</f>
        <v>0.322307815255497</v>
      </c>
      <c r="L451" s="71" t="n">
        <f aca="false">(L337-L421)/L331</f>
        <v>0.322307815255497</v>
      </c>
      <c r="M451" s="71" t="n">
        <f aca="false">(M337-M421)/M331</f>
        <v>0.322307815255497</v>
      </c>
    </row>
    <row r="452" customFormat="false" ht="15" hidden="false" customHeight="false" outlineLevel="0" collapsed="false">
      <c r="B452" s="0" t="s">
        <v>27</v>
      </c>
      <c r="C452" s="71" t="n">
        <f aca="false">(C338-C422)/C332</f>
        <v>0.399792046233091</v>
      </c>
      <c r="D452" s="71" t="n">
        <f aca="false">(D338-D422)/D332</f>
        <v>0.293397293510612</v>
      </c>
      <c r="E452" s="71" t="n">
        <f aca="false">(E338-E422)/E332</f>
        <v>0.293397293510612</v>
      </c>
      <c r="F452" s="71" t="n">
        <f aca="false">(F338-F422)/F332</f>
        <v>0.293397293510612</v>
      </c>
      <c r="G452" s="71" t="n">
        <f aca="false">(G338-G422)/G332</f>
        <v>0.293397293510612</v>
      </c>
      <c r="H452" s="71" t="n">
        <f aca="false">(H338-H422)/H332</f>
        <v>0.293397293510612</v>
      </c>
      <c r="I452" s="71" t="n">
        <f aca="false">(I338-I422)/I332</f>
        <v>0.293397293510612</v>
      </c>
      <c r="J452" s="71" t="n">
        <f aca="false">(J338-J422)/J332</f>
        <v>0.293397293510612</v>
      </c>
      <c r="K452" s="71" t="n">
        <f aca="false">(K338-K422)/K332</f>
        <v>0.293397293510612</v>
      </c>
      <c r="L452" s="71" t="n">
        <f aca="false">(L338-L422)/L332</f>
        <v>0.293397293510612</v>
      </c>
      <c r="M452" s="71" t="n">
        <f aca="false">(M338-M422)/M332</f>
        <v>0.293397293510612</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0.513972995331213</v>
      </c>
      <c r="E455" s="71" t="n">
        <f aca="false">(E395/E335)</f>
        <v>0.513972995331213</v>
      </c>
      <c r="F455" s="71" t="n">
        <f aca="false">(F395/F335)</f>
        <v>0.513972995331213</v>
      </c>
      <c r="G455" s="71" t="n">
        <f aca="false">(G395/G335)</f>
        <v>0.513972995331213</v>
      </c>
      <c r="H455" s="71" t="n">
        <f aca="false">(H395/H335)</f>
        <v>0.513972995331213</v>
      </c>
      <c r="I455" s="71" t="n">
        <f aca="false">(I395/I335)</f>
        <v>0.513972995331213</v>
      </c>
      <c r="J455" s="71" t="n">
        <f aca="false">(J395/J335)</f>
        <v>0.513972995331213</v>
      </c>
      <c r="K455" s="71" t="n">
        <f aca="false">(K395/K335)</f>
        <v>0.513972995331213</v>
      </c>
      <c r="L455" s="71" t="n">
        <f aca="false">(L395/L335)</f>
        <v>0.513972995331213</v>
      </c>
      <c r="M455" s="71" t="n">
        <f aca="false">(M395/M335)</f>
        <v>0.513972995331213</v>
      </c>
    </row>
    <row r="456" customFormat="false" ht="15" hidden="false" customHeight="false" outlineLevel="0" collapsed="false">
      <c r="B456" s="0" t="s">
        <v>25</v>
      </c>
      <c r="C456" s="71" t="n">
        <f aca="false">(C396/C336)</f>
        <v>0</v>
      </c>
      <c r="D456" s="71" t="n">
        <f aca="false">(D396/D336)</f>
        <v>0.597853802360715</v>
      </c>
      <c r="E456" s="71" t="n">
        <f aca="false">(E396/E336)</f>
        <v>0.597853802360715</v>
      </c>
      <c r="F456" s="71" t="n">
        <f aca="false">(F396/F336)</f>
        <v>0.597853802360715</v>
      </c>
      <c r="G456" s="71" t="n">
        <f aca="false">(G396/G336)</f>
        <v>0.597853802360715</v>
      </c>
      <c r="H456" s="71" t="n">
        <f aca="false">(H396/H336)</f>
        <v>0.597853802360715</v>
      </c>
      <c r="I456" s="71" t="n">
        <f aca="false">(I396/I336)</f>
        <v>0.597853802360715</v>
      </c>
      <c r="J456" s="71" t="n">
        <f aca="false">(J396/J336)</f>
        <v>0.597853802360715</v>
      </c>
      <c r="K456" s="71" t="n">
        <f aca="false">(K396/K336)</f>
        <v>0.597853802360715</v>
      </c>
      <c r="L456" s="71" t="n">
        <f aca="false">(L396/L336)</f>
        <v>0.597853802360715</v>
      </c>
      <c r="M456" s="71" t="n">
        <f aca="false">(M396/M336)</f>
        <v>0.597853802360715</v>
      </c>
    </row>
    <row r="457" customFormat="false" ht="15" hidden="false" customHeight="false" outlineLevel="0" collapsed="false">
      <c r="B457" s="0" t="s">
        <v>26</v>
      </c>
      <c r="C457" s="71" t="n">
        <f aca="false">(C397/C337)</f>
        <v>0</v>
      </c>
      <c r="D457" s="71" t="n">
        <f aca="false">(D397/D337)</f>
        <v>0.374592283936633</v>
      </c>
      <c r="E457" s="71" t="n">
        <f aca="false">(E397/E337)</f>
        <v>0.374592283936633</v>
      </c>
      <c r="F457" s="71" t="n">
        <f aca="false">(F397/F337)</f>
        <v>0.374592283936633</v>
      </c>
      <c r="G457" s="71" t="n">
        <f aca="false">(G397/G337)</f>
        <v>0.374592283936633</v>
      </c>
      <c r="H457" s="71" t="n">
        <f aca="false">(H397/H337)</f>
        <v>0.374592283936633</v>
      </c>
      <c r="I457" s="71" t="n">
        <f aca="false">(I397/I337)</f>
        <v>0.374592283936633</v>
      </c>
      <c r="J457" s="71" t="n">
        <f aca="false">(J397/J337)</f>
        <v>0.374592283936633</v>
      </c>
      <c r="K457" s="71" t="n">
        <f aca="false">(K397/K337)</f>
        <v>0.374592283936633</v>
      </c>
      <c r="L457" s="71" t="n">
        <f aca="false">(L397/L337)</f>
        <v>0.374592283936633</v>
      </c>
      <c r="M457" s="71" t="n">
        <f aca="false">(M397/M337)</f>
        <v>0.374592283936633</v>
      </c>
    </row>
    <row r="458" customFormat="false" ht="15" hidden="false" customHeight="false" outlineLevel="0" collapsed="false">
      <c r="B458" s="0" t="s">
        <v>27</v>
      </c>
      <c r="C458" s="71" t="n">
        <f aca="false">(C398/C338)</f>
        <v>0</v>
      </c>
      <c r="D458" s="71" t="n">
        <f aca="false">(D398/D338)</f>
        <v>0.565506918737295</v>
      </c>
      <c r="E458" s="71" t="n">
        <f aca="false">(E398/E338)</f>
        <v>0.565506918737295</v>
      </c>
      <c r="F458" s="71" t="n">
        <f aca="false">(F398/F338)</f>
        <v>0.565506918737295</v>
      </c>
      <c r="G458" s="71" t="n">
        <f aca="false">(G398/G338)</f>
        <v>0.565506918737295</v>
      </c>
      <c r="H458" s="71" t="n">
        <f aca="false">(H398/H338)</f>
        <v>0.565506918737295</v>
      </c>
      <c r="I458" s="71" t="n">
        <f aca="false">(I398/I338)</f>
        <v>0.565506918737295</v>
      </c>
      <c r="J458" s="71" t="n">
        <f aca="false">(J398/J338)</f>
        <v>0.565506918737295</v>
      </c>
      <c r="K458" s="71" t="n">
        <f aca="false">(K398/K338)</f>
        <v>0.565506918737295</v>
      </c>
      <c r="L458" s="71" t="n">
        <f aca="false">(L398/L338)</f>
        <v>0.565506918737295</v>
      </c>
      <c r="M458" s="71" t="n">
        <f aca="false">(M398/M338)</f>
        <v>0.565506918737295</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0.241786990192734</v>
      </c>
      <c r="E461" s="71" t="n">
        <f aca="false">(E419/E335)</f>
        <v>0.241786990192734</v>
      </c>
      <c r="F461" s="71" t="n">
        <f aca="false">(F419/F335)</f>
        <v>0.241786990192734</v>
      </c>
      <c r="G461" s="71" t="n">
        <f aca="false">(G419/G335)</f>
        <v>0.241786990192734</v>
      </c>
      <c r="H461" s="71" t="n">
        <f aca="false">(H419/H335)</f>
        <v>0.241786990192734</v>
      </c>
      <c r="I461" s="71" t="n">
        <f aca="false">(I419/I335)</f>
        <v>0.241786990192734</v>
      </c>
      <c r="J461" s="71" t="n">
        <f aca="false">(J419/J335)</f>
        <v>0.241786990192734</v>
      </c>
      <c r="K461" s="71" t="n">
        <f aca="false">(K419/K335)</f>
        <v>0.241786990192734</v>
      </c>
      <c r="L461" s="71" t="n">
        <f aca="false">(L419/L335)</f>
        <v>0.241786990192734</v>
      </c>
      <c r="M461" s="71" t="n">
        <f aca="false">(M419/M335)</f>
        <v>0.241786990192734</v>
      </c>
    </row>
    <row r="462" customFormat="false" ht="15" hidden="false" customHeight="false" outlineLevel="0" collapsed="false">
      <c r="B462" s="0" t="s">
        <v>25</v>
      </c>
      <c r="C462" s="71" t="n">
        <f aca="false">(C420/C336)</f>
        <v>0</v>
      </c>
      <c r="D462" s="71" t="n">
        <f aca="false">(D420/D336)</f>
        <v>0.281639636109505</v>
      </c>
      <c r="E462" s="71" t="n">
        <f aca="false">(E420/E336)</f>
        <v>0.281639636109505</v>
      </c>
      <c r="F462" s="71" t="n">
        <f aca="false">(F420/F336)</f>
        <v>0.281639636109505</v>
      </c>
      <c r="G462" s="71" t="n">
        <f aca="false">(G420/G336)</f>
        <v>0.281639636109505</v>
      </c>
      <c r="H462" s="71" t="n">
        <f aca="false">(H420/H336)</f>
        <v>0.281639636109505</v>
      </c>
      <c r="I462" s="71" t="n">
        <f aca="false">(I420/I336)</f>
        <v>0.281639636109505</v>
      </c>
      <c r="J462" s="71" t="n">
        <f aca="false">(J420/J336)</f>
        <v>0.281639636109505</v>
      </c>
      <c r="K462" s="71" t="n">
        <f aca="false">(K420/K336)</f>
        <v>0.281639636109505</v>
      </c>
      <c r="L462" s="71" t="n">
        <f aca="false">(L420/L336)</f>
        <v>0.281639636109505</v>
      </c>
      <c r="M462" s="71" t="n">
        <f aca="false">(M420/M336)</f>
        <v>0.281639636109505</v>
      </c>
    </row>
    <row r="463" customFormat="false" ht="15" hidden="false" customHeight="false" outlineLevel="0" collapsed="false">
      <c r="B463" s="0" t="s">
        <v>26</v>
      </c>
      <c r="C463" s="71" t="n">
        <f aca="false">(C421/C337)</f>
        <v>0</v>
      </c>
      <c r="D463" s="71" t="n">
        <f aca="false">(D421/D337)</f>
        <v>0.175775178661213</v>
      </c>
      <c r="E463" s="71" t="n">
        <f aca="false">(E421/E337)</f>
        <v>0.175775178661213</v>
      </c>
      <c r="F463" s="71" t="n">
        <f aca="false">(F421/F337)</f>
        <v>0.175775178661213</v>
      </c>
      <c r="G463" s="71" t="n">
        <f aca="false">(G421/G337)</f>
        <v>0.175775178661213</v>
      </c>
      <c r="H463" s="71" t="n">
        <f aca="false">(H421/H337)</f>
        <v>0.175775178661213</v>
      </c>
      <c r="I463" s="71" t="n">
        <f aca="false">(I421/I337)</f>
        <v>0.175775178661213</v>
      </c>
      <c r="J463" s="71" t="n">
        <f aca="false">(J421/J337)</f>
        <v>0.175775178661213</v>
      </c>
      <c r="K463" s="71" t="n">
        <f aca="false">(K421/K337)</f>
        <v>0.175775178661213</v>
      </c>
      <c r="L463" s="71" t="n">
        <f aca="false">(L421/L337)</f>
        <v>0.175775178661213</v>
      </c>
      <c r="M463" s="71" t="n">
        <f aca="false">(M421/M337)</f>
        <v>0.175775178661213</v>
      </c>
    </row>
    <row r="464" customFormat="false" ht="15" hidden="false" customHeight="false" outlineLevel="0" collapsed="false">
      <c r="B464" s="0" t="s">
        <v>27</v>
      </c>
      <c r="C464" s="71" t="n">
        <f aca="false">(C422/C338)</f>
        <v>0</v>
      </c>
      <c r="D464" s="71" t="n">
        <f aca="false">(D422/D338)</f>
        <v>0.266125236169524</v>
      </c>
      <c r="E464" s="71" t="n">
        <f aca="false">(E422/E338)</f>
        <v>0.266125236169525</v>
      </c>
      <c r="F464" s="71" t="n">
        <f aca="false">(F422/F338)</f>
        <v>0.266125236169524</v>
      </c>
      <c r="G464" s="71" t="n">
        <f aca="false">(G422/G338)</f>
        <v>0.266125236169524</v>
      </c>
      <c r="H464" s="71" t="n">
        <f aca="false">(H422/H338)</f>
        <v>0.266125236169524</v>
      </c>
      <c r="I464" s="71" t="n">
        <f aca="false">(I422/I338)</f>
        <v>0.266125236169524</v>
      </c>
      <c r="J464" s="71" t="n">
        <f aca="false">(J422/J338)</f>
        <v>0.266125236169524</v>
      </c>
      <c r="K464" s="71" t="n">
        <f aca="false">(K422/K338)</f>
        <v>0.266125236169524</v>
      </c>
      <c r="L464" s="71" t="n">
        <f aca="false">(L422/L338)</f>
        <v>0.266125236169524</v>
      </c>
      <c r="M464" s="71" t="n">
        <f aca="false">(M422/M338)</f>
        <v>0.266125236169524</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0.513972995331213</v>
      </c>
    </row>
    <row r="468" customFormat="false" ht="15" hidden="false" customHeight="false" outlineLevel="0" collapsed="false">
      <c r="B468" s="0" t="s">
        <v>25</v>
      </c>
      <c r="C468" s="71" t="n">
        <f aca="false">C402/SUM(D336:M336)</f>
        <v>0.597853802360715</v>
      </c>
    </row>
    <row r="469" customFormat="false" ht="15" hidden="false" customHeight="false" outlineLevel="0" collapsed="false">
      <c r="B469" s="0" t="s">
        <v>26</v>
      </c>
      <c r="C469" s="71" t="n">
        <f aca="false">C403/SUM(D337:M337)</f>
        <v>0.374592283936633</v>
      </c>
    </row>
    <row r="470" customFormat="false" ht="15" hidden="false" customHeight="false" outlineLevel="0" collapsed="false">
      <c r="B470" s="0" t="s">
        <v>27</v>
      </c>
      <c r="C470" s="71" t="n">
        <f aca="false">C404/SUM(D338:M338)</f>
        <v>0.565506918737295</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0.241786990192734</v>
      </c>
    </row>
    <row r="474" customFormat="false" ht="15" hidden="false" customHeight="false" outlineLevel="0" collapsed="false">
      <c r="B474" s="0" t="s">
        <v>25</v>
      </c>
      <c r="C474" s="71" t="n">
        <f aca="false">C426/SUM(D336:M336)</f>
        <v>0.281639636109505</v>
      </c>
    </row>
    <row r="475" customFormat="false" ht="15" hidden="false" customHeight="false" outlineLevel="0" collapsed="false">
      <c r="B475" s="0" t="s">
        <v>26</v>
      </c>
      <c r="C475" s="71" t="n">
        <f aca="false">C427/SUM(D337:M337)</f>
        <v>0.175775178661213</v>
      </c>
    </row>
    <row r="476" customFormat="false" ht="15" hidden="false" customHeight="false" outlineLevel="0" collapsed="false">
      <c r="B476" s="0" t="s">
        <v>27</v>
      </c>
      <c r="C476" s="71" t="n">
        <f aca="false">C428/SUM(D338:M338)</f>
        <v>0.266125236169524</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51814.9525771009</v>
      </c>
      <c r="E479" s="22" t="n">
        <f aca="false">E154+E323</f>
        <v>53444.166908556</v>
      </c>
      <c r="F479" s="22" t="n">
        <f aca="false">F154+F323</f>
        <v>55111.7913248735</v>
      </c>
      <c r="G479" s="22" t="n">
        <f aca="false">G154+G323</f>
        <v>56819.6193714643</v>
      </c>
      <c r="H479" s="22" t="n">
        <f aca="false">H154+H323</f>
        <v>58566.4822209819</v>
      </c>
      <c r="I479" s="22" t="n">
        <f aca="false">I154+I323</f>
        <v>60359.2920765261</v>
      </c>
      <c r="J479" s="22" t="n">
        <f aca="false">J154+J323</f>
        <v>62188.8998412828</v>
      </c>
      <c r="K479" s="22" t="n">
        <f aca="false">K154+K323</f>
        <v>64063.4570783825</v>
      </c>
      <c r="L479" s="22" t="n">
        <f aca="false">L154+L323</f>
        <v>66004.9196049595</v>
      </c>
      <c r="M479" s="22" t="n">
        <f aca="false">M154+M323</f>
        <v>67934.4218034326</v>
      </c>
    </row>
    <row r="480" customFormat="false" ht="15" hidden="false" customHeight="false" outlineLevel="0" collapsed="false">
      <c r="B480" s="0" t="s">
        <v>25</v>
      </c>
      <c r="C480" s="0" t="n">
        <f aca="false">C155+C324</f>
        <v>0</v>
      </c>
      <c r="D480" s="22" t="n">
        <f aca="false">D155+D324</f>
        <v>13424.6742243774</v>
      </c>
      <c r="E480" s="22" t="n">
        <f aca="false">E155+E324</f>
        <v>13846.7854211198</v>
      </c>
      <c r="F480" s="22" t="n">
        <f aca="false">F155+F324</f>
        <v>14278.8482409085</v>
      </c>
      <c r="G480" s="22" t="n">
        <f aca="false">G155+G324</f>
        <v>14721.3273712834</v>
      </c>
      <c r="H480" s="22" t="n">
        <f aca="false">H155+H324</f>
        <v>15173.9199821624</v>
      </c>
      <c r="I480" s="22" t="n">
        <f aca="false">I155+I324</f>
        <v>15638.4169479972</v>
      </c>
      <c r="J480" s="22" t="n">
        <f aca="false">J155+J324</f>
        <v>16112.4478402131</v>
      </c>
      <c r="K480" s="22" t="n">
        <f aca="false">K155+K324</f>
        <v>16598.1246375732</v>
      </c>
      <c r="L480" s="22" t="n">
        <f aca="false">L155+L324</f>
        <v>17101.1358465355</v>
      </c>
      <c r="M480" s="22" t="n">
        <f aca="false">M155+M324</f>
        <v>17601.0482683635</v>
      </c>
    </row>
    <row r="481" customFormat="false" ht="15" hidden="false" customHeight="false" outlineLevel="0" collapsed="false">
      <c r="B481" s="0" t="s">
        <v>26</v>
      </c>
      <c r="C481" s="0" t="n">
        <f aca="false">C156+C325</f>
        <v>0</v>
      </c>
      <c r="D481" s="22" t="n">
        <f aca="false">D156+D325</f>
        <v>7490.49886844537</v>
      </c>
      <c r="E481" s="22" t="n">
        <f aca="false">E156+E325</f>
        <v>7726.02215852384</v>
      </c>
      <c r="F481" s="22" t="n">
        <f aca="false">F156+F325</f>
        <v>7967.098106337</v>
      </c>
      <c r="G481" s="22" t="n">
        <f aca="false">G156+G325</f>
        <v>8213.98599128588</v>
      </c>
      <c r="H481" s="22" t="n">
        <f aca="false">H156+H325</f>
        <v>8466.51684477207</v>
      </c>
      <c r="I481" s="22" t="n">
        <f aca="false">I156+I325</f>
        <v>8725.68991212765</v>
      </c>
      <c r="J481" s="22" t="n">
        <f aca="false">J156+J325</f>
        <v>8990.18257708216</v>
      </c>
      <c r="K481" s="22" t="n">
        <f aca="false">K156+K325</f>
        <v>9261.17324994706</v>
      </c>
      <c r="L481" s="22" t="n">
        <f aca="false">L156+L325</f>
        <v>9541.83591844636</v>
      </c>
      <c r="M481" s="22" t="n">
        <f aca="false">M156+M325</f>
        <v>9820.76957206342</v>
      </c>
    </row>
    <row r="482" customFormat="false" ht="15" hidden="false" customHeight="false" outlineLevel="0" collapsed="false">
      <c r="B482" s="0" t="s">
        <v>27</v>
      </c>
      <c r="C482" s="0" t="n">
        <f aca="false">C157+C326</f>
        <v>0</v>
      </c>
      <c r="D482" s="22" t="n">
        <f aca="false">D157+D326</f>
        <v>30899.7794842782</v>
      </c>
      <c r="E482" s="22" t="n">
        <f aca="false">E157+E326</f>
        <v>31871.3593289124</v>
      </c>
      <c r="F482" s="22" t="n">
        <f aca="false">F157+F326</f>
        <v>32865.844977628</v>
      </c>
      <c r="G482" s="22" t="n">
        <f aca="false">G157+G326</f>
        <v>33884.3060088949</v>
      </c>
      <c r="H482" s="22" t="n">
        <f aca="false">H157+H326</f>
        <v>34926.0453940474</v>
      </c>
      <c r="I482" s="22" t="n">
        <f aca="false">I157+I326</f>
        <v>35995.1852164013</v>
      </c>
      <c r="J482" s="22" t="n">
        <f aca="false">J157+J326</f>
        <v>37086.2694239875</v>
      </c>
      <c r="K482" s="22" t="n">
        <f aca="false">K157+K326</f>
        <v>38204.1591908622</v>
      </c>
      <c r="L482" s="22" t="n">
        <f aca="false">L157+L326</f>
        <v>39361.9478399776</v>
      </c>
      <c r="M482" s="22" t="n">
        <f aca="false">M157+M326</f>
        <v>40512.6039630056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G57"/>
  <sheetViews>
    <sheetView showFormulas="false" showGridLines="true" showRowColHeaders="true" showZeros="true" rightToLeft="false" tabSelected="false" showOutlineSymbols="true" defaultGridColor="true" view="normal" topLeftCell="A18" colorId="64" zoomScale="100" zoomScaleNormal="100" zoomScalePageLayoutView="100" workbookViewId="0">
      <selection pane="topLeft" activeCell="B34" activeCellId="0" sqref="B34"/>
    </sheetView>
  </sheetViews>
  <sheetFormatPr defaultColWidth="8.83984375" defaultRowHeight="15" zeroHeight="false" outlineLevelRow="0" outlineLevelCol="0"/>
  <cols>
    <col collapsed="false" customWidth="true" hidden="false" outlineLevel="0" max="3" min="3" style="0" width="10.33"/>
    <col collapsed="false" customWidth="true" hidden="false" outlineLevel="0" max="7" min="6" style="0" width="12.66"/>
  </cols>
  <sheetData>
    <row r="1" customFormat="false" ht="15" hidden="false" customHeight="false" outlineLevel="0" collapsed="false">
      <c r="B1" s="0" t="s">
        <v>567</v>
      </c>
    </row>
    <row r="3" customFormat="false" ht="15" hidden="false" customHeight="false" outlineLevel="0" collapsed="false">
      <c r="B3" s="0" t="s">
        <v>88</v>
      </c>
    </row>
    <row r="4" customFormat="false" ht="15" hidden="false" customHeight="false" outlineLevel="0" collapsed="false">
      <c r="B4" s="143" t="s">
        <v>25</v>
      </c>
      <c r="C4" s="143"/>
      <c r="D4" s="143" t="s">
        <v>26</v>
      </c>
      <c r="E4" s="143"/>
      <c r="F4" s="143" t="s">
        <v>27</v>
      </c>
      <c r="G4" s="143"/>
    </row>
    <row r="5" customFormat="false" ht="15" hidden="false" customHeight="false" outlineLevel="0" collapsed="false">
      <c r="B5" s="0" t="s">
        <v>568</v>
      </c>
      <c r="C5" s="0" t="s">
        <v>569</v>
      </c>
      <c r="D5" s="0" t="s">
        <v>568</v>
      </c>
      <c r="E5" s="0" t="s">
        <v>569</v>
      </c>
      <c r="F5" s="0" t="s">
        <v>568</v>
      </c>
      <c r="G5" s="0" t="s">
        <v>569</v>
      </c>
    </row>
    <row r="6" customFormat="false" ht="15" hidden="false" customHeight="false" outlineLevel="0" collapsed="false">
      <c r="A6" s="0" t="s">
        <v>570</v>
      </c>
      <c r="B6" s="71" t="n">
        <v>0.027</v>
      </c>
      <c r="C6" s="71" t="n">
        <v>0.069</v>
      </c>
      <c r="D6" s="71" t="n">
        <v>0.004</v>
      </c>
      <c r="E6" s="71" t="n">
        <v>0.01</v>
      </c>
      <c r="F6" s="71" t="n">
        <v>0.001</v>
      </c>
      <c r="G6" s="71" t="n">
        <v>0.005</v>
      </c>
    </row>
    <row r="7" customFormat="false" ht="15" hidden="false" customHeight="false" outlineLevel="0" collapsed="false">
      <c r="A7" s="0" t="s">
        <v>571</v>
      </c>
      <c r="B7" s="71" t="n">
        <f aca="false">'Wheat, Fe, WRA'!C474</f>
        <v>0.017967691720774</v>
      </c>
      <c r="C7" s="71" t="n">
        <f aca="false">'Wheat, Fe, WRA'!C468</f>
        <v>0.0379693727458183</v>
      </c>
      <c r="D7" s="71" t="n">
        <f aca="false">'Wheat, Fe, WRA'!C475</f>
        <v>0.0143533662425108</v>
      </c>
      <c r="E7" s="71" t="n">
        <f aca="false">'Wheat, Fe, WRA'!C469</f>
        <v>0.0303940813264716</v>
      </c>
      <c r="F7" s="71" t="n">
        <f aca="false">'Wheat, Fe, WRA'!C476</f>
        <v>0.00325274944273464</v>
      </c>
      <c r="G7" s="71" t="n">
        <f aca="false">'Wheat, Fe, WRA'!C470</f>
        <v>0.00687886292260595</v>
      </c>
    </row>
    <row r="9" customFormat="false" ht="15" hidden="false" customHeight="false" outlineLevel="0" collapsed="false">
      <c r="B9" s="22"/>
      <c r="C9" s="22"/>
      <c r="D9" s="22"/>
      <c r="E9" s="22"/>
      <c r="F9" s="22"/>
      <c r="G9" s="22"/>
    </row>
    <row r="10" customFormat="false" ht="15" hidden="false" customHeight="false" outlineLevel="0" collapsed="false">
      <c r="B10" s="22"/>
      <c r="C10" s="22"/>
      <c r="D10" s="22"/>
      <c r="E10" s="22"/>
      <c r="F10" s="22"/>
      <c r="G10" s="22"/>
    </row>
    <row r="11" customFormat="false" ht="15" hidden="false" customHeight="false" outlineLevel="0" collapsed="false">
      <c r="B11" s="143" t="s">
        <v>572</v>
      </c>
      <c r="C11" s="143"/>
    </row>
    <row r="12" customFormat="false" ht="15" hidden="false" customHeight="false" outlineLevel="0" collapsed="false">
      <c r="B12" s="143" t="s">
        <v>25</v>
      </c>
      <c r="C12" s="143"/>
      <c r="D12" s="143" t="s">
        <v>26</v>
      </c>
      <c r="E12" s="143"/>
      <c r="F12" s="143" t="s">
        <v>27</v>
      </c>
      <c r="G12" s="143"/>
    </row>
    <row r="13" customFormat="false" ht="15" hidden="false" customHeight="false" outlineLevel="0" collapsed="false">
      <c r="B13" s="0" t="s">
        <v>568</v>
      </c>
      <c r="C13" s="0" t="s">
        <v>569</v>
      </c>
      <c r="D13" s="0" t="s">
        <v>568</v>
      </c>
      <c r="E13" s="0" t="s">
        <v>569</v>
      </c>
      <c r="F13" s="0" t="s">
        <v>568</v>
      </c>
      <c r="G13" s="0" t="s">
        <v>569</v>
      </c>
    </row>
    <row r="14" customFormat="false" ht="15" hidden="false" customHeight="false" outlineLevel="0" collapsed="false">
      <c r="A14" s="0" t="s">
        <v>570</v>
      </c>
      <c r="B14" s="71" t="n">
        <v>0.0001</v>
      </c>
      <c r="C14" s="71" t="n">
        <v>0.001</v>
      </c>
      <c r="D14" s="71" t="n">
        <v>0.0001</v>
      </c>
      <c r="E14" s="71" t="n">
        <v>0.001</v>
      </c>
      <c r="F14" s="71" t="n">
        <v>0.0001</v>
      </c>
      <c r="G14" s="71" t="n">
        <v>0.001</v>
      </c>
    </row>
    <row r="15" customFormat="false" ht="15" hidden="false" customHeight="false" outlineLevel="0" collapsed="false">
      <c r="A15" s="0" t="s">
        <v>571</v>
      </c>
      <c r="B15" s="71" t="n">
        <f aca="false">'Cube, Fe, WRA'!C474</f>
        <v>0.0131849646390211</v>
      </c>
      <c r="C15" s="71" t="n">
        <f aca="false">'Cube, Fe, WRA'!C468</f>
        <v>0.0278821948923039</v>
      </c>
      <c r="D15" s="71" t="n">
        <f aca="false">'Cube, Fe, WRA'!C475</f>
        <v>0.00570983377257794</v>
      </c>
      <c r="E15" s="71" t="n">
        <f aca="false">'Cube, Fe, WRA'!C469</f>
        <v>0.012104034869601</v>
      </c>
      <c r="F15" s="71" t="n">
        <f aca="false">'Cube, Fe, WRA'!C476</f>
        <v>0.0105172169607498</v>
      </c>
      <c r="G15" s="71" t="n">
        <f aca="false">'Cube, Fe, WRA'!C470</f>
        <v>0.0222651381072173</v>
      </c>
    </row>
    <row r="16" customFormat="false" ht="15" hidden="false" customHeight="false" outlineLevel="0" collapsed="false">
      <c r="B16" s="22"/>
      <c r="C16" s="144"/>
      <c r="D16" s="22"/>
      <c r="E16" s="144"/>
      <c r="F16" s="22"/>
      <c r="G16" s="144"/>
    </row>
    <row r="17" customFormat="false" ht="15" hidden="false" customHeight="false" outlineLevel="0" collapsed="false">
      <c r="B17" s="22"/>
      <c r="C17" s="22"/>
      <c r="D17" s="22"/>
      <c r="E17" s="22"/>
      <c r="F17" s="22"/>
      <c r="G17" s="22"/>
    </row>
    <row r="18" customFormat="false" ht="15" hidden="false" customHeight="false" outlineLevel="0" collapsed="false">
      <c r="B18" s="22"/>
      <c r="C18" s="22"/>
      <c r="D18" s="22"/>
      <c r="E18" s="22"/>
      <c r="F18" s="22"/>
      <c r="G18" s="22"/>
    </row>
    <row r="19" customFormat="false" ht="15" hidden="false" customHeight="false" outlineLevel="0" collapsed="false">
      <c r="B19" s="143" t="s">
        <v>573</v>
      </c>
      <c r="C19" s="143"/>
    </row>
    <row r="20" customFormat="false" ht="15" hidden="false" customHeight="false" outlineLevel="0" collapsed="false">
      <c r="B20" s="143" t="s">
        <v>25</v>
      </c>
      <c r="C20" s="143"/>
      <c r="D20" s="143" t="s">
        <v>26</v>
      </c>
      <c r="E20" s="143"/>
      <c r="F20" s="143" t="s">
        <v>27</v>
      </c>
      <c r="G20" s="143"/>
    </row>
    <row r="21" customFormat="false" ht="15" hidden="false" customHeight="false" outlineLevel="0" collapsed="false">
      <c r="B21" s="0" t="s">
        <v>568</v>
      </c>
      <c r="C21" s="0" t="s">
        <v>569</v>
      </c>
      <c r="D21" s="0" t="s">
        <v>568</v>
      </c>
      <c r="E21" s="0" t="s">
        <v>569</v>
      </c>
      <c r="F21" s="0" t="s">
        <v>568</v>
      </c>
      <c r="G21" s="0" t="s">
        <v>569</v>
      </c>
    </row>
    <row r="22" customFormat="false" ht="15" hidden="false" customHeight="false" outlineLevel="0" collapsed="false">
      <c r="A22" s="0" t="s">
        <v>570</v>
      </c>
      <c r="B22" s="71" t="n">
        <v>0.236</v>
      </c>
      <c r="C22" s="71" t="n">
        <v>0.605</v>
      </c>
      <c r="D22" s="71" t="n">
        <v>0.12</v>
      </c>
      <c r="E22" s="71" t="n">
        <v>0.359</v>
      </c>
      <c r="F22" s="71" t="n">
        <v>0.124</v>
      </c>
      <c r="G22" s="71" t="n">
        <v>0.565</v>
      </c>
    </row>
    <row r="23" customFormat="false" ht="15" hidden="false" customHeight="false" outlineLevel="0" collapsed="false">
      <c r="A23" s="0" t="s">
        <v>571</v>
      </c>
      <c r="B23" s="71" t="n">
        <f aca="false">'Fe Supp, clinic, WRA'!C474</f>
        <v>0.281245632541006</v>
      </c>
      <c r="C23" s="71" t="n">
        <f aca="false">'Fe Supp, clinic, WRA'!C468</f>
        <v>0.597020604503464</v>
      </c>
      <c r="D23" s="71" t="n">
        <f aca="false">'Fe Supp, clinic, WRA'!C475</f>
        <v>0.173472506492605</v>
      </c>
      <c r="E23" s="71" t="n">
        <f aca="false">'Fe Supp, clinic, WRA'!C469</f>
        <v>0.369710946697719</v>
      </c>
      <c r="F23" s="71" t="n">
        <f aca="false">'Fe Supp, clinic, WRA'!C476</f>
        <v>0.265222717297212</v>
      </c>
      <c r="G23" s="71" t="n">
        <f aca="false">'Fe Supp, clinic, WRA'!C470</f>
        <v>0.563596269997101</v>
      </c>
    </row>
    <row r="24" customFormat="false" ht="15" hidden="false" customHeight="false" outlineLevel="0" collapsed="false">
      <c r="B24" s="144"/>
      <c r="C24" s="144"/>
      <c r="D24" s="144"/>
      <c r="E24" s="144"/>
      <c r="F24" s="144"/>
      <c r="G24" s="144"/>
    </row>
    <row r="25" customFormat="false" ht="15" hidden="false" customHeight="false" outlineLevel="0" collapsed="false">
      <c r="B25" s="22"/>
      <c r="C25" s="22"/>
      <c r="D25" s="22"/>
      <c r="E25" s="22"/>
      <c r="F25" s="22"/>
      <c r="G25" s="22"/>
    </row>
    <row r="26" customFormat="false" ht="15" hidden="false" customHeight="false" outlineLevel="0" collapsed="false">
      <c r="B26" s="71"/>
      <c r="C26" s="71"/>
      <c r="D26" s="71"/>
      <c r="E26" s="71"/>
      <c r="F26" s="71"/>
      <c r="G26" s="71"/>
    </row>
    <row r="27" customFormat="false" ht="15" hidden="false" customHeight="false" outlineLevel="0" collapsed="false">
      <c r="B27" s="143" t="s">
        <v>574</v>
      </c>
      <c r="C27" s="143"/>
    </row>
    <row r="28" customFormat="false" ht="15" hidden="false" customHeight="false" outlineLevel="0" collapsed="false">
      <c r="B28" s="143" t="s">
        <v>25</v>
      </c>
      <c r="C28" s="143"/>
      <c r="D28" s="143" t="s">
        <v>26</v>
      </c>
      <c r="E28" s="143"/>
      <c r="F28" s="143" t="s">
        <v>27</v>
      </c>
      <c r="G28" s="143"/>
    </row>
    <row r="29" customFormat="false" ht="15" hidden="false" customHeight="false" outlineLevel="0" collapsed="false">
      <c r="B29" s="0" t="s">
        <v>568</v>
      </c>
      <c r="C29" s="0" t="s">
        <v>569</v>
      </c>
      <c r="D29" s="0" t="s">
        <v>568</v>
      </c>
      <c r="E29" s="0" t="s">
        <v>569</v>
      </c>
      <c r="F29" s="0" t="s">
        <v>568</v>
      </c>
      <c r="G29" s="0" t="s">
        <v>569</v>
      </c>
    </row>
    <row r="30" customFormat="false" ht="15" hidden="false" customHeight="false" outlineLevel="0" collapsed="false">
      <c r="A30" s="0" t="s">
        <v>570</v>
      </c>
      <c r="B30" s="71" t="n">
        <v>0.062</v>
      </c>
      <c r="C30" s="71" t="n">
        <v>0.159</v>
      </c>
      <c r="D30" s="71" t="n">
        <v>0.016</v>
      </c>
      <c r="E30" s="71" t="n">
        <v>0.038</v>
      </c>
      <c r="F30" s="71" t="n">
        <v>0.004</v>
      </c>
      <c r="G30" s="71" t="n">
        <v>0.019</v>
      </c>
    </row>
    <row r="31" customFormat="false" ht="15" hidden="false" customHeight="false" outlineLevel="0" collapsed="false">
      <c r="A31" s="0" t="s">
        <v>571</v>
      </c>
      <c r="B31" s="71" t="n">
        <f aca="false">'Wheat+Cube, Fe, WRA'!C474</f>
        <v>0.050803981118312</v>
      </c>
      <c r="C31" s="71" t="n">
        <f aca="false">'Wheat+Cube, Fe, WRA'!C468</f>
        <v>0.107404483471973</v>
      </c>
      <c r="D31" s="71" t="n">
        <f aca="false">'Wheat+Cube, Fe, WRA'!C475</f>
        <v>0.0243727421355325</v>
      </c>
      <c r="E31" s="71" t="n">
        <f aca="false">'Wheat+Cube, Fe, WRA'!C469</f>
        <v>0.0516805883605212</v>
      </c>
      <c r="F31" s="71" t="n">
        <f aca="false">'Wheat+Cube, Fe, WRA'!C476</f>
        <v>0.0186972095478351</v>
      </c>
      <c r="G31" s="71" t="n">
        <f aca="false">'Wheat+Cube, Fe, WRA'!C470</f>
        <v>0.0395619804813889</v>
      </c>
    </row>
    <row r="32" customFormat="false" ht="15" hidden="false" customHeight="false" outlineLevel="0" collapsed="false">
      <c r="B32" s="22"/>
      <c r="C32" s="22"/>
      <c r="D32" s="22"/>
      <c r="E32" s="22"/>
      <c r="F32" s="22"/>
      <c r="G32" s="22"/>
    </row>
    <row r="33" customFormat="false" ht="15" hidden="false" customHeight="false" outlineLevel="0" collapsed="false">
      <c r="B33" s="22"/>
      <c r="C33" s="22"/>
      <c r="D33" s="22"/>
      <c r="E33" s="22"/>
      <c r="F33" s="22"/>
      <c r="G33" s="22"/>
    </row>
    <row r="35" customFormat="false" ht="15" hidden="false" customHeight="false" outlineLevel="0" collapsed="false">
      <c r="B35" s="143" t="s">
        <v>575</v>
      </c>
      <c r="C35" s="143"/>
    </row>
    <row r="36" customFormat="false" ht="15" hidden="false" customHeight="false" outlineLevel="0" collapsed="false">
      <c r="B36" s="143" t="s">
        <v>25</v>
      </c>
      <c r="C36" s="143"/>
      <c r="D36" s="143" t="s">
        <v>26</v>
      </c>
      <c r="E36" s="143"/>
      <c r="F36" s="143" t="s">
        <v>27</v>
      </c>
      <c r="G36" s="143"/>
    </row>
    <row r="37" customFormat="false" ht="15" hidden="false" customHeight="false" outlineLevel="0" collapsed="false">
      <c r="B37" s="0" t="s">
        <v>568</v>
      </c>
      <c r="C37" s="0" t="s">
        <v>569</v>
      </c>
      <c r="D37" s="0" t="s">
        <v>568</v>
      </c>
      <c r="E37" s="0" t="s">
        <v>569</v>
      </c>
      <c r="F37" s="0" t="s">
        <v>568</v>
      </c>
      <c r="G37" s="0" t="s">
        <v>569</v>
      </c>
    </row>
    <row r="38" customFormat="false" ht="15" hidden="false" customHeight="false" outlineLevel="0" collapsed="false">
      <c r="A38" s="0" t="s">
        <v>570</v>
      </c>
      <c r="B38" s="71" t="n">
        <v>0.237</v>
      </c>
      <c r="C38" s="71" t="n">
        <v>0.607</v>
      </c>
      <c r="D38" s="71" t="n">
        <v>0.152</v>
      </c>
      <c r="E38" s="71" t="n">
        <v>0.364</v>
      </c>
      <c r="F38" s="71" t="n">
        <v>0.125</v>
      </c>
      <c r="G38" s="71" t="n">
        <v>0.565</v>
      </c>
    </row>
    <row r="39" customFormat="false" ht="15" hidden="false" customHeight="false" outlineLevel="0" collapsed="false">
      <c r="A39" s="0" t="s">
        <v>571</v>
      </c>
      <c r="B39" s="71" t="n">
        <f aca="false">'Fe Supp, clinic, WRA + wheat'!C474</f>
        <v>0.281782557352676</v>
      </c>
      <c r="C39" s="71" t="n">
        <f aca="false">'Fe Supp, clinic, WRA + wheat'!C468</f>
        <v>0.598155235408067</v>
      </c>
      <c r="D39" s="71" t="n">
        <f aca="false">'Fe Supp, clinic, WRA + wheat'!C475</f>
        <v>0.179260958186453</v>
      </c>
      <c r="E39" s="71" t="n">
        <f aca="false">'Fe Supp, clinic, WRA + wheat'!C469</f>
        <v>0.381968327200984</v>
      </c>
      <c r="F39" s="71" t="n">
        <f aca="false">'Fe Supp, clinic, WRA + wheat'!C476</f>
        <v>0.265501847010893</v>
      </c>
      <c r="G39" s="71" t="n">
        <f aca="false">'Fe Supp, clinic, WRA + wheat'!C470</f>
        <v>0.564186569087713</v>
      </c>
    </row>
    <row r="40" customFormat="false" ht="15" hidden="false" customHeight="false" outlineLevel="0" collapsed="false">
      <c r="B40" s="22"/>
      <c r="C40" s="22"/>
      <c r="D40" s="22"/>
      <c r="E40" s="22"/>
      <c r="F40" s="22"/>
      <c r="G40" s="22"/>
    </row>
    <row r="41" customFormat="false" ht="15" hidden="false" customHeight="false" outlineLevel="0" collapsed="false">
      <c r="B41" s="22"/>
      <c r="C41" s="22"/>
      <c r="D41" s="22"/>
      <c r="E41" s="22"/>
      <c r="F41" s="22"/>
      <c r="G41" s="22"/>
    </row>
    <row r="42" customFormat="false" ht="15" hidden="false" customHeight="false" outlineLevel="0" collapsed="false">
      <c r="B42" s="22"/>
      <c r="C42" s="22"/>
      <c r="D42" s="22"/>
      <c r="E42" s="22"/>
      <c r="F42" s="22"/>
      <c r="G42" s="22"/>
    </row>
    <row r="43" customFormat="false" ht="15" hidden="false" customHeight="false" outlineLevel="0" collapsed="false">
      <c r="B43" s="143" t="s">
        <v>576</v>
      </c>
      <c r="C43" s="143"/>
    </row>
    <row r="44" customFormat="false" ht="15" hidden="false" customHeight="false" outlineLevel="0" collapsed="false">
      <c r="B44" s="143" t="s">
        <v>25</v>
      </c>
      <c r="C44" s="143"/>
      <c r="D44" s="143" t="s">
        <v>26</v>
      </c>
      <c r="E44" s="143"/>
      <c r="F44" s="143" t="s">
        <v>27</v>
      </c>
      <c r="G44" s="143"/>
    </row>
    <row r="45" customFormat="false" ht="15" hidden="false" customHeight="false" outlineLevel="0" collapsed="false">
      <c r="B45" s="0" t="s">
        <v>568</v>
      </c>
      <c r="C45" s="0" t="s">
        <v>569</v>
      </c>
      <c r="D45" s="0" t="s">
        <v>568</v>
      </c>
      <c r="E45" s="0" t="s">
        <v>569</v>
      </c>
      <c r="F45" s="0" t="s">
        <v>568</v>
      </c>
      <c r="G45" s="0" t="s">
        <v>569</v>
      </c>
    </row>
    <row r="46" customFormat="false" ht="15" hidden="false" customHeight="false" outlineLevel="0" collapsed="false">
      <c r="A46" s="0" t="s">
        <v>570</v>
      </c>
      <c r="B46" s="71" t="n">
        <v>0.236</v>
      </c>
      <c r="C46" s="71" t="n">
        <v>0.605</v>
      </c>
      <c r="D46" s="71" t="n">
        <v>0.15</v>
      </c>
      <c r="E46" s="71" t="n">
        <v>0.359</v>
      </c>
      <c r="F46" s="71" t="n">
        <v>0.124</v>
      </c>
      <c r="G46" s="71" t="n">
        <v>0.565</v>
      </c>
    </row>
    <row r="47" customFormat="false" ht="15" hidden="false" customHeight="false" outlineLevel="0" collapsed="false">
      <c r="A47" s="0" t="s">
        <v>571</v>
      </c>
      <c r="B47" s="71" t="n">
        <f aca="false">'Fe Supp, clinic, WRA + cube'!C474</f>
        <v>0.281639636109505</v>
      </c>
      <c r="C47" s="71" t="n">
        <f aca="false">'Fe Supp, clinic, WRA + cube'!C468</f>
        <v>0.597853802360715</v>
      </c>
      <c r="D47" s="71" t="n">
        <f aca="false">'Fe Supp, clinic, WRA + cube'!C475</f>
        <v>0.175775178661213</v>
      </c>
      <c r="E47" s="71" t="n">
        <f aca="false">'Fe Supp, clinic, WRA + cube'!C469</f>
        <v>0.374592283936633</v>
      </c>
      <c r="F47" s="71" t="n">
        <f aca="false">'Fe Supp, clinic, WRA + cube'!C476</f>
        <v>0.266125236169524</v>
      </c>
      <c r="G47" s="71" t="n">
        <f aca="false">'Fe Supp, clinic, WRA + cube'!C470</f>
        <v>0.565506918737295</v>
      </c>
    </row>
    <row r="48" customFormat="false" ht="15" hidden="false" customHeight="false" outlineLevel="0" collapsed="false">
      <c r="B48" s="144"/>
      <c r="C48" s="144"/>
      <c r="D48" s="144"/>
      <c r="E48" s="144"/>
      <c r="F48" s="144"/>
      <c r="G48" s="144"/>
    </row>
    <row r="49" customFormat="false" ht="15" hidden="false" customHeight="false" outlineLevel="0" collapsed="false">
      <c r="B49" s="22"/>
      <c r="C49" s="22"/>
      <c r="D49" s="22"/>
      <c r="E49" s="22"/>
      <c r="F49" s="22"/>
      <c r="G49" s="22"/>
    </row>
    <row r="50" customFormat="false" ht="15" hidden="false" customHeight="false" outlineLevel="0" collapsed="false">
      <c r="B50" s="22"/>
      <c r="C50" s="22"/>
      <c r="D50" s="22"/>
      <c r="E50" s="22"/>
      <c r="F50" s="22"/>
      <c r="G50" s="22"/>
    </row>
    <row r="51" customFormat="false" ht="15" hidden="false" customHeight="false" outlineLevel="0" collapsed="false">
      <c r="B51" s="143" t="s">
        <v>577</v>
      </c>
      <c r="C51" s="143"/>
    </row>
    <row r="52" customFormat="false" ht="15" hidden="false" customHeight="false" outlineLevel="0" collapsed="false">
      <c r="B52" s="143" t="s">
        <v>25</v>
      </c>
      <c r="C52" s="143"/>
      <c r="D52" s="143" t="s">
        <v>26</v>
      </c>
      <c r="E52" s="143"/>
      <c r="F52" s="143" t="s">
        <v>27</v>
      </c>
      <c r="G52" s="143"/>
    </row>
    <row r="53" customFormat="false" ht="15" hidden="false" customHeight="false" outlineLevel="0" collapsed="false">
      <c r="B53" s="0" t="s">
        <v>568</v>
      </c>
      <c r="C53" s="0" t="s">
        <v>569</v>
      </c>
      <c r="D53" s="0" t="s">
        <v>568</v>
      </c>
      <c r="E53" s="0" t="s">
        <v>569</v>
      </c>
      <c r="F53" s="0" t="s">
        <v>568</v>
      </c>
      <c r="G53" s="0" t="s">
        <v>569</v>
      </c>
    </row>
    <row r="54" customFormat="false" ht="15" hidden="false" customHeight="false" outlineLevel="0" collapsed="false">
      <c r="A54" s="0" t="s">
        <v>570</v>
      </c>
      <c r="B54" s="71" t="n">
        <v>0.238</v>
      </c>
      <c r="C54" s="71" t="n">
        <v>0.609</v>
      </c>
      <c r="D54" s="71" t="n">
        <v>0.158</v>
      </c>
      <c r="E54" s="71" t="n">
        <v>0.378</v>
      </c>
      <c r="F54" s="71" t="n">
        <v>0.125</v>
      </c>
      <c r="G54" s="71" t="n">
        <v>0.566</v>
      </c>
    </row>
    <row r="55" customFormat="false" ht="15" hidden="false" customHeight="false" outlineLevel="0" collapsed="false">
      <c r="A55" s="0" t="s">
        <v>571</v>
      </c>
      <c r="B55" s="71" t="n">
        <f aca="false">'Fe Supp, clinic, WRA+wheat+cube'!C474</f>
        <v>0.282763797390333</v>
      </c>
      <c r="C55" s="71" t="n">
        <f aca="false">'Fe Supp, clinic, WRA+wheat+cube'!C468</f>
        <v>0.600230150446085</v>
      </c>
      <c r="D55" s="71" t="n">
        <f aca="false">'Fe Supp, clinic, WRA+wheat+cube'!C475</f>
        <v>0.183301590354501</v>
      </c>
      <c r="E55" s="71" t="n">
        <f aca="false">'Fe Supp, clinic, WRA+wheat+cube'!C469</f>
        <v>0.39055278854723</v>
      </c>
      <c r="F55" s="71" t="n">
        <f aca="false">'Fe Supp, clinic, WRA+wheat+cube'!C476</f>
        <v>0.266827189710349</v>
      </c>
      <c r="G55" s="71" t="n">
        <f aca="false">'Fe Supp, clinic, WRA+wheat+cube'!C470</f>
        <v>0.566991220785295</v>
      </c>
    </row>
    <row r="56" customFormat="false" ht="15" hidden="false" customHeight="false" outlineLevel="0" collapsed="false">
      <c r="B56" s="22"/>
      <c r="C56" s="22"/>
      <c r="D56" s="22"/>
      <c r="E56" s="22"/>
      <c r="F56" s="22"/>
      <c r="G56" s="22"/>
    </row>
    <row r="57" customFormat="false" ht="15" hidden="false" customHeight="false" outlineLevel="0" collapsed="false">
      <c r="B57" s="22"/>
      <c r="C57" s="22"/>
      <c r="D57" s="22"/>
      <c r="E57" s="22"/>
      <c r="F57" s="22"/>
      <c r="G57" s="22"/>
    </row>
  </sheetData>
  <mergeCells count="27">
    <mergeCell ref="B4:C4"/>
    <mergeCell ref="D4:E4"/>
    <mergeCell ref="F4:G4"/>
    <mergeCell ref="B11:C11"/>
    <mergeCell ref="B12:C12"/>
    <mergeCell ref="D12:E12"/>
    <mergeCell ref="F12:G12"/>
    <mergeCell ref="B19:C19"/>
    <mergeCell ref="B20:C20"/>
    <mergeCell ref="D20:E20"/>
    <mergeCell ref="F20:G20"/>
    <mergeCell ref="B27:C27"/>
    <mergeCell ref="B28:C28"/>
    <mergeCell ref="D28:E28"/>
    <mergeCell ref="F28:G28"/>
    <mergeCell ref="B35:C35"/>
    <mergeCell ref="B36:C36"/>
    <mergeCell ref="D36:E36"/>
    <mergeCell ref="F36:G36"/>
    <mergeCell ref="B43:C43"/>
    <mergeCell ref="B44:C44"/>
    <mergeCell ref="D44:E44"/>
    <mergeCell ref="F44:G44"/>
    <mergeCell ref="B51:C51"/>
    <mergeCell ref="B52:C52"/>
    <mergeCell ref="D52:E52"/>
    <mergeCell ref="F52:G5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460" activePane="bottomRight" state="frozen"/>
      <selection pane="topLeft" activeCell="A1" activeCellId="0" sqref="A1"/>
      <selection pane="topRight" activeCell="C1" activeCellId="0" sqref="C1"/>
      <selection pane="bottomLeft" activeCell="A460" activeCellId="0" sqref="A460"/>
      <selection pane="bottomRight" activeCell="C467" activeCellId="0" sqref="C46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43.33"/>
    <col collapsed="false" customWidth="true" hidden="false" outlineLevel="0" max="3" min="3" style="0" width="13.5"/>
    <col collapsed="false" customWidth="true" hidden="false" outlineLevel="0" max="4" min="4" style="0" width="14.17"/>
    <col collapsed="false" customWidth="true" hidden="false" outlineLevel="0" max="13" min="5"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WRA'!U26+'Regional Data WRA'!V16-('Regional Data WRA'!U26*'Regional Data WRA'!V16)</f>
        <v>0.999790820449277</v>
      </c>
      <c r="E31" s="71" t="n">
        <f aca="false">D31</f>
        <v>0.999790820449277</v>
      </c>
      <c r="F31" s="71" t="n">
        <f aca="false">E31</f>
        <v>0.999790820449277</v>
      </c>
      <c r="G31" s="71" t="n">
        <f aca="false">F31</f>
        <v>0.999790820449277</v>
      </c>
      <c r="H31" s="71" t="n">
        <f aca="false">G31</f>
        <v>0.999790820449277</v>
      </c>
      <c r="I31" s="71" t="n">
        <f aca="false">H31</f>
        <v>0.999790820449277</v>
      </c>
      <c r="J31" s="71" t="n">
        <f aca="false">I31</f>
        <v>0.999790820449277</v>
      </c>
      <c r="K31" s="71" t="n">
        <f aca="false">J31</f>
        <v>0.999790820449277</v>
      </c>
      <c r="L31" s="71" t="n">
        <f aca="false">K31</f>
        <v>0.999790820449277</v>
      </c>
      <c r="M31" s="71" t="n">
        <f aca="false">L31</f>
        <v>0.999790820449277</v>
      </c>
    </row>
    <row r="32" customFormat="false" ht="15" hidden="false" customHeight="false" outlineLevel="0" collapsed="false">
      <c r="B32" s="0" t="s">
        <v>26</v>
      </c>
      <c r="C32" s="75" t="n">
        <v>0</v>
      </c>
      <c r="D32" s="71" t="n">
        <f aca="false">'Regional Data WRA'!U27+'Regional Data WRA'!V17-('Regional Data WRA'!U27*'Regional Data WRA'!V17)</f>
        <v>0.937088035727405</v>
      </c>
      <c r="E32" s="71" t="n">
        <f aca="false">D32</f>
        <v>0.937088035727405</v>
      </c>
      <c r="F32" s="71" t="n">
        <f aca="false">E32</f>
        <v>0.937088035727405</v>
      </c>
      <c r="G32" s="71" t="n">
        <f aca="false">F32</f>
        <v>0.937088035727405</v>
      </c>
      <c r="H32" s="71" t="n">
        <f aca="false">G32</f>
        <v>0.937088035727405</v>
      </c>
      <c r="I32" s="71" t="n">
        <f aca="false">H32</f>
        <v>0.937088035727405</v>
      </c>
      <c r="J32" s="71" t="n">
        <f aca="false">I32</f>
        <v>0.937088035727405</v>
      </c>
      <c r="K32" s="71" t="n">
        <f aca="false">J32</f>
        <v>0.937088035727405</v>
      </c>
      <c r="L32" s="71" t="n">
        <f aca="false">K32</f>
        <v>0.937088035727405</v>
      </c>
      <c r="M32" s="71" t="n">
        <f aca="false">L32</f>
        <v>0.937088035727405</v>
      </c>
    </row>
    <row r="33" customFormat="false" ht="15" hidden="false" customHeight="false" outlineLevel="0" collapsed="false">
      <c r="B33" s="0" t="s">
        <v>27</v>
      </c>
      <c r="C33" s="75" t="n">
        <v>0</v>
      </c>
      <c r="D33" s="71" t="n">
        <f aca="false">'Regional Data WRA'!U28+'Regional Data WRA'!V18-('Regional Data WRA'!U28*'Regional Data WRA'!V18)</f>
        <v>0.994593751448897</v>
      </c>
      <c r="E33" s="71" t="n">
        <f aca="false">D33</f>
        <v>0.994593751448897</v>
      </c>
      <c r="F33" s="71" t="n">
        <f aca="false">E33</f>
        <v>0.994593751448897</v>
      </c>
      <c r="G33" s="71" t="n">
        <f aca="false">F33</f>
        <v>0.994593751448897</v>
      </c>
      <c r="H33" s="71" t="n">
        <f aca="false">G33</f>
        <v>0.994593751448897</v>
      </c>
      <c r="I33" s="71" t="n">
        <f aca="false">H33</f>
        <v>0.994593751448897</v>
      </c>
      <c r="J33" s="71" t="n">
        <f aca="false">I33</f>
        <v>0.994593751448897</v>
      </c>
      <c r="K33" s="71" t="n">
        <f aca="false">J33</f>
        <v>0.994593751448897</v>
      </c>
      <c r="L33" s="71" t="n">
        <f aca="false">K33</f>
        <v>0.994593751448897</v>
      </c>
      <c r="M33" s="71" t="n">
        <f aca="false">L33</f>
        <v>0.994593751448897</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493548.777589854</v>
      </c>
      <c r="E36" s="22" t="n">
        <f aca="false">SUM(E37:E39)</f>
        <v>509067.401109291</v>
      </c>
      <c r="F36" s="22" t="n">
        <f aca="false">SUM(F37:F39)</f>
        <v>524951.889103906</v>
      </c>
      <c r="G36" s="22" t="n">
        <f aca="false">SUM(G37:G39)</f>
        <v>541219.325486759</v>
      </c>
      <c r="H36" s="22" t="n">
        <f aca="false">SUM(H37:H39)</f>
        <v>557858.57692125</v>
      </c>
      <c r="I36" s="22" t="n">
        <f aca="false">SUM(I37:I39)</f>
        <v>574935.483656583</v>
      </c>
      <c r="J36" s="22" t="n">
        <f aca="false">SUM(J37:J39)</f>
        <v>592362.89854075</v>
      </c>
      <c r="K36" s="22" t="n">
        <f aca="false">SUM(K37:K39)</f>
        <v>610218.466998833</v>
      </c>
      <c r="L36" s="22" t="n">
        <f aca="false">SUM(L37:L39)</f>
        <v>628711.32300025</v>
      </c>
      <c r="M36" s="22" t="n">
        <f aca="false">SUM(M37:M39)</f>
        <v>647090.254255592</v>
      </c>
    </row>
    <row r="37" customFormat="false" ht="15" hidden="false" customHeight="false" outlineLevel="0" collapsed="false">
      <c r="B37" s="0" t="s">
        <v>25</v>
      </c>
      <c r="C37" s="22" t="n">
        <f aca="false">C31*C4</f>
        <v>0</v>
      </c>
      <c r="D37" s="22" t="n">
        <f aca="false">D31*D4</f>
        <v>81950.9267849386</v>
      </c>
      <c r="E37" s="22" t="n">
        <f aca="false">E31*E4</f>
        <v>84527.7046792225</v>
      </c>
      <c r="F37" s="22" t="n">
        <f aca="false">F31*F4</f>
        <v>87165.2322586034</v>
      </c>
      <c r="G37" s="22" t="n">
        <f aca="false">G31*G4</f>
        <v>89866.3462082719</v>
      </c>
      <c r="H37" s="22" t="n">
        <f aca="false">H31*H4</f>
        <v>92629.1979019242</v>
      </c>
      <c r="I37" s="22" t="n">
        <f aca="false">I31*I4</f>
        <v>95464.7197330481</v>
      </c>
      <c r="J37" s="22" t="n">
        <f aca="false">J31*J4</f>
        <v>98358.4414198839</v>
      </c>
      <c r="K37" s="22" t="n">
        <f aca="false">K31*K4</f>
        <v>101323.25553726</v>
      </c>
      <c r="L37" s="22" t="n">
        <f aca="false">L31*L4</f>
        <v>104393.887574111</v>
      </c>
      <c r="M37" s="22" t="n">
        <f aca="false">M31*M4</f>
        <v>107445.603064214</v>
      </c>
    </row>
    <row r="38" customFormat="false" ht="15" hidden="false" customHeight="false" outlineLevel="0" collapsed="false">
      <c r="B38" s="0" t="s">
        <v>26</v>
      </c>
      <c r="C38" s="22" t="n">
        <f aca="false">C32*C5</f>
        <v>0</v>
      </c>
      <c r="D38" s="22" t="n">
        <f aca="false">D32*D5</f>
        <v>205818.619192743</v>
      </c>
      <c r="E38" s="22" t="n">
        <f aca="false">E32*E5</f>
        <v>212290.161235943</v>
      </c>
      <c r="F38" s="22" t="n">
        <f aca="false">F32*F5</f>
        <v>218914.275273061</v>
      </c>
      <c r="G38" s="22" t="n">
        <f aca="false">G32*G5</f>
        <v>225698.085599721</v>
      </c>
      <c r="H38" s="22" t="n">
        <f aca="false">H32*H5</f>
        <v>232636.949416528</v>
      </c>
      <c r="I38" s="22" t="n">
        <f aca="false">I32*I5</f>
        <v>239758.323278526</v>
      </c>
      <c r="J38" s="22" t="n">
        <f aca="false">J32*J5</f>
        <v>247025.865273208</v>
      </c>
      <c r="K38" s="22" t="n">
        <f aca="false">K32*K5</f>
        <v>254471.954923942</v>
      </c>
      <c r="L38" s="22" t="n">
        <f aca="false">L32*L5</f>
        <v>262183.80481592</v>
      </c>
      <c r="M38" s="22" t="n">
        <f aca="false">M32*M5</f>
        <v>269848.146062361</v>
      </c>
    </row>
    <row r="39" customFormat="false" ht="15" hidden="false" customHeight="false" outlineLevel="0" collapsed="false">
      <c r="B39" s="0" t="s">
        <v>27</v>
      </c>
      <c r="C39" s="22" t="n">
        <f aca="false">C33*C6</f>
        <v>0</v>
      </c>
      <c r="D39" s="22" t="n">
        <f aca="false">D33*D6</f>
        <v>205779.231612173</v>
      </c>
      <c r="E39" s="22" t="n">
        <f aca="false">E33*E6</f>
        <v>212249.535194126</v>
      </c>
      <c r="F39" s="22" t="n">
        <f aca="false">F33*F6</f>
        <v>218872.381572242</v>
      </c>
      <c r="G39" s="22" t="n">
        <f aca="false">G33*G6</f>
        <v>225654.893678766</v>
      </c>
      <c r="H39" s="22" t="n">
        <f aca="false">H33*H6</f>
        <v>232592.429602797</v>
      </c>
      <c r="I39" s="22" t="n">
        <f aca="false">I33*I6</f>
        <v>239712.440645009</v>
      </c>
      <c r="J39" s="22" t="n">
        <f aca="false">J33*J6</f>
        <v>246978.591847657</v>
      </c>
      <c r="K39" s="22" t="n">
        <f aca="false">K33*K6</f>
        <v>254423.256537631</v>
      </c>
      <c r="L39" s="22" t="n">
        <f aca="false">L33*L6</f>
        <v>262133.630610219</v>
      </c>
      <c r="M39" s="22" t="n">
        <f aca="false">M33*M6</f>
        <v>269796.505129017</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5679964.39666307</v>
      </c>
      <c r="D42" s="22"/>
      <c r="E42" s="22"/>
      <c r="F42" s="22"/>
      <c r="G42" s="22"/>
      <c r="H42" s="22"/>
      <c r="I42" s="22"/>
      <c r="J42" s="22"/>
      <c r="K42" s="22"/>
      <c r="L42" s="22"/>
      <c r="M42" s="22"/>
    </row>
    <row r="43" customFormat="false" ht="15" hidden="false" customHeight="false" outlineLevel="0" collapsed="false">
      <c r="A43" s="101"/>
      <c r="B43" s="101" t="s">
        <v>25</v>
      </c>
      <c r="C43" s="48" t="n">
        <f aca="false">SUM(C37:M37)</f>
        <v>943125.315161477</v>
      </c>
      <c r="D43" s="22"/>
      <c r="E43" s="22"/>
      <c r="F43" s="22"/>
      <c r="G43" s="22"/>
      <c r="H43" s="22"/>
      <c r="I43" s="22"/>
      <c r="J43" s="22"/>
      <c r="K43" s="22"/>
      <c r="L43" s="22"/>
      <c r="M43" s="22"/>
    </row>
    <row r="44" customFormat="false" ht="15" hidden="false" customHeight="false" outlineLevel="0" collapsed="false">
      <c r="A44" s="101"/>
      <c r="B44" s="101" t="s">
        <v>26</v>
      </c>
      <c r="C44" s="48" t="n">
        <f aca="false">SUM(C38:M38)</f>
        <v>2368646.18507195</v>
      </c>
      <c r="D44" s="22"/>
      <c r="E44" s="22"/>
      <c r="F44" s="22"/>
      <c r="G44" s="22"/>
      <c r="H44" s="22"/>
      <c r="I44" s="22"/>
      <c r="J44" s="22"/>
      <c r="K44" s="22"/>
      <c r="L44" s="22"/>
      <c r="M44" s="22"/>
    </row>
    <row r="45" customFormat="false" ht="15" hidden="false" customHeight="false" outlineLevel="0" collapsed="false">
      <c r="A45" s="101"/>
      <c r="B45" s="101" t="s">
        <v>27</v>
      </c>
      <c r="C45" s="48" t="n">
        <f aca="false">SUM(C39:M39)</f>
        <v>2368192.89642964</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479173.570475587</v>
      </c>
      <c r="E49" s="22" t="n">
        <f aca="false">PV($C$46,E$48,0,E36)*-1</f>
        <v>479844.84975897</v>
      </c>
      <c r="F49" s="22" t="n">
        <f aca="false">PV($C$46,F$48,0,F36)*-1</f>
        <v>480405.342875124</v>
      </c>
      <c r="G49" s="22" t="n">
        <f aca="false">PV($C$46,G$48,0,G36)*-1</f>
        <v>480866.360776651</v>
      </c>
      <c r="H49" s="22" t="n">
        <f aca="false">PV($C$46,H$48,0,H36)*-1</f>
        <v>481213.708896319</v>
      </c>
      <c r="I49" s="22" t="n">
        <f aca="false">PV($C$46,I$48,0,I36)*-1</f>
        <v>481499.416171191</v>
      </c>
      <c r="J49" s="22" t="n">
        <f aca="false">PV($C$46,J$48,0,J36)*-1</f>
        <v>481645.244438228</v>
      </c>
      <c r="K49" s="22" t="n">
        <f aca="false">PV($C$46,K$48,0,K36)*-1</f>
        <v>481712.092797772</v>
      </c>
      <c r="L49" s="22" t="n">
        <f aca="false">PV($C$46,L$48,0,L36)*-1</f>
        <v>481854.87776129</v>
      </c>
      <c r="M49" s="22" t="n">
        <f aca="false">PV($C$46,M$48,0,M36)*-1</f>
        <v>481495.920580561</v>
      </c>
    </row>
    <row r="50" customFormat="false" ht="15" hidden="false" customHeight="false" outlineLevel="0" collapsed="false">
      <c r="A50" s="101"/>
      <c r="B50" s="101" t="s">
        <v>25</v>
      </c>
      <c r="C50" s="22" t="n">
        <f aca="false">PV($C$46,C$48,0,C37)*-1</f>
        <v>0</v>
      </c>
      <c r="D50" s="22" t="n">
        <f aca="false">PV($C$46,D$48,0,D37)*-1</f>
        <v>79564.006587319</v>
      </c>
      <c r="E50" s="22" t="n">
        <f aca="false">PV($C$46,E$48,0,E37)*-1</f>
        <v>79675.4686391012</v>
      </c>
      <c r="F50" s="22" t="n">
        <f aca="false">PV($C$46,F$48,0,F37)*-1</f>
        <v>79768.5352870418</v>
      </c>
      <c r="G50" s="22" t="n">
        <f aca="false">PV($C$46,G$48,0,G37)*-1</f>
        <v>79845.0846495568</v>
      </c>
      <c r="H50" s="22" t="n">
        <f aca="false">PV($C$46,H$48,0,H37)*-1</f>
        <v>79902.7598006589</v>
      </c>
      <c r="I50" s="22" t="n">
        <f aca="false">PV($C$46,I$48,0,I37)*-1</f>
        <v>79950.1998451451</v>
      </c>
      <c r="J50" s="22" t="n">
        <f aca="false">PV($C$46,J$48,0,J37)*-1</f>
        <v>79974.4137874701</v>
      </c>
      <c r="K50" s="22" t="n">
        <f aca="false">PV($C$46,K$48,0,K37)*-1</f>
        <v>79985.5135718633</v>
      </c>
      <c r="L50" s="22" t="n">
        <f aca="false">PV($C$46,L$48,0,L37)*-1</f>
        <v>80009.2221911984</v>
      </c>
      <c r="M50" s="22" t="n">
        <f aca="false">PV($C$46,M$48,0,M37)*-1</f>
        <v>79949.6194224903</v>
      </c>
    </row>
    <row r="51" customFormat="false" ht="15" hidden="false" customHeight="false" outlineLevel="0" collapsed="false">
      <c r="A51" s="101"/>
      <c r="B51" s="101" t="s">
        <v>26</v>
      </c>
      <c r="C51" s="22" t="n">
        <f aca="false">PV($C$46,C$48,0,C38)*-1</f>
        <v>0</v>
      </c>
      <c r="D51" s="22" t="n">
        <f aca="false">PV($C$46,D$48,0,D38)*-1</f>
        <v>199823.902128877</v>
      </c>
      <c r="E51" s="22" t="n">
        <f aca="false">PV($C$46,E$48,0,E38)*-1</f>
        <v>200103.837530345</v>
      </c>
      <c r="F51" s="22" t="n">
        <f aca="false">PV($C$46,F$48,0,F38)*-1</f>
        <v>200337.573129483</v>
      </c>
      <c r="G51" s="22" t="n">
        <f aca="false">PV($C$46,G$48,0,G38)*-1</f>
        <v>200529.825794718</v>
      </c>
      <c r="H51" s="22" t="n">
        <f aca="false">PV($C$46,H$48,0,H38)*-1</f>
        <v>200674.676139032</v>
      </c>
      <c r="I51" s="22" t="n">
        <f aca="false">PV($C$46,I$48,0,I38)*-1</f>
        <v>200793.821154636</v>
      </c>
      <c r="J51" s="22" t="n">
        <f aca="false">PV($C$46,J$48,0,J38)*-1</f>
        <v>200854.634135893</v>
      </c>
      <c r="K51" s="22" t="n">
        <f aca="false">PV($C$46,K$48,0,K38)*-1</f>
        <v>200882.51109088</v>
      </c>
      <c r="L51" s="22" t="n">
        <f aca="false">PV($C$46,L$48,0,L38)*-1</f>
        <v>200942.054960436</v>
      </c>
      <c r="M51" s="22" t="n">
        <f aca="false">PV($C$46,M$48,0,M38)*-1</f>
        <v>200792.363431166</v>
      </c>
    </row>
    <row r="52" customFormat="false" ht="15" hidden="false" customHeight="false" outlineLevel="0" collapsed="false">
      <c r="A52" s="101"/>
      <c r="B52" s="101" t="s">
        <v>27</v>
      </c>
      <c r="C52" s="22" t="n">
        <f aca="false">PV($C$46,C$48,0,C39)*-1</f>
        <v>0</v>
      </c>
      <c r="D52" s="22" t="n">
        <f aca="false">PV($C$46,D$48,0,D39)*-1</f>
        <v>199785.661759391</v>
      </c>
      <c r="E52" s="22" t="n">
        <f aca="false">PV($C$46,E$48,0,E39)*-1</f>
        <v>200065.543589524</v>
      </c>
      <c r="F52" s="22" t="n">
        <f aca="false">PV($C$46,F$48,0,F39)*-1</f>
        <v>200299.2344586</v>
      </c>
      <c r="G52" s="22" t="n">
        <f aca="false">PV($C$46,G$48,0,G39)*-1</f>
        <v>200491.450332376</v>
      </c>
      <c r="H52" s="22" t="n">
        <f aca="false">PV($C$46,H$48,0,H39)*-1</f>
        <v>200636.272956628</v>
      </c>
      <c r="I52" s="22" t="n">
        <f aca="false">PV($C$46,I$48,0,I39)*-1</f>
        <v>200755.39517141</v>
      </c>
      <c r="J52" s="22" t="n">
        <f aca="false">PV($C$46,J$48,0,J39)*-1</f>
        <v>200816.196514865</v>
      </c>
      <c r="K52" s="22" t="n">
        <f aca="false">PV($C$46,K$48,0,K39)*-1</f>
        <v>200844.068135029</v>
      </c>
      <c r="L52" s="22" t="n">
        <f aca="false">PV($C$46,L$48,0,L39)*-1</f>
        <v>200903.600609655</v>
      </c>
      <c r="M52" s="22" t="n">
        <f aca="false">PV($C$46,M$48,0,M39)*-1</f>
        <v>200753.937726904</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4809711.38453169</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798624.823781845</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2005735.19949546</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2005351.36125438</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WRA'!X26+'Regional Data WRA'!V16-('Regional Data WRA'!X26*'Regional Data WRA'!V16)</f>
        <v>0.971249466064785</v>
      </c>
      <c r="E60" s="75" t="n">
        <f aca="false">D60</f>
        <v>0.971249466064785</v>
      </c>
      <c r="F60" s="75" t="n">
        <f aca="false">E60</f>
        <v>0.971249466064785</v>
      </c>
      <c r="G60" s="75" t="n">
        <f aca="false">F60</f>
        <v>0.971249466064785</v>
      </c>
      <c r="H60" s="75" t="n">
        <f aca="false">G60</f>
        <v>0.971249466064785</v>
      </c>
      <c r="I60" s="75" t="n">
        <f aca="false">H60</f>
        <v>0.971249466064785</v>
      </c>
      <c r="J60" s="75" t="n">
        <f aca="false">I60</f>
        <v>0.971249466064785</v>
      </c>
      <c r="K60" s="75" t="n">
        <f aca="false">J60</f>
        <v>0.971249466064785</v>
      </c>
      <c r="L60" s="75" t="n">
        <f aca="false">K60</f>
        <v>0.971249466064785</v>
      </c>
      <c r="M60" s="75" t="n">
        <f aca="false">L60</f>
        <v>0.971249466064785</v>
      </c>
    </row>
    <row r="61" customFormat="false" ht="15" hidden="false" customHeight="false" outlineLevel="0" collapsed="false">
      <c r="B61" s="0" t="s">
        <v>26</v>
      </c>
      <c r="C61" s="75" t="n">
        <v>0</v>
      </c>
      <c r="D61" s="75" t="n">
        <f aca="false">'Regional Data WRA'!X27+'Regional Data WRA'!V17-('Regional Data WRA'!X27*'Regional Data WRA'!V17)</f>
        <v>0.611817049165199</v>
      </c>
      <c r="E61" s="75" t="n">
        <f aca="false">D61</f>
        <v>0.611817049165199</v>
      </c>
      <c r="F61" s="75" t="n">
        <f aca="false">E61</f>
        <v>0.611817049165199</v>
      </c>
      <c r="G61" s="75" t="n">
        <f aca="false">F61</f>
        <v>0.611817049165199</v>
      </c>
      <c r="H61" s="75" t="n">
        <f aca="false">G61</f>
        <v>0.611817049165199</v>
      </c>
      <c r="I61" s="75" t="n">
        <f aca="false">H61</f>
        <v>0.611817049165199</v>
      </c>
      <c r="J61" s="75" t="n">
        <f aca="false">I61</f>
        <v>0.611817049165199</v>
      </c>
      <c r="K61" s="75" t="n">
        <f aca="false">J61</f>
        <v>0.611817049165199</v>
      </c>
      <c r="L61" s="75" t="n">
        <f aca="false">K61</f>
        <v>0.611817049165199</v>
      </c>
      <c r="M61" s="75" t="n">
        <f aca="false">L61</f>
        <v>0.611817049165199</v>
      </c>
    </row>
    <row r="62" customFormat="false" ht="15" hidden="false" customHeight="false" outlineLevel="0" collapsed="false">
      <c r="B62" s="0" t="s">
        <v>27</v>
      </c>
      <c r="C62" s="75" t="n">
        <v>0</v>
      </c>
      <c r="D62" s="75" t="n">
        <f aca="false">'Regional Data WRA'!X28+'Regional Data WRA'!V18-('Regional Data WRA'!X28*'Regional Data WRA'!V18)</f>
        <v>0.915945707050713</v>
      </c>
      <c r="E62" s="75" t="n">
        <f aca="false">D62</f>
        <v>0.915945707050713</v>
      </c>
      <c r="F62" s="75" t="n">
        <f aca="false">E62</f>
        <v>0.915945707050713</v>
      </c>
      <c r="G62" s="75" t="n">
        <f aca="false">F62</f>
        <v>0.915945707050713</v>
      </c>
      <c r="H62" s="75" t="n">
        <f aca="false">G62</f>
        <v>0.915945707050713</v>
      </c>
      <c r="I62" s="75" t="n">
        <f aca="false">H62</f>
        <v>0.915945707050713</v>
      </c>
      <c r="J62" s="75" t="n">
        <f aca="false">I62</f>
        <v>0.915945707050713</v>
      </c>
      <c r="K62" s="75" t="n">
        <f aca="false">J62</f>
        <v>0.915945707050713</v>
      </c>
      <c r="L62" s="75" t="n">
        <f aca="false">K62</f>
        <v>0.915945707050713</v>
      </c>
      <c r="M62" s="75" t="n">
        <f aca="false">L62</f>
        <v>0.915945707050713</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403495.852215169</v>
      </c>
      <c r="E65" s="22" t="n">
        <f aca="false">SUM(E66:E68)</f>
        <v>416182.947202537</v>
      </c>
      <c r="F65" s="22" t="n">
        <f aca="false">SUM(F66:F68)</f>
        <v>429169.151021514</v>
      </c>
      <c r="G65" s="22" t="n">
        <f aca="false">SUM(G66:G68)</f>
        <v>442468.43045385</v>
      </c>
      <c r="H65" s="22" t="n">
        <f aca="false">SUM(H66:H68)</f>
        <v>456071.683551888</v>
      </c>
      <c r="I65" s="22" t="n">
        <f aca="false">SUM(I66:I68)</f>
        <v>470032.737350908</v>
      </c>
      <c r="J65" s="22" t="n">
        <f aca="false">SUM(J66:J68)</f>
        <v>484280.345570977</v>
      </c>
      <c r="K65" s="22" t="n">
        <f aca="false">SUM(K66:K68)</f>
        <v>498877.986450493</v>
      </c>
      <c r="L65" s="22" t="n">
        <f aca="false">SUM(L66:L68)</f>
        <v>513996.63536828</v>
      </c>
      <c r="M65" s="22" t="n">
        <f aca="false">SUM(M66:M68)</f>
        <v>529022.146252719</v>
      </c>
    </row>
    <row r="66" customFormat="false" ht="15" hidden="false" customHeight="false" outlineLevel="0" collapsed="false">
      <c r="B66" s="0" t="s">
        <v>25</v>
      </c>
      <c r="C66" s="22" t="n">
        <f aca="false">C60*C4</f>
        <v>0</v>
      </c>
      <c r="D66" s="22" t="n">
        <f aca="false">D60*D4</f>
        <v>79611.4469700955</v>
      </c>
      <c r="E66" s="22" t="n">
        <f aca="false">E60*E4</f>
        <v>82114.6647460561</v>
      </c>
      <c r="F66" s="22" t="n">
        <f aca="false">F60*F4</f>
        <v>84676.8979660547</v>
      </c>
      <c r="G66" s="22" t="n">
        <f aca="false">G60*G4</f>
        <v>87300.9023355055</v>
      </c>
      <c r="H66" s="22" t="n">
        <f aca="false">H60*H4</f>
        <v>89984.8820014421</v>
      </c>
      <c r="I66" s="22" t="n">
        <f aca="false">I60*I4</f>
        <v>92739.4572667527</v>
      </c>
      <c r="J66" s="22" t="n">
        <f aca="false">J60*J4</f>
        <v>95550.5709375268</v>
      </c>
      <c r="K66" s="22" t="n">
        <f aca="false">K60*K4</f>
        <v>98430.7475400569</v>
      </c>
      <c r="L66" s="22" t="n">
        <f aca="false">L60*L4</f>
        <v>101413.72124343</v>
      </c>
      <c r="M66" s="22" t="n">
        <f aca="false">M60*M4</f>
        <v>104378.318416878</v>
      </c>
    </row>
    <row r="67" customFormat="false" ht="15" hidden="false" customHeight="false" outlineLevel="0" collapsed="false">
      <c r="B67" s="0" t="s">
        <v>26</v>
      </c>
      <c r="C67" s="22" t="n">
        <f aca="false">C61*C5</f>
        <v>0</v>
      </c>
      <c r="D67" s="22" t="n">
        <f aca="false">D61*D5</f>
        <v>134377.278822062</v>
      </c>
      <c r="E67" s="22" t="n">
        <f aca="false">E61*E5</f>
        <v>138602.495242999</v>
      </c>
      <c r="F67" s="22" t="n">
        <f aca="false">F61*F5</f>
        <v>142927.324660309</v>
      </c>
      <c r="G67" s="22" t="n">
        <f aca="false">G61*G5</f>
        <v>147356.418467842</v>
      </c>
      <c r="H67" s="22" t="n">
        <f aca="false">H61*H5</f>
        <v>151886.745420168</v>
      </c>
      <c r="I67" s="22" t="n">
        <f aca="false">I61*I5</f>
        <v>156536.231675606</v>
      </c>
      <c r="J67" s="22" t="n">
        <f aca="false">J61*J5</f>
        <v>161281.149899238</v>
      </c>
      <c r="K67" s="22" t="n">
        <f aca="false">K61*K5</f>
        <v>166142.640414796</v>
      </c>
      <c r="L67" s="22" t="n">
        <f aca="false">L61*L5</f>
        <v>171177.643599798</v>
      </c>
      <c r="M67" s="22" t="n">
        <f aca="false">M61*M5</f>
        <v>176181.628781994</v>
      </c>
    </row>
    <row r="68" customFormat="false" ht="15" hidden="false" customHeight="false" outlineLevel="0" collapsed="false">
      <c r="B68" s="0" t="s">
        <v>27</v>
      </c>
      <c r="C68" s="22" t="n">
        <f aca="false">C62*C6</f>
        <v>0</v>
      </c>
      <c r="D68" s="22" t="n">
        <f aca="false">D62*D6</f>
        <v>189507.126423012</v>
      </c>
      <c r="E68" s="22" t="n">
        <f aca="false">E62*E6</f>
        <v>195465.787213482</v>
      </c>
      <c r="F68" s="22" t="n">
        <f aca="false">F62*F6</f>
        <v>201564.92839515</v>
      </c>
      <c r="G68" s="22" t="n">
        <f aca="false">G62*G6</f>
        <v>207811.109650502</v>
      </c>
      <c r="H68" s="22" t="n">
        <f aca="false">H62*H6</f>
        <v>214200.056130278</v>
      </c>
      <c r="I68" s="22" t="n">
        <f aca="false">I62*I6</f>
        <v>220757.048408549</v>
      </c>
      <c r="J68" s="22" t="n">
        <f aca="false">J62*J6</f>
        <v>227448.624734211</v>
      </c>
      <c r="K68" s="22" t="n">
        <f aca="false">K62*K6</f>
        <v>234304.598495639</v>
      </c>
      <c r="L68" s="22" t="n">
        <f aca="false">L62*L6</f>
        <v>241405.270525052</v>
      </c>
      <c r="M68" s="22" t="n">
        <f aca="false">M62*M6</f>
        <v>248462.199053847</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4643597.91543833</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916201.609423798</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1546469.55698481</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2180926.74902972</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391743.54583997</v>
      </c>
      <c r="E78" s="22" t="n">
        <f aca="false">PV($C$75,E$77,0,E65)*-1</f>
        <v>392292.34348434</v>
      </c>
      <c r="F78" s="22" t="n">
        <f aca="false">PV($C$75,F$77,0,F65)*-1</f>
        <v>392750.569009015</v>
      </c>
      <c r="G78" s="22" t="n">
        <f aca="false">PV($C$75,G$77,0,G65)*-1</f>
        <v>393127.469569829</v>
      </c>
      <c r="H78" s="22" t="n">
        <f aca="false">PV($C$75,H$77,0,H65)*-1</f>
        <v>393411.440540733</v>
      </c>
      <c r="I78" s="22" t="n">
        <f aca="false">PV($C$75,I$77,0,I65)*-1</f>
        <v>393645.017657308</v>
      </c>
      <c r="J78" s="22" t="n">
        <f aca="false">PV($C$75,J$77,0,J65)*-1</f>
        <v>393764.238094187</v>
      </c>
      <c r="K78" s="22" t="n">
        <f aca="false">PV($C$75,K$77,0,K65)*-1</f>
        <v>393818.889299961</v>
      </c>
      <c r="L78" s="22" t="n">
        <f aca="false">PV($C$75,L$77,0,L65)*-1</f>
        <v>393935.621714576</v>
      </c>
      <c r="M78" s="22" t="n">
        <f aca="false">PV($C$75,M$77,0,M65)*-1</f>
        <v>393642.159872254</v>
      </c>
    </row>
    <row r="79" customFormat="false" ht="15" hidden="false" customHeight="false" outlineLevel="0" collapsed="false">
      <c r="A79" s="101"/>
      <c r="B79" s="101" t="s">
        <v>25</v>
      </c>
      <c r="C79" s="22" t="n">
        <f aca="false">PV($C$75,C$77,0,C66)*-1</f>
        <v>0</v>
      </c>
      <c r="D79" s="22" t="n">
        <f aca="false">PV($C$75,D$77,0,D66)*-1</f>
        <v>77292.6669612578</v>
      </c>
      <c r="E79" s="22" t="n">
        <f aca="false">PV($C$75,E$77,0,E66)*-1</f>
        <v>77400.9470695222</v>
      </c>
      <c r="F79" s="22" t="n">
        <f aca="false">PV($C$75,F$77,0,F66)*-1</f>
        <v>77491.3569135335</v>
      </c>
      <c r="G79" s="22" t="n">
        <f aca="false">PV($C$75,G$77,0,G66)*-1</f>
        <v>77565.7209964492</v>
      </c>
      <c r="H79" s="22" t="n">
        <f aca="false">PV($C$75,H$77,0,H66)*-1</f>
        <v>77621.7496762164</v>
      </c>
      <c r="I79" s="22" t="n">
        <f aca="false">PV($C$75,I$77,0,I66)*-1</f>
        <v>77667.8354342919</v>
      </c>
      <c r="J79" s="22" t="n">
        <f aca="false">PV($C$75,J$77,0,J66)*-1</f>
        <v>77691.358133314</v>
      </c>
      <c r="K79" s="22" t="n">
        <f aca="false">PV($C$75,K$77,0,K66)*-1</f>
        <v>77702.1410485446</v>
      </c>
      <c r="L79" s="22" t="n">
        <f aca="false">PV($C$75,L$77,0,L66)*-1</f>
        <v>77725.1728501969</v>
      </c>
      <c r="M79" s="22" t="n">
        <f aca="false">PV($C$75,M$77,0,M66)*-1</f>
        <v>77667.2715811517</v>
      </c>
    </row>
    <row r="80" customFormat="false" ht="15" hidden="false" customHeight="false" outlineLevel="0" collapsed="false">
      <c r="A80" s="101"/>
      <c r="B80" s="101" t="s">
        <v>26</v>
      </c>
      <c r="C80" s="22" t="n">
        <f aca="false">PV($C$75,C$77,0,C67)*-1</f>
        <v>0</v>
      </c>
      <c r="D80" s="22" t="n">
        <f aca="false">PV($C$75,D$77,0,D67)*-1</f>
        <v>130463.377497148</v>
      </c>
      <c r="E80" s="22" t="n">
        <f aca="false">PV($C$75,E$77,0,E67)*-1</f>
        <v>130646.145011781</v>
      </c>
      <c r="F80" s="22" t="n">
        <f aca="false">PV($C$75,F$77,0,F67)*-1</f>
        <v>130798.749056543</v>
      </c>
      <c r="G80" s="22" t="n">
        <f aca="false">PV($C$75,G$77,0,G67)*-1</f>
        <v>130924.269235922</v>
      </c>
      <c r="H80" s="22" t="n">
        <f aca="false">PV($C$75,H$77,0,H67)*-1</f>
        <v>131018.840830958</v>
      </c>
      <c r="I80" s="22" t="n">
        <f aca="false">PV($C$75,I$77,0,I67)*-1</f>
        <v>131096.629628905</v>
      </c>
      <c r="J80" s="22" t="n">
        <f aca="false">PV($C$75,J$77,0,J67)*-1</f>
        <v>131136.333922766</v>
      </c>
      <c r="K80" s="22" t="n">
        <f aca="false">PV($C$75,K$77,0,K67)*-1</f>
        <v>131154.53455674</v>
      </c>
      <c r="L80" s="22" t="n">
        <f aca="false">PV($C$75,L$77,0,L67)*-1</f>
        <v>131193.410258039</v>
      </c>
      <c r="M80" s="22" t="n">
        <f aca="false">PV($C$75,M$77,0,M67)*-1</f>
        <v>131095.677893276</v>
      </c>
    </row>
    <row r="81" customFormat="false" ht="15" hidden="false" customHeight="false" outlineLevel="0" collapsed="false">
      <c r="A81" s="101"/>
      <c r="B81" s="101" t="s">
        <v>27</v>
      </c>
      <c r="C81" s="22" t="n">
        <f aca="false">PV($C$75,C$77,0,C68)*-1</f>
        <v>0</v>
      </c>
      <c r="D81" s="22" t="n">
        <f aca="false">PV($C$75,D$77,0,D68)*-1</f>
        <v>183987.501381565</v>
      </c>
      <c r="E81" s="22" t="n">
        <f aca="false">PV($C$75,E$77,0,E68)*-1</f>
        <v>184245.251403037</v>
      </c>
      <c r="F81" s="22" t="n">
        <f aca="false">PV($C$75,F$77,0,F68)*-1</f>
        <v>184460.463038938</v>
      </c>
      <c r="G81" s="22" t="n">
        <f aca="false">PV($C$75,G$77,0,G68)*-1</f>
        <v>184637.479337458</v>
      </c>
      <c r="H81" s="22" t="n">
        <f aca="false">PV($C$75,H$77,0,H68)*-1</f>
        <v>184770.850033558</v>
      </c>
      <c r="I81" s="22" t="n">
        <f aca="false">PV($C$75,I$77,0,I68)*-1</f>
        <v>184880.552594111</v>
      </c>
      <c r="J81" s="22" t="n">
        <f aca="false">PV($C$75,J$77,0,J68)*-1</f>
        <v>184936.546038107</v>
      </c>
      <c r="K81" s="22" t="n">
        <f aca="false">PV($C$75,K$77,0,K68)*-1</f>
        <v>184962.213694677</v>
      </c>
      <c r="L81" s="22" t="n">
        <f aca="false">PV($C$75,L$77,0,L68)*-1</f>
        <v>185017.038606339</v>
      </c>
      <c r="M81" s="22" t="n">
        <f aca="false">PV($C$75,M$77,0,M68)*-1</f>
        <v>184879.210397826</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3932131.29508217</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775826.220664478</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1309527.96789208</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1846777.10652562</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135187.304888531</v>
      </c>
      <c r="E89" s="49" t="n">
        <f aca="false">SUM(E90:E92)</f>
        <v>139437.9909087</v>
      </c>
      <c r="F89" s="49" t="n">
        <f aca="false">SUM(F90:F92)</f>
        <v>143788.890392257</v>
      </c>
      <c r="G89" s="49" t="n">
        <f aca="false">SUM(G90:G92)</f>
        <v>148244.68277165</v>
      </c>
      <c r="H89" s="49" t="n">
        <f aca="false">SUM(H90:H92)</f>
        <v>152802.318529105</v>
      </c>
      <c r="I89" s="49" t="n">
        <f aca="false">SUM(I90:I92)</f>
        <v>157479.831881799</v>
      </c>
      <c r="J89" s="49" t="n">
        <f aca="false">SUM(J90:J92)</f>
        <v>162253.352466471</v>
      </c>
      <c r="K89" s="49" t="n">
        <f aca="false">SUM(K90:K92)</f>
        <v>167144.148040696</v>
      </c>
      <c r="L89" s="49" t="n">
        <f aca="false">SUM(L90:L92)</f>
        <v>172209.502218517</v>
      </c>
      <c r="M89" s="49" t="n">
        <f aca="false">SUM(M90:M92)</f>
        <v>177243.651417051</v>
      </c>
    </row>
    <row r="90" customFormat="false" ht="15" hidden="false" customHeight="false" outlineLevel="0" collapsed="false">
      <c r="B90" s="0" t="s">
        <v>25</v>
      </c>
      <c r="C90" s="48" t="n">
        <f aca="false">C15*C60*Interventions!$C$41</f>
        <v>0</v>
      </c>
      <c r="D90" s="48" t="n">
        <f aca="false">D15*D60*Interventions!$C$41</f>
        <v>29987.788977896</v>
      </c>
      <c r="E90" s="48" t="n">
        <f aca="false">E15*E60*Interventions!$C$41</f>
        <v>30930.6931617556</v>
      </c>
      <c r="F90" s="48" t="n">
        <f aca="false">F15*F60*Interventions!$C$41</f>
        <v>31895.8270971096</v>
      </c>
      <c r="G90" s="48" t="n">
        <f aca="false">G15*G60*Interventions!$C$41</f>
        <v>32884.2287943897</v>
      </c>
      <c r="H90" s="48" t="n">
        <f aca="false">H15*H60*Interventions!$C$41</f>
        <v>33895.2217973595</v>
      </c>
      <c r="I90" s="48" t="n">
        <f aca="false">I15*I60*Interventions!$C$41</f>
        <v>34932.8065282449</v>
      </c>
      <c r="J90" s="48" t="n">
        <f aca="false">J15*J60*Interventions!$C$41</f>
        <v>35991.6879675399</v>
      </c>
      <c r="K90" s="48" t="n">
        <f aca="false">K15*K60*Interventions!$C$41</f>
        <v>37076.5838143418</v>
      </c>
      <c r="L90" s="48" t="n">
        <f aca="false">L15*L60*Interventions!$C$41</f>
        <v>38200.2009491612</v>
      </c>
      <c r="M90" s="48" t="n">
        <f aca="false">M15*M60*Interventions!$C$41</f>
        <v>39316.8960705955</v>
      </c>
    </row>
    <row r="91" customFormat="false" ht="15" hidden="false" customHeight="false" outlineLevel="0" collapsed="false">
      <c r="B91" s="0" t="s">
        <v>26</v>
      </c>
      <c r="C91" s="48" t="n">
        <f aca="false">C16*C61*Interventions!$C$41</f>
        <v>0</v>
      </c>
      <c r="D91" s="48" t="n">
        <f aca="false">D16*D61*Interventions!$C$41</f>
        <v>42808.9591402203</v>
      </c>
      <c r="E91" s="48" t="n">
        <f aca="false">E16*E61*Interventions!$C$41</f>
        <v>44154.9985801318</v>
      </c>
      <c r="F91" s="48" t="n">
        <f aca="false">F16*F61*Interventions!$C$41</f>
        <v>45532.7720209767</v>
      </c>
      <c r="G91" s="48" t="n">
        <f aca="false">G16*G61*Interventions!$C$41</f>
        <v>46943.7612707736</v>
      </c>
      <c r="H91" s="48" t="n">
        <f aca="false">H16*H61*Interventions!$C$41</f>
        <v>48387.0006568813</v>
      </c>
      <c r="I91" s="48" t="n">
        <f aca="false">I16*I61*Interventions!$C$41</f>
        <v>49868.2009675054</v>
      </c>
      <c r="J91" s="48" t="n">
        <f aca="false">J16*J61*Interventions!$C$41</f>
        <v>51379.8033167993</v>
      </c>
      <c r="K91" s="48" t="n">
        <f aca="false">K16*K61*Interventions!$C$41</f>
        <v>52928.542438959</v>
      </c>
      <c r="L91" s="48" t="n">
        <f aca="false">L16*L61*Interventions!$C$41</f>
        <v>54532.5579950638</v>
      </c>
      <c r="M91" s="48" t="n">
        <f aca="false">M16*M61*Interventions!$C$41</f>
        <v>56126.6920561245</v>
      </c>
    </row>
    <row r="92" customFormat="false" ht="15" hidden="false" customHeight="false" outlineLevel="0" collapsed="false">
      <c r="B92" s="0" t="s">
        <v>27</v>
      </c>
      <c r="C92" s="48" t="n">
        <f aca="false">C17*C62*Interventions!$C$41</f>
        <v>0</v>
      </c>
      <c r="D92" s="48" t="n">
        <f aca="false">D17*D62*Interventions!$C$41</f>
        <v>62390.5567704149</v>
      </c>
      <c r="E92" s="48" t="n">
        <f aca="false">E17*E62*Interventions!$C$41</f>
        <v>64352.2991668122</v>
      </c>
      <c r="F92" s="48" t="n">
        <f aca="false">F17*F62*Interventions!$C$41</f>
        <v>66360.291274171</v>
      </c>
      <c r="G92" s="48" t="n">
        <f aca="false">G17*G62*Interventions!$C$41</f>
        <v>68416.6927064869</v>
      </c>
      <c r="H92" s="48" t="n">
        <f aca="false">H17*H62*Interventions!$C$41</f>
        <v>70520.0960748637</v>
      </c>
      <c r="I92" s="48" t="n">
        <f aca="false">I17*I62*Interventions!$C$41</f>
        <v>72678.8243860486</v>
      </c>
      <c r="J92" s="48" t="n">
        <f aca="false">J17*J62*Interventions!$C$41</f>
        <v>74881.8611821315</v>
      </c>
      <c r="K92" s="48" t="n">
        <f aca="false">K17*K62*Interventions!$C$41</f>
        <v>77139.0217873956</v>
      </c>
      <c r="L92" s="48" t="n">
        <f aca="false">L17*L62*Interventions!$C$41</f>
        <v>79476.7432742925</v>
      </c>
      <c r="M92" s="48" t="n">
        <f aca="false">M17*M62*Interventions!$C$41</f>
        <v>81800.0632903313</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1555791.67351478</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345111.935158394</v>
      </c>
      <c r="D96" s="22"/>
      <c r="E96" s="22"/>
      <c r="F96" s="22"/>
      <c r="G96" s="22"/>
      <c r="H96" s="22"/>
      <c r="I96" s="22"/>
      <c r="J96" s="22"/>
      <c r="K96" s="22"/>
      <c r="L96" s="22"/>
      <c r="M96" s="22"/>
    </row>
    <row r="97" customFormat="false" ht="15" hidden="false" customHeight="false" outlineLevel="0" collapsed="false">
      <c r="A97" s="101"/>
      <c r="B97" s="101" t="s">
        <v>26</v>
      </c>
      <c r="C97" s="48" t="n">
        <f aca="false">SUM(C91:M91)</f>
        <v>492663.288443436</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718016.449912948</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131249.810571389</v>
      </c>
      <c r="E102" s="22" t="n">
        <f aca="false">PV($C$99,E$101,0,E89)*-1</f>
        <v>131433.67980837</v>
      </c>
      <c r="F102" s="22" t="n">
        <f aca="false">PV($C$99,F$101,0,F89)*-1</f>
        <v>131587.20375012</v>
      </c>
      <c r="G102" s="22" t="n">
        <f aca="false">PV($C$99,G$101,0,G89)*-1</f>
        <v>131713.480564981</v>
      </c>
      <c r="H102" s="22" t="n">
        <f aca="false">PV($C$99,H$101,0,H89)*-1</f>
        <v>131808.622237473</v>
      </c>
      <c r="I102" s="22" t="n">
        <f aca="false">PV($C$99,I$101,0,I89)*-1</f>
        <v>131886.879946195</v>
      </c>
      <c r="J102" s="22" t="n">
        <f aca="false">PV($C$99,J$101,0,J89)*-1</f>
        <v>131926.823577489</v>
      </c>
      <c r="K102" s="22" t="n">
        <f aca="false">PV($C$99,K$101,0,K89)*-1</f>
        <v>131945.133924861</v>
      </c>
      <c r="L102" s="22" t="n">
        <f aca="false">PV($C$99,L$101,0,L89)*-1</f>
        <v>131984.243968839</v>
      </c>
      <c r="M102" s="22" t="n">
        <f aca="false">PV($C$99,M$101,0,M89)*-1</f>
        <v>131885.922473504</v>
      </c>
    </row>
    <row r="103" customFormat="false" ht="15" hidden="false" customHeight="false" outlineLevel="0" collapsed="false">
      <c r="A103" s="101"/>
      <c r="B103" s="101" t="s">
        <v>25</v>
      </c>
      <c r="C103" s="22" t="n">
        <f aca="false">PV($C$99,C$101,0,C90)*-1</f>
        <v>0</v>
      </c>
      <c r="D103" s="22" t="n">
        <f aca="false">PV($C$99,D$101,0,D90)*-1</f>
        <v>29114.358230967</v>
      </c>
      <c r="E103" s="22" t="n">
        <f aca="false">PV($C$99,E$101,0,E90)*-1</f>
        <v>29155.1448409422</v>
      </c>
      <c r="F103" s="22" t="n">
        <f aca="false">PV($C$99,F$101,0,F90)*-1</f>
        <v>29189.2001360903</v>
      </c>
      <c r="G103" s="22" t="n">
        <f aca="false">PV($C$99,G$101,0,G90)*-1</f>
        <v>29217.2113645114</v>
      </c>
      <c r="H103" s="22" t="n">
        <f aca="false">PV($C$99,H$101,0,H90)*-1</f>
        <v>29238.3160710519</v>
      </c>
      <c r="I103" s="22" t="n">
        <f aca="false">PV($C$99,I$101,0,I90)*-1</f>
        <v>29255.6755091811</v>
      </c>
      <c r="J103" s="22" t="n">
        <f aca="false">PV($C$99,J$101,0,J90)*-1</f>
        <v>29264.5359653254</v>
      </c>
      <c r="K103" s="22" t="n">
        <f aca="false">PV($C$99,K$101,0,K90)*-1</f>
        <v>29268.597639856</v>
      </c>
      <c r="L103" s="22" t="n">
        <f aca="false">PV($C$99,L$101,0,L90)*-1</f>
        <v>29277.273186326</v>
      </c>
      <c r="M103" s="22" t="n">
        <f aca="false">PV($C$99,M$101,0,M90)*-1</f>
        <v>29255.463118757</v>
      </c>
    </row>
    <row r="104" customFormat="false" ht="15" hidden="false" customHeight="false" outlineLevel="0" collapsed="false">
      <c r="A104" s="101"/>
      <c r="B104" s="101" t="s">
        <v>26</v>
      </c>
      <c r="C104" s="22" t="n">
        <f aca="false">PV($C$99,C$101,0,C91)*-1</f>
        <v>0</v>
      </c>
      <c r="D104" s="22" t="n">
        <f aca="false">PV($C$99,D$101,0,D91)*-1</f>
        <v>41562.0962526411</v>
      </c>
      <c r="E104" s="22" t="n">
        <f aca="false">PV($C$99,E$101,0,E91)*-1</f>
        <v>41620.3210294389</v>
      </c>
      <c r="F104" s="22" t="n">
        <f aca="false">PV($C$99,F$101,0,F91)*-1</f>
        <v>41668.9365422258</v>
      </c>
      <c r="G104" s="22" t="n">
        <f aca="false">PV($C$99,G$101,0,G91)*-1</f>
        <v>41708.9238695285</v>
      </c>
      <c r="H104" s="22" t="n">
        <f aca="false">PV($C$99,H$101,0,H91)*-1</f>
        <v>41739.0518166281</v>
      </c>
      <c r="I104" s="22" t="n">
        <f aca="false">PV($C$99,I$101,0,I91)*-1</f>
        <v>41763.8332194223</v>
      </c>
      <c r="J104" s="22" t="n">
        <f aca="false">PV($C$99,J$101,0,J91)*-1</f>
        <v>41776.4819313806</v>
      </c>
      <c r="K104" s="22" t="n">
        <f aca="false">PV($C$99,K$101,0,K91)*-1</f>
        <v>41782.2801600913</v>
      </c>
      <c r="L104" s="22" t="n">
        <f aca="false">PV($C$99,L$101,0,L91)*-1</f>
        <v>41794.6649049161</v>
      </c>
      <c r="M104" s="22" t="n">
        <f aca="false">PV($C$99,M$101,0,M91)*-1</f>
        <v>41763.5300222446</v>
      </c>
    </row>
    <row r="105" customFormat="false" ht="15" hidden="false" customHeight="false" outlineLevel="0" collapsed="false">
      <c r="A105" s="101"/>
      <c r="B105" s="101" t="s">
        <v>27</v>
      </c>
      <c r="C105" s="22" t="n">
        <f aca="false">PV($C$99,C$101,0,C92)*-1</f>
        <v>0</v>
      </c>
      <c r="D105" s="22" t="n">
        <f aca="false">PV($C$99,D$101,0,D92)*-1</f>
        <v>60573.3560877814</v>
      </c>
      <c r="E105" s="22" t="n">
        <f aca="false">PV($C$99,E$101,0,E92)*-1</f>
        <v>60658.2139379887</v>
      </c>
      <c r="F105" s="22" t="n">
        <f aca="false">PV($C$99,F$101,0,F92)*-1</f>
        <v>60729.0670718039</v>
      </c>
      <c r="G105" s="22" t="n">
        <f aca="false">PV($C$99,G$101,0,G92)*-1</f>
        <v>60787.3453309413</v>
      </c>
      <c r="H105" s="22" t="n">
        <f aca="false">PV($C$99,H$101,0,H92)*-1</f>
        <v>60831.2543497926</v>
      </c>
      <c r="I105" s="22" t="n">
        <f aca="false">PV($C$99,I$101,0,I92)*-1</f>
        <v>60867.3712175917</v>
      </c>
      <c r="J105" s="22" t="n">
        <f aca="false">PV($C$99,J$101,0,J92)*-1</f>
        <v>60885.8056807825</v>
      </c>
      <c r="K105" s="22" t="n">
        <f aca="false">PV($C$99,K$101,0,K92)*-1</f>
        <v>60894.256124914</v>
      </c>
      <c r="L105" s="22" t="n">
        <f aca="false">PV($C$99,L$101,0,L92)*-1</f>
        <v>60912.3058775966</v>
      </c>
      <c r="M105" s="22" t="n">
        <f aca="false">PV($C$99,M$101,0,M92)*-1</f>
        <v>60866.9293325025</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1317421.80082322</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292235.776063009</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417180.119748517</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608005.905011695</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60617.5540457091</v>
      </c>
      <c r="E113" s="48" t="n">
        <f aca="false">SUM(E114:E116)</f>
        <v>62523.5480276985</v>
      </c>
      <c r="F113" s="48" t="n">
        <f aca="false">SUM(F114:F116)</f>
        <v>64474.4774053459</v>
      </c>
      <c r="G113" s="48" t="n">
        <f aca="false">SUM(G114:G116)</f>
        <v>66472.4404211558</v>
      </c>
      <c r="H113" s="48" t="n">
        <f aca="false">SUM(H114:H116)</f>
        <v>68516.0696811365</v>
      </c>
      <c r="I113" s="48" t="n">
        <f aca="false">SUM(I114:I116)</f>
        <v>70613.4516704459</v>
      </c>
      <c r="J113" s="48" t="n">
        <f aca="false">SUM(J114:J116)</f>
        <v>72753.8829947351</v>
      </c>
      <c r="K113" s="48" t="n">
        <f aca="false">SUM(K114:K116)</f>
        <v>74946.9000483083</v>
      </c>
      <c r="L113" s="48" t="n">
        <f aca="false">SUM(L114:L116)</f>
        <v>77218.1886200266</v>
      </c>
      <c r="M113" s="48" t="n">
        <f aca="false">SUM(M114:M116)</f>
        <v>79475.4849790886</v>
      </c>
    </row>
    <row r="114" customFormat="false" ht="15" hidden="false" customHeight="false" outlineLevel="0" collapsed="false">
      <c r="B114" s="0" t="s">
        <v>25</v>
      </c>
      <c r="C114" s="48" t="n">
        <f aca="false">C26*C60*Interventions!$C$42</f>
        <v>0</v>
      </c>
      <c r="D114" s="48" t="n">
        <f aca="false">D26*D60*Interventions!$C$42</f>
        <v>13446.4284244574</v>
      </c>
      <c r="E114" s="48" t="n">
        <f aca="false">E26*E60*Interventions!$C$42</f>
        <v>13869.22363716</v>
      </c>
      <c r="F114" s="48" t="n">
        <f aca="false">F26*F60*Interventions!$C$42</f>
        <v>14301.9865991549</v>
      </c>
      <c r="G114" s="48" t="n">
        <f aca="false">G26*G60*Interventions!$C$42</f>
        <v>14745.1827509914</v>
      </c>
      <c r="H114" s="48" t="n">
        <f aca="false">H26*H60*Interventions!$C$42</f>
        <v>15198.5087718621</v>
      </c>
      <c r="I114" s="48" t="n">
        <f aca="false">I26*I60*Interventions!$C$42</f>
        <v>15663.7584382661</v>
      </c>
      <c r="J114" s="48" t="n">
        <f aca="false">J26*J60*Interventions!$C$42</f>
        <v>16138.557480435</v>
      </c>
      <c r="K114" s="48" t="n">
        <f aca="false">K26*K60*Interventions!$C$42</f>
        <v>16625.021299517</v>
      </c>
      <c r="L114" s="48" t="n">
        <f aca="false">L26*L60*Interventions!$C$42</f>
        <v>17128.8476199896</v>
      </c>
      <c r="M114" s="48" t="n">
        <f aca="false">M26*M60*Interventions!$C$42</f>
        <v>17629.5701318552</v>
      </c>
    </row>
    <row r="115" customFormat="false" ht="15" hidden="false" customHeight="false" outlineLevel="0" collapsed="false">
      <c r="B115" s="0" t="s">
        <v>26</v>
      </c>
      <c r="C115" s="48" t="n">
        <f aca="false">C27*C61*Interventions!$C$42</f>
        <v>0</v>
      </c>
      <c r="D115" s="48" t="n">
        <f aca="false">D27*D61*Interventions!$C$42</f>
        <v>19195.4000152791</v>
      </c>
      <c r="E115" s="48" t="n">
        <f aca="false">E27*E61*Interventions!$C$42</f>
        <v>19798.9597841773</v>
      </c>
      <c r="F115" s="48" t="n">
        <f aca="false">F27*F61*Interventions!$C$42</f>
        <v>20416.7489773418</v>
      </c>
      <c r="G115" s="48" t="n">
        <f aca="false">G27*G61*Interventions!$C$42</f>
        <v>21049.4320327367</v>
      </c>
      <c r="H115" s="48" t="n">
        <f aca="false">H27*H61*Interventions!$C$42</f>
        <v>21696.5759458461</v>
      </c>
      <c r="I115" s="48" t="n">
        <f aca="false">I27*I61*Interventions!$C$42</f>
        <v>22360.7414157902</v>
      </c>
      <c r="J115" s="48" t="n">
        <f aca="false">J27*J61*Interventions!$C$42</f>
        <v>23038.5390623925</v>
      </c>
      <c r="K115" s="48" t="n">
        <f aca="false">K27*K61*Interventions!$C$42</f>
        <v>23732.9887188719</v>
      </c>
      <c r="L115" s="48" t="n">
        <f aca="false">L27*L61*Interventions!$C$42</f>
        <v>24452.2241510932</v>
      </c>
      <c r="M115" s="48" t="n">
        <f aca="false">M27*M61*Interventions!$C$42</f>
        <v>25167.0287526209</v>
      </c>
    </row>
    <row r="116" customFormat="false" ht="15" hidden="false" customHeight="false" outlineLevel="0" collapsed="false">
      <c r="B116" s="0" t="s">
        <v>27</v>
      </c>
      <c r="C116" s="48" t="n">
        <f aca="false">C28*C62*Interventions!$C$42</f>
        <v>0</v>
      </c>
      <c r="D116" s="48" t="n">
        <f aca="false">D28*D62*Interventions!$C$42</f>
        <v>27975.7256059726</v>
      </c>
      <c r="E116" s="48" t="n">
        <f aca="false">E28*E62*Interventions!$C$42</f>
        <v>28855.3646063612</v>
      </c>
      <c r="F116" s="48" t="n">
        <f aca="false">F28*F62*Interventions!$C$42</f>
        <v>29755.7418288492</v>
      </c>
      <c r="G116" s="48" t="n">
        <f aca="false">G28*G62*Interventions!$C$42</f>
        <v>30677.8256374277</v>
      </c>
      <c r="H116" s="48" t="n">
        <f aca="false">H28*H62*Interventions!$C$42</f>
        <v>31620.9849634284</v>
      </c>
      <c r="I116" s="48" t="n">
        <f aca="false">I28*I62*Interventions!$C$42</f>
        <v>32588.9518163895</v>
      </c>
      <c r="J116" s="48" t="n">
        <f aca="false">J28*J62*Interventions!$C$42</f>
        <v>33576.7864519077</v>
      </c>
      <c r="K116" s="48" t="n">
        <f aca="false">K28*K62*Interventions!$C$42</f>
        <v>34588.8900299194</v>
      </c>
      <c r="L116" s="48" t="n">
        <f aca="false">L28*L62*Interventions!$C$42</f>
        <v>35637.1168489438</v>
      </c>
      <c r="M116" s="48" t="n">
        <f aca="false">M28*M62*Interventions!$C$42</f>
        <v>36678.8860946125</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697611.99789365</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154747.085153689</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220908.63885615</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321956.273883812</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58851.9942191351</v>
      </c>
      <c r="E126" s="22" t="n">
        <f aca="false">PV($C$123,E$125,0,E113)*-1</f>
        <v>58934.4405954364</v>
      </c>
      <c r="F126" s="22" t="n">
        <f aca="false">PV($C$123,F$125,0,F113)*-1</f>
        <v>59003.280238656</v>
      </c>
      <c r="G126" s="22" t="n">
        <f aca="false">PV($C$123,G$125,0,G113)*-1</f>
        <v>59059.9023575442</v>
      </c>
      <c r="H126" s="22" t="n">
        <f aca="false">PV($C$123,H$125,0,H113)*-1</f>
        <v>59102.5635784259</v>
      </c>
      <c r="I126" s="22" t="n">
        <f aca="false">PV($C$123,I$125,0,I113)*-1</f>
        <v>59137.6540840905</v>
      </c>
      <c r="J126" s="22" t="n">
        <f aca="false">PV($C$123,J$125,0,J113)*-1</f>
        <v>59155.5646802867</v>
      </c>
      <c r="K126" s="22" t="n">
        <f aca="false">PV($C$123,K$125,0,K113)*-1</f>
        <v>59163.7749813381</v>
      </c>
      <c r="L126" s="22" t="n">
        <f aca="false">PV($C$123,L$125,0,L113)*-1</f>
        <v>59181.3117996546</v>
      </c>
      <c r="M126" s="22" t="n">
        <f aca="false">PV($C$123,M$125,0,M113)*-1</f>
        <v>59137.2247564059</v>
      </c>
    </row>
    <row r="127" customFormat="false" ht="15" hidden="false" customHeight="false" outlineLevel="0" collapsed="false">
      <c r="A127" s="101"/>
      <c r="B127" s="101" t="s">
        <v>25</v>
      </c>
      <c r="C127" s="22" t="n">
        <f aca="false">PV($C$123,C$125,0,C114)*-1</f>
        <v>0</v>
      </c>
      <c r="D127" s="22" t="n">
        <f aca="false">PV($C$123,D$125,0,D114)*-1</f>
        <v>13054.7848781139</v>
      </c>
      <c r="E127" s="22" t="n">
        <f aca="false">PV($C$123,E$125,0,E114)*-1</f>
        <v>13073.0734632481</v>
      </c>
      <c r="F127" s="22" t="n">
        <f aca="false">PV($C$123,F$125,0,F114)*-1</f>
        <v>13088.3437483972</v>
      </c>
      <c r="G127" s="22" t="n">
        <f aca="false">PV($C$123,G$125,0,G114)*-1</f>
        <v>13100.9038934057</v>
      </c>
      <c r="H127" s="22" t="n">
        <f aca="false">PV($C$123,H$125,0,H114)*-1</f>
        <v>13110.367176148</v>
      </c>
      <c r="I127" s="22" t="n">
        <f aca="false">PV($C$123,I$125,0,I114)*-1</f>
        <v>13118.1510925436</v>
      </c>
      <c r="J127" s="22" t="n">
        <f aca="false">PV($C$123,J$125,0,J114)*-1</f>
        <v>13122.1240926685</v>
      </c>
      <c r="K127" s="22" t="n">
        <f aca="false">PV($C$123,K$125,0,K114)*-1</f>
        <v>13123.9453345046</v>
      </c>
      <c r="L127" s="22" t="n">
        <f aca="false">PV($C$123,L$125,0,L114)*-1</f>
        <v>13127.8354217243</v>
      </c>
      <c r="M127" s="22" t="n">
        <f aca="false">PV($C$123,M$125,0,M114)*-1</f>
        <v>13118.0558573585</v>
      </c>
    </row>
    <row r="128" customFormat="false" ht="15" hidden="false" customHeight="false" outlineLevel="0" collapsed="false">
      <c r="A128" s="101"/>
      <c r="B128" s="101" t="s">
        <v>26</v>
      </c>
      <c r="C128" s="22" t="n">
        <f aca="false">PV($C$123,C$125,0,C115)*-1</f>
        <v>0</v>
      </c>
      <c r="D128" s="22" t="n">
        <f aca="false">PV($C$123,D$125,0,D115)*-1</f>
        <v>18636.3106944458</v>
      </c>
      <c r="E128" s="22" t="n">
        <f aca="false">PV($C$123,E$125,0,E115)*-1</f>
        <v>18662.4184976693</v>
      </c>
      <c r="F128" s="22" t="n">
        <f aca="false">PV($C$123,F$125,0,F115)*-1</f>
        <v>18684.2175377215</v>
      </c>
      <c r="G128" s="22" t="n">
        <f aca="false">PV($C$123,G$125,0,G115)*-1</f>
        <v>18702.1477270681</v>
      </c>
      <c r="H128" s="22" t="n">
        <f aca="false">PV($C$123,H$125,0,H115)*-1</f>
        <v>18715.657001945</v>
      </c>
      <c r="I128" s="22" t="n">
        <f aca="false">PV($C$123,I$125,0,I115)*-1</f>
        <v>18726.7689034985</v>
      </c>
      <c r="J128" s="22" t="n">
        <f aca="false">PV($C$123,J$125,0,J115)*-1</f>
        <v>18732.4405453836</v>
      </c>
      <c r="K128" s="22" t="n">
        <f aca="false">PV($C$123,K$125,0,K115)*-1</f>
        <v>18735.0404525459</v>
      </c>
      <c r="L128" s="22" t="n">
        <f aca="false">PV($C$123,L$125,0,L115)*-1</f>
        <v>18740.5937324148</v>
      </c>
      <c r="M128" s="22" t="n">
        <f aca="false">PV($C$123,M$125,0,M115)*-1</f>
        <v>18726.6329508562</v>
      </c>
    </row>
    <row r="129" customFormat="false" ht="15" hidden="false" customHeight="false" outlineLevel="0" collapsed="false">
      <c r="A129" s="101"/>
      <c r="B129" s="101" t="s">
        <v>27</v>
      </c>
      <c r="C129" s="22" t="n">
        <f aca="false">PV($C$123,C$125,0,C116)*-1</f>
        <v>0</v>
      </c>
      <c r="D129" s="22" t="n">
        <f aca="false">PV($C$123,D$125,0,D116)*-1</f>
        <v>27160.8986465753</v>
      </c>
      <c r="E129" s="22" t="n">
        <f aca="false">PV($C$123,E$125,0,E116)*-1</f>
        <v>27198.948634519</v>
      </c>
      <c r="F129" s="22" t="n">
        <f aca="false">PV($C$123,F$125,0,F116)*-1</f>
        <v>27230.7189525373</v>
      </c>
      <c r="G129" s="22" t="n">
        <f aca="false">PV($C$123,G$125,0,G116)*-1</f>
        <v>27256.8507370704</v>
      </c>
      <c r="H129" s="22" t="n">
        <f aca="false">PV($C$123,H$125,0,H116)*-1</f>
        <v>27276.5394003329</v>
      </c>
      <c r="I129" s="22" t="n">
        <f aca="false">PV($C$123,I$125,0,I116)*-1</f>
        <v>27292.7340880484</v>
      </c>
      <c r="J129" s="22" t="n">
        <f aca="false">PV($C$123,J$125,0,J116)*-1</f>
        <v>27301.0000422346</v>
      </c>
      <c r="K129" s="22" t="n">
        <f aca="false">PV($C$123,K$125,0,K116)*-1</f>
        <v>27304.7891942876</v>
      </c>
      <c r="L129" s="22" t="n">
        <f aca="false">PV($C$123,L$125,0,L116)*-1</f>
        <v>27312.8826455155</v>
      </c>
      <c r="M129" s="22" t="n">
        <f aca="false">PV($C$123,M$125,0,M116)*-1</f>
        <v>27292.5359481912</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590727.711290973</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131037.584958113</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187062.228043549</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272627.898289312</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0.232153840354229</v>
      </c>
      <c r="E137" s="71" t="n">
        <f aca="false">(E14-E89)/E3</f>
        <v>0.232153840354229</v>
      </c>
      <c r="F137" s="71" t="n">
        <f aca="false">(F14-F89)/F3</f>
        <v>0.232153840354229</v>
      </c>
      <c r="G137" s="71" t="n">
        <f aca="false">(G14-G89)/G3</f>
        <v>0.232153840354229</v>
      </c>
      <c r="H137" s="71" t="n">
        <f aca="false">(H14-H89)/H3</f>
        <v>0.232153840354229</v>
      </c>
      <c r="I137" s="71" t="n">
        <f aca="false">(I14-I89)/I3</f>
        <v>0.232153840354229</v>
      </c>
      <c r="J137" s="71" t="n">
        <f aca="false">(J14-J89)/J3</f>
        <v>0.232153840354229</v>
      </c>
      <c r="K137" s="71" t="n">
        <f aca="false">(K14-K89)/K3</f>
        <v>0.232153840354229</v>
      </c>
      <c r="L137" s="71" t="n">
        <f aca="false">(L14-L89)/L3</f>
        <v>0.232153840354229</v>
      </c>
      <c r="M137" s="71" t="n">
        <f aca="false">(M14-M89)/M3</f>
        <v>0.232153840354229</v>
      </c>
    </row>
    <row r="138" customFormat="false" ht="15" hidden="false" customHeight="false" outlineLevel="0" collapsed="false">
      <c r="B138" s="0" t="s">
        <v>25</v>
      </c>
      <c r="C138" s="71" t="n">
        <f aca="false">(C15-C90)/C4</f>
        <v>0.562204252030139</v>
      </c>
      <c r="D138" s="71" t="n">
        <f aca="false">(D15-D90)/D4</f>
        <v>0.196357063695711</v>
      </c>
      <c r="E138" s="71" t="n">
        <f aca="false">(E15-E90)/E4</f>
        <v>0.196357063695711</v>
      </c>
      <c r="F138" s="71" t="n">
        <f aca="false">(F15-F90)/F4</f>
        <v>0.196357063695711</v>
      </c>
      <c r="G138" s="71" t="n">
        <f aca="false">(G15-G90)/G4</f>
        <v>0.196357063695711</v>
      </c>
      <c r="H138" s="71" t="n">
        <f aca="false">(H15-H90)/H4</f>
        <v>0.196357063695711</v>
      </c>
      <c r="I138" s="71" t="n">
        <f aca="false">(I15-I90)/I4</f>
        <v>0.196357063695711</v>
      </c>
      <c r="J138" s="71" t="n">
        <f aca="false">(J15-J90)/J4</f>
        <v>0.196357063695711</v>
      </c>
      <c r="K138" s="71" t="n">
        <f aca="false">(K15-K90)/K4</f>
        <v>0.196357063695711</v>
      </c>
      <c r="L138" s="71" t="n">
        <f aca="false">(L15-L90)/L4</f>
        <v>0.196357063695711</v>
      </c>
      <c r="M138" s="71" t="n">
        <f aca="false">(M15-M90)/M4</f>
        <v>0.196357063695711</v>
      </c>
    </row>
    <row r="139" customFormat="false" ht="15" hidden="false" customHeight="false" outlineLevel="0" collapsed="false">
      <c r="B139" s="0" t="s">
        <v>26</v>
      </c>
      <c r="C139" s="71" t="n">
        <f aca="false">(C16-C91)/C5</f>
        <v>0.475481937319231</v>
      </c>
      <c r="D139" s="71" t="n">
        <f aca="false">(D16-D91)/D5</f>
        <v>0.280573606918488</v>
      </c>
      <c r="E139" s="71" t="n">
        <f aca="false">(E16-E91)/E5</f>
        <v>0.280573606918488</v>
      </c>
      <c r="F139" s="71" t="n">
        <f aca="false">(F16-F91)/F5</f>
        <v>0.280573606918488</v>
      </c>
      <c r="G139" s="71" t="n">
        <f aca="false">(G16-G91)/G5</f>
        <v>0.280573606918488</v>
      </c>
      <c r="H139" s="71" t="n">
        <f aca="false">(H16-H91)/H5</f>
        <v>0.280573606918488</v>
      </c>
      <c r="I139" s="71" t="n">
        <f aca="false">(I16-I91)/I5</f>
        <v>0.280573606918488</v>
      </c>
      <c r="J139" s="71" t="n">
        <f aca="false">(J16-J91)/J5</f>
        <v>0.280573606918488</v>
      </c>
      <c r="K139" s="71" t="n">
        <f aca="false">(K16-K91)/K5</f>
        <v>0.280573606918488</v>
      </c>
      <c r="L139" s="71" t="n">
        <f aca="false">(L16-L91)/L5</f>
        <v>0.280573606918488</v>
      </c>
      <c r="M139" s="71" t="n">
        <f aca="false">(M16-M91)/M5</f>
        <v>0.280573606918488</v>
      </c>
    </row>
    <row r="140" customFormat="false" ht="15" hidden="false" customHeight="false" outlineLevel="0" collapsed="false">
      <c r="B140" s="0" t="s">
        <v>27</v>
      </c>
      <c r="C140" s="71" t="n">
        <f aca="false">(C17-C92)/C6</f>
        <v>0.491381172536139</v>
      </c>
      <c r="D140" s="71" t="n">
        <f aca="false">(D17-D92)/D6</f>
        <v>0.189828593944424</v>
      </c>
      <c r="E140" s="71" t="n">
        <f aca="false">(E17-E92)/E6</f>
        <v>0.189828593944424</v>
      </c>
      <c r="F140" s="71" t="n">
        <f aca="false">(F17-F92)/F6</f>
        <v>0.189828593944424</v>
      </c>
      <c r="G140" s="71" t="n">
        <f aca="false">(G17-G92)/G6</f>
        <v>0.189828593944424</v>
      </c>
      <c r="H140" s="71" t="n">
        <f aca="false">(H17-H92)/H6</f>
        <v>0.189828593944424</v>
      </c>
      <c r="I140" s="71" t="n">
        <f aca="false">(I17-I92)/I6</f>
        <v>0.189828593944424</v>
      </c>
      <c r="J140" s="71" t="n">
        <f aca="false">(J17-J92)/J6</f>
        <v>0.189828593944424</v>
      </c>
      <c r="K140" s="71" t="n">
        <f aca="false">(K17-K92)/K6</f>
        <v>0.189828593944424</v>
      </c>
      <c r="L140" s="71" t="n">
        <f aca="false">(L17-L92)/L6</f>
        <v>0.189828593944424</v>
      </c>
      <c r="M140" s="71" t="n">
        <f aca="false">(M17-M92)/M6</f>
        <v>0.189828593944424</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0.380123912658879</v>
      </c>
      <c r="E143" s="71" t="n">
        <f aca="false">(E14-E113)/E3</f>
        <v>0.380123912658879</v>
      </c>
      <c r="F143" s="71" t="n">
        <f aca="false">(F14-F113)/F3</f>
        <v>0.380123912658879</v>
      </c>
      <c r="G143" s="71" t="n">
        <f aca="false">(G14-G113)/G3</f>
        <v>0.380123912658879</v>
      </c>
      <c r="H143" s="71" t="n">
        <f aca="false">(H14-H113)/H3</f>
        <v>0.380123912658879</v>
      </c>
      <c r="I143" s="71" t="n">
        <f aca="false">(I14-I113)/I3</f>
        <v>0.380123912658879</v>
      </c>
      <c r="J143" s="71" t="n">
        <f aca="false">(J14-J113)/J3</f>
        <v>0.380123912658879</v>
      </c>
      <c r="K143" s="71" t="n">
        <f aca="false">(K14-K113)/K3</f>
        <v>0.380123912658879</v>
      </c>
      <c r="L143" s="71" t="n">
        <f aca="false">(L14-L113)/L3</f>
        <v>0.380123912658879</v>
      </c>
      <c r="M143" s="71" t="n">
        <f aca="false">(M14-M113)/M3</f>
        <v>0.380123912658879</v>
      </c>
    </row>
    <row r="144" customFormat="false" ht="15" hidden="false" customHeight="false" outlineLevel="0" collapsed="false">
      <c r="B144" s="0" t="s">
        <v>25</v>
      </c>
      <c r="C144" s="71" t="n">
        <f aca="false">(C15-C114)/C4</f>
        <v>0.562204252030139</v>
      </c>
      <c r="D144" s="71" t="n">
        <f aca="false">(D15-D114)/D4</f>
        <v>0.398159545838098</v>
      </c>
      <c r="E144" s="71" t="n">
        <f aca="false">(E15-E114)/E4</f>
        <v>0.398159545838098</v>
      </c>
      <c r="F144" s="71" t="n">
        <f aca="false">(F15-F114)/F4</f>
        <v>0.398159545838098</v>
      </c>
      <c r="G144" s="71" t="n">
        <f aca="false">(G15-G114)/G4</f>
        <v>0.398159545838098</v>
      </c>
      <c r="H144" s="71" t="n">
        <f aca="false">(H15-H114)/H4</f>
        <v>0.398159545838098</v>
      </c>
      <c r="I144" s="71" t="n">
        <f aca="false">(I15-I114)/I4</f>
        <v>0.398159545838098</v>
      </c>
      <c r="J144" s="71" t="n">
        <f aca="false">(J15-J114)/J4</f>
        <v>0.398159545838098</v>
      </c>
      <c r="K144" s="71" t="n">
        <f aca="false">(K15-K114)/K4</f>
        <v>0.398159545838098</v>
      </c>
      <c r="L144" s="71" t="n">
        <f aca="false">(L15-L114)/L4</f>
        <v>0.398159545838098</v>
      </c>
      <c r="M144" s="71" t="n">
        <f aca="false">(M15-M114)/M4</f>
        <v>0.398159545838098</v>
      </c>
    </row>
    <row r="145" customFormat="false" ht="15" hidden="false" customHeight="false" outlineLevel="0" collapsed="false">
      <c r="B145" s="0" t="s">
        <v>26</v>
      </c>
      <c r="C145" s="71" t="n">
        <f aca="false">(C16-C115)/C5</f>
        <v>0.475481937319231</v>
      </c>
      <c r="D145" s="71" t="n">
        <f aca="false">(D16-D115)/D5</f>
        <v>0.388085666924108</v>
      </c>
      <c r="E145" s="71" t="n">
        <f aca="false">(E16-E115)/E5</f>
        <v>0.388085666924108</v>
      </c>
      <c r="F145" s="71" t="n">
        <f aca="false">(F16-F115)/F5</f>
        <v>0.388085666924108</v>
      </c>
      <c r="G145" s="71" t="n">
        <f aca="false">(G16-G115)/G5</f>
        <v>0.388085666924108</v>
      </c>
      <c r="H145" s="71" t="n">
        <f aca="false">(H16-H115)/H5</f>
        <v>0.388085666924108</v>
      </c>
      <c r="I145" s="71" t="n">
        <f aca="false">(I16-I115)/I5</f>
        <v>0.388085666924108</v>
      </c>
      <c r="J145" s="71" t="n">
        <f aca="false">(J16-J115)/J5</f>
        <v>0.388085666924108</v>
      </c>
      <c r="K145" s="71" t="n">
        <f aca="false">(K16-K115)/K5</f>
        <v>0.388085666924108</v>
      </c>
      <c r="L145" s="71" t="n">
        <f aca="false">(L16-L115)/L5</f>
        <v>0.388085666924108</v>
      </c>
      <c r="M145" s="71" t="n">
        <f aca="false">(M16-M115)/M5</f>
        <v>0.388085666924108</v>
      </c>
    </row>
    <row r="146" customFormat="false" ht="15" hidden="false" customHeight="false" outlineLevel="0" collapsed="false">
      <c r="B146" s="0" t="s">
        <v>27</v>
      </c>
      <c r="C146" s="71" t="n">
        <f aca="false">(C17-C116)/C6</f>
        <v>0.491381172536139</v>
      </c>
      <c r="D146" s="71" t="n">
        <f aca="false">(D17-D116)/D6</f>
        <v>0.356165963197669</v>
      </c>
      <c r="E146" s="71" t="n">
        <f aca="false">(E17-E116)/E6</f>
        <v>0.35616596319767</v>
      </c>
      <c r="F146" s="71" t="n">
        <f aca="false">(F17-F116)/F6</f>
        <v>0.35616596319767</v>
      </c>
      <c r="G146" s="71" t="n">
        <f aca="false">(G17-G116)/G6</f>
        <v>0.35616596319767</v>
      </c>
      <c r="H146" s="71" t="n">
        <f aca="false">(H17-H116)/H6</f>
        <v>0.35616596319767</v>
      </c>
      <c r="I146" s="71" t="n">
        <f aca="false">(I17-I116)/I6</f>
        <v>0.356165963197669</v>
      </c>
      <c r="J146" s="71" t="n">
        <f aca="false">(J17-J116)/J6</f>
        <v>0.35616596319767</v>
      </c>
      <c r="K146" s="71" t="n">
        <f aca="false">(K17-K116)/K6</f>
        <v>0.35616596319767</v>
      </c>
      <c r="L146" s="71" t="n">
        <f aca="false">(L17-L116)/L6</f>
        <v>0.356165963197669</v>
      </c>
      <c r="M146" s="71" t="n">
        <f aca="false">(M17-M116)/M6</f>
        <v>0.35616596319767</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WRA'!AJ26</f>
        <v>0.0359913483811659</v>
      </c>
      <c r="E149" s="75" t="n">
        <f aca="false">D149</f>
        <v>0.0359913483811659</v>
      </c>
      <c r="F149" s="75" t="n">
        <f aca="false">E149</f>
        <v>0.0359913483811659</v>
      </c>
      <c r="G149" s="75" t="n">
        <f aca="false">F149</f>
        <v>0.0359913483811659</v>
      </c>
      <c r="H149" s="75" t="n">
        <f aca="false">G149</f>
        <v>0.0359913483811659</v>
      </c>
      <c r="I149" s="75" t="n">
        <f aca="false">H149</f>
        <v>0.0359913483811659</v>
      </c>
      <c r="J149" s="75" t="n">
        <f aca="false">I149</f>
        <v>0.0359913483811659</v>
      </c>
      <c r="K149" s="75" t="n">
        <f aca="false">J149</f>
        <v>0.0359913483811659</v>
      </c>
      <c r="L149" s="75" t="n">
        <f aca="false">K149</f>
        <v>0.0359913483811659</v>
      </c>
      <c r="M149" s="75" t="n">
        <f aca="false">L149</f>
        <v>0.0359913483811659</v>
      </c>
    </row>
    <row r="150" customFormat="false" ht="15" hidden="false" customHeight="false" outlineLevel="0" collapsed="false">
      <c r="B150" s="0" t="s">
        <v>26</v>
      </c>
      <c r="C150" s="75" t="n">
        <v>0</v>
      </c>
      <c r="D150" s="75" t="n">
        <f aca="false">'Regional Data WRA'!AJ27</f>
        <v>0.0172451553366795</v>
      </c>
      <c r="E150" s="75" t="n">
        <f aca="false">D150</f>
        <v>0.0172451553366795</v>
      </c>
      <c r="F150" s="75" t="n">
        <f aca="false">E150</f>
        <v>0.0172451553366795</v>
      </c>
      <c r="G150" s="75" t="n">
        <f aca="false">F150</f>
        <v>0.0172451553366795</v>
      </c>
      <c r="H150" s="75" t="n">
        <f aca="false">G150</f>
        <v>0.0172451553366795</v>
      </c>
      <c r="I150" s="75" t="n">
        <f aca="false">H150</f>
        <v>0.0172451553366795</v>
      </c>
      <c r="J150" s="75" t="n">
        <f aca="false">I150</f>
        <v>0.0172451553366795</v>
      </c>
      <c r="K150" s="75" t="n">
        <f aca="false">J150</f>
        <v>0.0172451553366795</v>
      </c>
      <c r="L150" s="75" t="n">
        <f aca="false">K150</f>
        <v>0.0172451553366795</v>
      </c>
      <c r="M150" s="75" t="n">
        <f aca="false">L150</f>
        <v>0.0172451553366795</v>
      </c>
    </row>
    <row r="151" customFormat="false" ht="15" hidden="false" customHeight="false" outlineLevel="0" collapsed="false">
      <c r="B151" s="0" t="s">
        <v>27</v>
      </c>
      <c r="C151" s="75" t="n">
        <v>0</v>
      </c>
      <c r="D151" s="75" t="n">
        <f aca="false">'Regional Data WRA'!AJ28</f>
        <v>0.0184665679248845</v>
      </c>
      <c r="E151" s="75" t="n">
        <f aca="false">D151</f>
        <v>0.0184665679248845</v>
      </c>
      <c r="F151" s="75" t="n">
        <f aca="false">E151</f>
        <v>0.0184665679248845</v>
      </c>
      <c r="G151" s="75" t="n">
        <f aca="false">F151</f>
        <v>0.0184665679248845</v>
      </c>
      <c r="H151" s="75" t="n">
        <f aca="false">G151</f>
        <v>0.0184665679248845</v>
      </c>
      <c r="I151" s="75" t="n">
        <f aca="false">H151</f>
        <v>0.0184665679248845</v>
      </c>
      <c r="J151" s="75" t="n">
        <f aca="false">I151</f>
        <v>0.0184665679248845</v>
      </c>
      <c r="K151" s="75" t="n">
        <f aca="false">J151</f>
        <v>0.0184665679248845</v>
      </c>
      <c r="L151" s="75" t="n">
        <f aca="false">K151</f>
        <v>0.0184665679248845</v>
      </c>
      <c r="M151" s="75" t="n">
        <f aca="false">L151</f>
        <v>0.0184665679248845</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10558.4966366737</v>
      </c>
      <c r="E154" s="22" t="n">
        <f aca="false">SUM(E155:E157)</f>
        <v>10890.4867897766</v>
      </c>
      <c r="F154" s="22" t="n">
        <f aca="false">SUM(F155:F157)</f>
        <v>11230.3038872587</v>
      </c>
      <c r="G154" s="22" t="n">
        <f aca="false">SUM(G155:G157)</f>
        <v>11578.3134055365</v>
      </c>
      <c r="H154" s="22" t="n">
        <f aca="false">SUM(H155:H157)</f>
        <v>11934.2771689679</v>
      </c>
      <c r="I154" s="22" t="n">
        <f aca="false">SUM(I155:I157)</f>
        <v>12299.6036990229</v>
      </c>
      <c r="J154" s="22" t="n">
        <f aca="false">SUM(J155:J157)</f>
        <v>12672.4286553301</v>
      </c>
      <c r="K154" s="22" t="n">
        <f aca="false">SUM(K155:K157)</f>
        <v>13054.4131076698</v>
      </c>
      <c r="L154" s="22" t="n">
        <f aca="false">SUM(L155:L157)</f>
        <v>13450.031062286</v>
      </c>
      <c r="M154" s="22" t="n">
        <f aca="false">SUM(M155:M157)</f>
        <v>13843.2118230465</v>
      </c>
    </row>
    <row r="155" customFormat="false" ht="15" hidden="false" customHeight="false" outlineLevel="0" collapsed="false">
      <c r="B155" s="0" t="s">
        <v>25</v>
      </c>
      <c r="C155" s="0" t="n">
        <f aca="false">C149*C4</f>
        <v>0</v>
      </c>
      <c r="D155" s="22" t="n">
        <f aca="false">D149*D4</f>
        <v>2950.14146534243</v>
      </c>
      <c r="E155" s="22" t="n">
        <f aca="false">E149*E4</f>
        <v>3042.90257996477</v>
      </c>
      <c r="F155" s="22" t="n">
        <f aca="false">F149*F4</f>
        <v>3137.85061512654</v>
      </c>
      <c r="G155" s="22" t="n">
        <f aca="false">G149*G4</f>
        <v>3235.08768831357</v>
      </c>
      <c r="H155" s="22" t="n">
        <f aca="false">H149*H4</f>
        <v>3334.54725105195</v>
      </c>
      <c r="I155" s="22" t="n">
        <f aca="false">I149*I4</f>
        <v>3436.62285724778</v>
      </c>
      <c r="J155" s="22" t="n">
        <f aca="false">J149*J4</f>
        <v>3540.79359298452</v>
      </c>
      <c r="K155" s="22" t="n">
        <f aca="false">K149*K4</f>
        <v>3647.52357649839</v>
      </c>
      <c r="L155" s="22" t="n">
        <f aca="false">L149*L4</f>
        <v>3758.06288645029</v>
      </c>
      <c r="M155" s="22" t="n">
        <f aca="false">M149*M4</f>
        <v>3867.92122193202</v>
      </c>
    </row>
    <row r="156" customFormat="false" ht="15" hidden="false" customHeight="false" outlineLevel="0" collapsed="false">
      <c r="B156" s="0" t="s">
        <v>26</v>
      </c>
      <c r="C156" s="0" t="n">
        <f aca="false">C150*C5</f>
        <v>0</v>
      </c>
      <c r="D156" s="22" t="n">
        <f aca="false">D150*D5</f>
        <v>3787.66340390269</v>
      </c>
      <c r="E156" s="22" t="n">
        <f aca="false">E150*E5</f>
        <v>3906.7586687528</v>
      </c>
      <c r="F156" s="22" t="n">
        <f aca="false">F150*F5</f>
        <v>4028.6617036681</v>
      </c>
      <c r="G156" s="22" t="n">
        <f aca="false">G150*G5</f>
        <v>4153.50361648477</v>
      </c>
      <c r="H156" s="22" t="n">
        <f aca="false">H150*H5</f>
        <v>4281.19896614102</v>
      </c>
      <c r="I156" s="22" t="n">
        <f aca="false">I150*I5</f>
        <v>4412.25303339886</v>
      </c>
      <c r="J156" s="22" t="n">
        <f aca="false">J150*J5</f>
        <v>4545.99702098146</v>
      </c>
      <c r="K156" s="22" t="n">
        <f aca="false">K150*K5</f>
        <v>4683.02680663877</v>
      </c>
      <c r="L156" s="22" t="n">
        <f aca="false">L150*L5</f>
        <v>4824.94735652293</v>
      </c>
      <c r="M156" s="22" t="n">
        <f aca="false">M150*M5</f>
        <v>4965.99360864545</v>
      </c>
    </row>
    <row r="157" customFormat="false" ht="15" hidden="false" customHeight="false" outlineLevel="0" collapsed="false">
      <c r="B157" s="0" t="s">
        <v>27</v>
      </c>
      <c r="C157" s="0" t="n">
        <f aca="false">C151*C6</f>
        <v>0</v>
      </c>
      <c r="D157" s="22" t="n">
        <f aca="false">D151*D6</f>
        <v>3820.6917674286</v>
      </c>
      <c r="E157" s="22" t="n">
        <f aca="false">E151*E6</f>
        <v>3940.82554105899</v>
      </c>
      <c r="F157" s="22" t="n">
        <f aca="false">F151*F6</f>
        <v>4063.79156846405</v>
      </c>
      <c r="G157" s="22" t="n">
        <f aca="false">G151*G6</f>
        <v>4189.72210073817</v>
      </c>
      <c r="H157" s="22" t="n">
        <f aca="false">H151*H6</f>
        <v>4318.5309517749</v>
      </c>
      <c r="I157" s="22" t="n">
        <f aca="false">I151*I6</f>
        <v>4450.72780837629</v>
      </c>
      <c r="J157" s="22" t="n">
        <f aca="false">J151*J6</f>
        <v>4585.6380413641</v>
      </c>
      <c r="K157" s="22" t="n">
        <f aca="false">K151*K6</f>
        <v>4723.8627245326</v>
      </c>
      <c r="L157" s="22" t="n">
        <f aca="false">L151*L6</f>
        <v>4867.02081931279</v>
      </c>
      <c r="M157" s="22" t="n">
        <f aca="false">M151*M6</f>
        <v>5009.29699246903</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WRA'!Z26+'Regional Data WRA'!V16-('Regional Data WRA'!Z26*'Regional Data WRA'!V16)</f>
        <v>0.999790820449277</v>
      </c>
      <c r="E188" s="71" t="n">
        <f aca="false">D188</f>
        <v>0.999790820449277</v>
      </c>
      <c r="F188" s="71" t="n">
        <f aca="false">E188</f>
        <v>0.999790820449277</v>
      </c>
      <c r="G188" s="71" t="n">
        <f aca="false">F188</f>
        <v>0.999790820449277</v>
      </c>
      <c r="H188" s="71" t="n">
        <f aca="false">G188</f>
        <v>0.999790820449277</v>
      </c>
      <c r="I188" s="71" t="n">
        <f aca="false">H188</f>
        <v>0.999790820449277</v>
      </c>
      <c r="J188" s="71" t="n">
        <f aca="false">I188</f>
        <v>0.999790820449277</v>
      </c>
      <c r="K188" s="71" t="n">
        <f aca="false">J188</f>
        <v>0.999790820449277</v>
      </c>
      <c r="L188" s="71" t="n">
        <f aca="false">K188</f>
        <v>0.999790820449277</v>
      </c>
      <c r="M188" s="71" t="n">
        <f aca="false">L188</f>
        <v>0.999790820449277</v>
      </c>
    </row>
    <row r="189" customFormat="false" ht="15" hidden="false" customHeight="false" outlineLevel="0" collapsed="false">
      <c r="B189" s="0" t="s">
        <v>26</v>
      </c>
      <c r="C189" s="75" t="n">
        <v>0</v>
      </c>
      <c r="D189" s="71" t="n">
        <f aca="false">'Regional Data WRA'!Z27+'Regional Data WRA'!V17-('Regional Data WRA'!Z27*'Regional Data WRA'!V17)</f>
        <v>0.937088035727405</v>
      </c>
      <c r="E189" s="71" t="n">
        <f aca="false">D189</f>
        <v>0.937088035727405</v>
      </c>
      <c r="F189" s="71" t="n">
        <f aca="false">E189</f>
        <v>0.937088035727405</v>
      </c>
      <c r="G189" s="71" t="n">
        <f aca="false">F189</f>
        <v>0.937088035727405</v>
      </c>
      <c r="H189" s="71" t="n">
        <f aca="false">G189</f>
        <v>0.937088035727405</v>
      </c>
      <c r="I189" s="71" t="n">
        <f aca="false">H189</f>
        <v>0.937088035727405</v>
      </c>
      <c r="J189" s="71" t="n">
        <f aca="false">I189</f>
        <v>0.937088035727405</v>
      </c>
      <c r="K189" s="71" t="n">
        <f aca="false">J189</f>
        <v>0.937088035727405</v>
      </c>
      <c r="L189" s="71" t="n">
        <f aca="false">K189</f>
        <v>0.937088035727405</v>
      </c>
      <c r="M189" s="71" t="n">
        <f aca="false">L189</f>
        <v>0.937088035727405</v>
      </c>
    </row>
    <row r="190" customFormat="false" ht="15" hidden="false" customHeight="false" outlineLevel="0" collapsed="false">
      <c r="B190" s="0" t="s">
        <v>27</v>
      </c>
      <c r="C190" s="75" t="n">
        <v>0</v>
      </c>
      <c r="D190" s="71" t="n">
        <f aca="false">'Regional Data WRA'!Z28+'Regional Data WRA'!V18-('Regional Data WRA'!Z28*'Regional Data WRA'!V18)</f>
        <v>0.994593751448897</v>
      </c>
      <c r="E190" s="71" t="n">
        <f aca="false">D190</f>
        <v>0.994593751448897</v>
      </c>
      <c r="F190" s="71" t="n">
        <f aca="false">E190</f>
        <v>0.994593751448897</v>
      </c>
      <c r="G190" s="71" t="n">
        <f aca="false">F190</f>
        <v>0.994593751448897</v>
      </c>
      <c r="H190" s="71" t="n">
        <f aca="false">G190</f>
        <v>0.994593751448897</v>
      </c>
      <c r="I190" s="71" t="n">
        <f aca="false">H190</f>
        <v>0.994593751448897</v>
      </c>
      <c r="J190" s="71" t="n">
        <f aca="false">I190</f>
        <v>0.994593751448897</v>
      </c>
      <c r="K190" s="71" t="n">
        <f aca="false">J190</f>
        <v>0.994593751448897</v>
      </c>
      <c r="L190" s="71" t="n">
        <f aca="false">K190</f>
        <v>0.994593751448897</v>
      </c>
      <c r="M190" s="71" t="n">
        <f aca="false">L190</f>
        <v>0.994593751448897</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4530593.48297483</v>
      </c>
      <c r="E193" s="22" t="n">
        <f aca="false">SUM(E194:E196)</f>
        <v>4673048.6520976</v>
      </c>
      <c r="F193" s="22" t="n">
        <f aca="false">SUM(F194:F196)</f>
        <v>4818862.32048561</v>
      </c>
      <c r="G193" s="22" t="n">
        <f aca="false">SUM(G194:G196)</f>
        <v>4968191.31208147</v>
      </c>
      <c r="H193" s="22" t="n">
        <f aca="false">SUM(H194:H196)</f>
        <v>5120933.42701247</v>
      </c>
      <c r="I193" s="22" t="n">
        <f aca="false">SUM(I194:I196)</f>
        <v>5277693.054181</v>
      </c>
      <c r="J193" s="22" t="n">
        <f aca="false">SUM(J194:J196)</f>
        <v>5437670.21527311</v>
      </c>
      <c r="K193" s="22" t="n">
        <f aca="false">SUM(K194:K196)</f>
        <v>5601577.66629759</v>
      </c>
      <c r="L193" s="22" t="n">
        <f aca="false">SUM(L194:L196)</f>
        <v>5771335.17900131</v>
      </c>
      <c r="M193" s="22" t="n">
        <f aca="false">SUM(M194:M196)</f>
        <v>5940046.90507652</v>
      </c>
    </row>
    <row r="194" customFormat="false" ht="15" hidden="false" customHeight="false" outlineLevel="0" collapsed="false">
      <c r="B194" s="0" t="s">
        <v>25</v>
      </c>
      <c r="C194" s="22" t="n">
        <f aca="false">C188*C161</f>
        <v>0</v>
      </c>
      <c r="D194" s="22" t="n">
        <f aca="false">D188*D161</f>
        <v>1039224.40296848</v>
      </c>
      <c r="E194" s="22" t="n">
        <f aca="false">E188*E161</f>
        <v>1071900.67124055</v>
      </c>
      <c r="F194" s="22" t="n">
        <f aca="false">F188*F161</f>
        <v>1105347.30975372</v>
      </c>
      <c r="G194" s="22" t="n">
        <f aca="false">G188*G161</f>
        <v>1139600.29067559</v>
      </c>
      <c r="H194" s="22" t="n">
        <f aca="false">H188*H161</f>
        <v>1174636.17146997</v>
      </c>
      <c r="I194" s="22" t="n">
        <f aca="false">I188*I161</f>
        <v>1210593.58644572</v>
      </c>
      <c r="J194" s="22" t="n">
        <f aca="false">J188*J161</f>
        <v>1247289.0371299</v>
      </c>
      <c r="K194" s="22" t="n">
        <f aca="false">K188*K161</f>
        <v>1284886.01500335</v>
      </c>
      <c r="L194" s="22" t="n">
        <f aca="false">L188*L161</f>
        <v>1323824.87598301</v>
      </c>
      <c r="M194" s="22" t="n">
        <f aca="false">M188*M161</f>
        <v>1362523.85514836</v>
      </c>
    </row>
    <row r="195" customFormat="false" ht="15" hidden="false" customHeight="false" outlineLevel="0" collapsed="false">
      <c r="B195" s="0" t="s">
        <v>26</v>
      </c>
      <c r="C195" s="22" t="n">
        <f aca="false">C189*C162</f>
        <v>0</v>
      </c>
      <c r="D195" s="22" t="n">
        <f aca="false">D189*D162</f>
        <v>1362594.99896048</v>
      </c>
      <c r="E195" s="22" t="n">
        <f aca="false">E189*E162</f>
        <v>1405438.98877157</v>
      </c>
      <c r="F195" s="22" t="n">
        <f aca="false">F189*F162</f>
        <v>1449293.0613279</v>
      </c>
      <c r="G195" s="22" t="n">
        <f aca="false">G189*G162</f>
        <v>1494204.38208818</v>
      </c>
      <c r="H195" s="22" t="n">
        <f aca="false">H189*H162</f>
        <v>1540142.2140119</v>
      </c>
      <c r="I195" s="22" t="n">
        <f aca="false">I189*I162</f>
        <v>1587288.3295973</v>
      </c>
      <c r="J195" s="22" t="n">
        <f aca="false">J189*J162</f>
        <v>1635402.13200997</v>
      </c>
      <c r="K195" s="22" t="n">
        <f aca="false">K189*K162</f>
        <v>1684697.98561008</v>
      </c>
      <c r="L195" s="22" t="n">
        <f aca="false">L189*L162</f>
        <v>1735753.26980524</v>
      </c>
      <c r="M195" s="22" t="n">
        <f aca="false">M189*M162</f>
        <v>1786494.02928409</v>
      </c>
    </row>
    <row r="196" customFormat="false" ht="15" hidden="false" customHeight="false" outlineLevel="0" collapsed="false">
      <c r="B196" s="0" t="s">
        <v>27</v>
      </c>
      <c r="C196" s="22" t="n">
        <f aca="false">C190*C163</f>
        <v>0</v>
      </c>
      <c r="D196" s="22" t="n">
        <f aca="false">D190*D163</f>
        <v>2128774.08104587</v>
      </c>
      <c r="E196" s="22" t="n">
        <f aca="false">E190*E163</f>
        <v>2195708.99208548</v>
      </c>
      <c r="F196" s="22" t="n">
        <f aca="false">F190*F163</f>
        <v>2264221.949404</v>
      </c>
      <c r="G196" s="22" t="n">
        <f aca="false">G190*G163</f>
        <v>2334386.63931771</v>
      </c>
      <c r="H196" s="22" t="n">
        <f aca="false">H190*H163</f>
        <v>2406155.0415306</v>
      </c>
      <c r="I196" s="22" t="n">
        <f aca="false">I190*I163</f>
        <v>2479811.13813798</v>
      </c>
      <c r="J196" s="22" t="n">
        <f aca="false">J190*J163</f>
        <v>2554979.04613324</v>
      </c>
      <c r="K196" s="22" t="n">
        <f aca="false">K190*K163</f>
        <v>2631993.66568417</v>
      </c>
      <c r="L196" s="22" t="n">
        <f aca="false">L190*L163</f>
        <v>2711757.03321305</v>
      </c>
      <c r="M196" s="22" t="n">
        <f aca="false">M190*M163</f>
        <v>2791029.02064407</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52139952.2144815</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11959826.2158186</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15681309.3914667</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24498816.6071962</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4398634.44949013</v>
      </c>
      <c r="E206" s="22" t="n">
        <f aca="false">PV($C$203,E$205,0,E193)*-1</f>
        <v>4404796.5426502</v>
      </c>
      <c r="F206" s="22" t="n">
        <f aca="false">PV($C$203,F$205,0,F193)*-1</f>
        <v>4409941.66016362</v>
      </c>
      <c r="G206" s="22" t="n">
        <f aca="false">PV($C$203,G$205,0,G193)*-1</f>
        <v>4414173.63235164</v>
      </c>
      <c r="H206" s="22" t="n">
        <f aca="false">PV($C$203,H$205,0,H193)*-1</f>
        <v>4417362.15838746</v>
      </c>
      <c r="I206" s="22" t="n">
        <f aca="false">PV($C$203,I$205,0,I193)*-1</f>
        <v>4419984.84448526</v>
      </c>
      <c r="J206" s="22" t="n">
        <f aca="false">PV($C$203,J$205,0,J193)*-1</f>
        <v>4421323.49352315</v>
      </c>
      <c r="K206" s="22" t="n">
        <f aca="false">PV($C$203,K$205,0,K193)*-1</f>
        <v>4421937.13650203</v>
      </c>
      <c r="L206" s="22" t="n">
        <f aca="false">PV($C$203,L$205,0,L193)*-1</f>
        <v>4423247.84915</v>
      </c>
      <c r="M206" s="22" t="n">
        <f aca="false">PV($C$203,M$205,0,M193)*-1</f>
        <v>4419952.75626856</v>
      </c>
    </row>
    <row r="207" customFormat="false" ht="15" hidden="false" customHeight="false" outlineLevel="0" collapsed="false">
      <c r="A207" s="101"/>
      <c r="B207" s="101" t="s">
        <v>25</v>
      </c>
      <c r="C207" s="22" t="n">
        <f aca="false">PV($C$203,C$205,0,C194)*-1</f>
        <v>0</v>
      </c>
      <c r="D207" s="22" t="n">
        <f aca="false">PV($C$203,D$205,0,D194)*-1</f>
        <v>1008955.73103735</v>
      </c>
      <c r="E207" s="22" t="n">
        <f aca="false">PV($C$203,E$205,0,E194)*-1</f>
        <v>1010369.18770906</v>
      </c>
      <c r="F207" s="22" t="n">
        <f aca="false">PV($C$203,F$205,0,F194)*-1</f>
        <v>1011549.37120957</v>
      </c>
      <c r="G207" s="22" t="n">
        <f aca="false">PV($C$203,G$205,0,G194)*-1</f>
        <v>1012520.09806621</v>
      </c>
      <c r="H207" s="22" t="n">
        <f aca="false">PV($C$203,H$205,0,H194)*-1</f>
        <v>1013251.47996538</v>
      </c>
      <c r="I207" s="22" t="n">
        <f aca="false">PV($C$203,I$205,0,I194)*-1</f>
        <v>1013853.0698905</v>
      </c>
      <c r="J207" s="22" t="n">
        <f aca="false">PV($C$203,J$205,0,J194)*-1</f>
        <v>1014160.12828194</v>
      </c>
      <c r="K207" s="22" t="n">
        <f aca="false">PV($C$203,K$205,0,K194)*-1</f>
        <v>1014300.88528448</v>
      </c>
      <c r="L207" s="22" t="n">
        <f aca="false">PV($C$203,L$205,0,L194)*-1</f>
        <v>1014601.53564611</v>
      </c>
      <c r="M207" s="22" t="n">
        <f aca="false">PV($C$203,M$205,0,M194)*-1</f>
        <v>1013845.70951752</v>
      </c>
    </row>
    <row r="208" customFormat="false" ht="15" hidden="false" customHeight="false" outlineLevel="0" collapsed="false">
      <c r="A208" s="101"/>
      <c r="B208" s="101" t="s">
        <v>26</v>
      </c>
      <c r="C208" s="22" t="n">
        <f aca="false">PV($C$203,C$205,0,C195)*-1</f>
        <v>0</v>
      </c>
      <c r="D208" s="22" t="n">
        <f aca="false">PV($C$203,D$205,0,D195)*-1</f>
        <v>1322907.76598105</v>
      </c>
      <c r="E208" s="22" t="n">
        <f aca="false">PV($C$203,E$205,0,E195)*-1</f>
        <v>1324761.04135316</v>
      </c>
      <c r="F208" s="22" t="n">
        <f aca="false">PV($C$203,F$205,0,F195)*-1</f>
        <v>1326308.45703263</v>
      </c>
      <c r="G208" s="22" t="n">
        <f aca="false">PV($C$203,G$205,0,G195)*-1</f>
        <v>1327581.24042421</v>
      </c>
      <c r="H208" s="22" t="n">
        <f aca="false">PV($C$203,H$205,0,H195)*-1</f>
        <v>1328540.20300754</v>
      </c>
      <c r="I208" s="22" t="n">
        <f aca="false">PV($C$203,I$205,0,I195)*-1</f>
        <v>1329328.98685543</v>
      </c>
      <c r="J208" s="22" t="n">
        <f aca="false">PV($C$203,J$205,0,J195)*-1</f>
        <v>1329731.59117013</v>
      </c>
      <c r="K208" s="22" t="n">
        <f aca="false">PV($C$203,K$205,0,K195)*-1</f>
        <v>1329916.14687068</v>
      </c>
      <c r="L208" s="22" t="n">
        <f aca="false">PV($C$203,L$205,0,L195)*-1</f>
        <v>1330310.3491989</v>
      </c>
      <c r="M208" s="22" t="n">
        <f aca="false">PV($C$203,M$205,0,M195)*-1</f>
        <v>1329319.33618963</v>
      </c>
    </row>
    <row r="209" customFormat="false" ht="15" hidden="false" customHeight="false" outlineLevel="0" collapsed="false">
      <c r="A209" s="101"/>
      <c r="B209" s="101" t="s">
        <v>27</v>
      </c>
      <c r="C209" s="22" t="n">
        <f aca="false">PV($C$203,C$205,0,C196)*-1</f>
        <v>0</v>
      </c>
      <c r="D209" s="22" t="n">
        <f aca="false">PV($C$203,D$205,0,D196)*-1</f>
        <v>2066770.95247172</v>
      </c>
      <c r="E209" s="22" t="n">
        <f aca="false">PV($C$203,E$205,0,E196)*-1</f>
        <v>2069666.31358798</v>
      </c>
      <c r="F209" s="22" t="n">
        <f aca="false">PV($C$203,F$205,0,F196)*-1</f>
        <v>2072083.83192142</v>
      </c>
      <c r="G209" s="22" t="n">
        <f aca="false">PV($C$203,G$205,0,G196)*-1</f>
        <v>2074072.29386122</v>
      </c>
      <c r="H209" s="22" t="n">
        <f aca="false">PV($C$203,H$205,0,H196)*-1</f>
        <v>2075570.47541454</v>
      </c>
      <c r="I209" s="22" t="n">
        <f aca="false">PV($C$203,I$205,0,I196)*-1</f>
        <v>2076802.78773934</v>
      </c>
      <c r="J209" s="22" t="n">
        <f aca="false">PV($C$203,J$205,0,J196)*-1</f>
        <v>2077431.77407108</v>
      </c>
      <c r="K209" s="22" t="n">
        <f aca="false">PV($C$203,K$205,0,K196)*-1</f>
        <v>2077720.10434687</v>
      </c>
      <c r="L209" s="22" t="n">
        <f aca="false">PV($C$203,L$205,0,L196)*-1</f>
        <v>2078335.964305</v>
      </c>
      <c r="M209" s="22" t="n">
        <f aca="false">PV($C$203,M$205,0,M196)*-1</f>
        <v>2076787.71056142</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44151354.522972</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10127407.1966081</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13278705.1180834</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20745242.2082806</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WRA'!AC26+'Regional Data WRA'!V16-('Regional Data WRA'!AC26*'Regional Data WRA'!V16)</f>
        <v>0.975777008026228</v>
      </c>
      <c r="E217" s="75" t="n">
        <f aca="false">D217</f>
        <v>0.975777008026228</v>
      </c>
      <c r="F217" s="75" t="n">
        <f aca="false">E217</f>
        <v>0.975777008026228</v>
      </c>
      <c r="G217" s="75" t="n">
        <f aca="false">F217</f>
        <v>0.975777008026228</v>
      </c>
      <c r="H217" s="75" t="n">
        <f aca="false">G217</f>
        <v>0.975777008026228</v>
      </c>
      <c r="I217" s="75" t="n">
        <f aca="false">H217</f>
        <v>0.975777008026228</v>
      </c>
      <c r="J217" s="75" t="n">
        <f aca="false">I217</f>
        <v>0.975777008026228</v>
      </c>
      <c r="K217" s="75" t="n">
        <f aca="false">J217</f>
        <v>0.975777008026228</v>
      </c>
      <c r="L217" s="75" t="n">
        <f aca="false">K217</f>
        <v>0.975777008026228</v>
      </c>
      <c r="M217" s="75" t="n">
        <f aca="false">L217</f>
        <v>0.975777008026228</v>
      </c>
    </row>
    <row r="218" customFormat="false" ht="15" hidden="false" customHeight="false" outlineLevel="0" collapsed="false">
      <c r="B218" s="0" t="s">
        <v>26</v>
      </c>
      <c r="C218" s="75" t="n">
        <v>0</v>
      </c>
      <c r="D218" s="75" t="n">
        <f aca="false">'Regional Data WRA'!AC27+'Regional Data WRA'!V17-('Regional Data WRA'!AC27*'Regional Data WRA'!V17)</f>
        <v>0.634223387209977</v>
      </c>
      <c r="E218" s="75" t="n">
        <f aca="false">D218</f>
        <v>0.634223387209977</v>
      </c>
      <c r="F218" s="75" t="n">
        <f aca="false">E218</f>
        <v>0.634223387209977</v>
      </c>
      <c r="G218" s="75" t="n">
        <f aca="false">F218</f>
        <v>0.634223387209977</v>
      </c>
      <c r="H218" s="75" t="n">
        <f aca="false">G218</f>
        <v>0.634223387209977</v>
      </c>
      <c r="I218" s="75" t="n">
        <f aca="false">H218</f>
        <v>0.634223387209977</v>
      </c>
      <c r="J218" s="75" t="n">
        <f aca="false">I218</f>
        <v>0.634223387209977</v>
      </c>
      <c r="K218" s="75" t="n">
        <f aca="false">J218</f>
        <v>0.634223387209977</v>
      </c>
      <c r="L218" s="75" t="n">
        <f aca="false">K218</f>
        <v>0.634223387209977</v>
      </c>
      <c r="M218" s="75" t="n">
        <f aca="false">L218</f>
        <v>0.634223387209977</v>
      </c>
    </row>
    <row r="219" customFormat="false" ht="15" hidden="false" customHeight="false" outlineLevel="0" collapsed="false">
      <c r="B219" s="0" t="s">
        <v>27</v>
      </c>
      <c r="C219" s="75" t="n">
        <v>0</v>
      </c>
      <c r="D219" s="75" t="n">
        <f aca="false">'Regional Data WRA'!AC28+'Regional Data WRA'!V18-('Regional Data WRA'!AC28*'Regional Data WRA'!V18)</f>
        <v>0.920193473769436</v>
      </c>
      <c r="E219" s="75" t="n">
        <f aca="false">D219</f>
        <v>0.920193473769436</v>
      </c>
      <c r="F219" s="75" t="n">
        <f aca="false">E219</f>
        <v>0.920193473769436</v>
      </c>
      <c r="G219" s="75" t="n">
        <f aca="false">F219</f>
        <v>0.920193473769436</v>
      </c>
      <c r="H219" s="75" t="n">
        <f aca="false">G219</f>
        <v>0.920193473769436</v>
      </c>
      <c r="I219" s="75" t="n">
        <f aca="false">H219</f>
        <v>0.920193473769436</v>
      </c>
      <c r="J219" s="75" t="n">
        <f aca="false">I219</f>
        <v>0.920193473769436</v>
      </c>
      <c r="K219" s="75" t="n">
        <f aca="false">J219</f>
        <v>0.920193473769436</v>
      </c>
      <c r="L219" s="75" t="n">
        <f aca="false">K219</f>
        <v>0.920193473769436</v>
      </c>
      <c r="M219" s="75" t="n">
        <f aca="false">L219</f>
        <v>0.920193473769436</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3906002.73767838</v>
      </c>
      <c r="E222" s="22" t="n">
        <f aca="false">SUM(E223:E225)</f>
        <v>4028818.93884076</v>
      </c>
      <c r="F222" s="22" t="n">
        <f aca="false">SUM(F223:F225)</f>
        <v>4154530.6342411</v>
      </c>
      <c r="G222" s="22" t="n">
        <f aca="false">SUM(G223:G225)</f>
        <v>4283273.02796502</v>
      </c>
      <c r="H222" s="22" t="n">
        <f aca="false">SUM(H223:H225)</f>
        <v>4414958.00948482</v>
      </c>
      <c r="I222" s="22" t="n">
        <f aca="false">SUM(I223:I225)</f>
        <v>4550106.64623156</v>
      </c>
      <c r="J222" s="22" t="n">
        <f aca="false">SUM(J223:J225)</f>
        <v>4688029.24545392</v>
      </c>
      <c r="K222" s="22" t="n">
        <f aca="false">SUM(K223:K225)</f>
        <v>4829340.30212528</v>
      </c>
      <c r="L222" s="22" t="n">
        <f aca="false">SUM(L223:L225)</f>
        <v>4975694.92693412</v>
      </c>
      <c r="M222" s="22" t="n">
        <f aca="false">SUM(M223:M225)</f>
        <v>5121147.93798104</v>
      </c>
    </row>
    <row r="223" customFormat="false" ht="15" hidden="false" customHeight="false" outlineLevel="0" collapsed="false">
      <c r="B223" s="0" t="s">
        <v>25</v>
      </c>
      <c r="C223" s="22" t="n">
        <f aca="false">C217*C161</f>
        <v>0</v>
      </c>
      <c r="D223" s="22" t="n">
        <f aca="false">D217*D161</f>
        <v>1014263.44176749</v>
      </c>
      <c r="E223" s="22" t="n">
        <f aca="false">E217*E161</f>
        <v>1046154.86408886</v>
      </c>
      <c r="F223" s="22" t="n">
        <f aca="false">F217*F161</f>
        <v>1078798.15325434</v>
      </c>
      <c r="G223" s="22" t="n">
        <f aca="false">G217*G161</f>
        <v>1112228.4174219</v>
      </c>
      <c r="H223" s="22" t="n">
        <f aca="false">H217*H161</f>
        <v>1146422.7771178</v>
      </c>
      <c r="I223" s="22" t="n">
        <f aca="false">I217*I161</f>
        <v>1181516.53681609</v>
      </c>
      <c r="J223" s="22" t="n">
        <f aca="false">J217*J161</f>
        <v>1217330.60546366</v>
      </c>
      <c r="K223" s="22" t="n">
        <f aca="false">K217*K161</f>
        <v>1254024.54766619</v>
      </c>
      <c r="L223" s="22" t="n">
        <f aca="false">L217*L161</f>
        <v>1292028.14250377</v>
      </c>
      <c r="M223" s="22" t="n">
        <f aca="false">M217*M161</f>
        <v>1329797.61720915</v>
      </c>
    </row>
    <row r="224" customFormat="false" ht="15" hidden="false" customHeight="false" outlineLevel="0" collapsed="false">
      <c r="B224" s="0" t="s">
        <v>26</v>
      </c>
      <c r="C224" s="22" t="n">
        <f aca="false">C218*C162</f>
        <v>0</v>
      </c>
      <c r="D224" s="22" t="n">
        <f aca="false">D218*D162</f>
        <v>922207.500990315</v>
      </c>
      <c r="E224" s="22" t="n">
        <f aca="false">E218*E162</f>
        <v>951204.414090892</v>
      </c>
      <c r="F224" s="22" t="n">
        <f aca="false">F218*F162</f>
        <v>980884.953569805</v>
      </c>
      <c r="G224" s="22" t="n">
        <f aca="false">G218*G162</f>
        <v>1011281.04112048</v>
      </c>
      <c r="H224" s="22" t="n">
        <f aca="false">H218*H162</f>
        <v>1042371.87384158</v>
      </c>
      <c r="I224" s="22" t="n">
        <f aca="false">I218*I162</f>
        <v>1074280.47578756</v>
      </c>
      <c r="J224" s="22" t="n">
        <f aca="false">J218*J162</f>
        <v>1106844.01045485</v>
      </c>
      <c r="K224" s="22" t="n">
        <f aca="false">K218*K162</f>
        <v>1140207.56014674</v>
      </c>
      <c r="L224" s="22" t="n">
        <f aca="false">L218*L162</f>
        <v>1174761.89660467</v>
      </c>
      <c r="M224" s="22" t="n">
        <f aca="false">M218*M162</f>
        <v>1209103.36199464</v>
      </c>
    </row>
    <row r="225" customFormat="false" ht="15" hidden="false" customHeight="false" outlineLevel="0" collapsed="false">
      <c r="B225" s="0" t="s">
        <v>27</v>
      </c>
      <c r="C225" s="22" t="n">
        <f aca="false">C219*C163</f>
        <v>0</v>
      </c>
      <c r="D225" s="22" t="n">
        <f aca="false">D219*D163</f>
        <v>1969531.79492058</v>
      </c>
      <c r="E225" s="22" t="n">
        <f aca="false">E219*E163</f>
        <v>2031459.660661</v>
      </c>
      <c r="F225" s="22" t="n">
        <f aca="false">F219*F163</f>
        <v>2094847.52741695</v>
      </c>
      <c r="G225" s="22" t="n">
        <f aca="false">G219*G163</f>
        <v>2159763.56942264</v>
      </c>
      <c r="H225" s="22" t="n">
        <f aca="false">H219*H163</f>
        <v>2226163.35852543</v>
      </c>
      <c r="I225" s="22" t="n">
        <f aca="false">I219*I163</f>
        <v>2294309.63362791</v>
      </c>
      <c r="J225" s="22" t="n">
        <f aca="false">J219*J163</f>
        <v>2363854.62953541</v>
      </c>
      <c r="K225" s="22" t="n">
        <f aca="false">K219*K163</f>
        <v>2435108.19431235</v>
      </c>
      <c r="L225" s="22" t="n">
        <f aca="false">L219*L163</f>
        <v>2508904.88782568</v>
      </c>
      <c r="M225" s="22" t="n">
        <f aca="false">M219*M163</f>
        <v>2582246.95877725</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44951902.406936</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11672565.1033092</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10613147.0886015</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22666190.2150252</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3792235.66764891</v>
      </c>
      <c r="E235" s="22" t="n">
        <f aca="false">PV($C$232,E$234,0,E222)*-1</f>
        <v>3797548.25039189</v>
      </c>
      <c r="F235" s="22" t="n">
        <f aca="false">PV($C$232,F$234,0,F222)*-1</f>
        <v>3801984.05845293</v>
      </c>
      <c r="G235" s="22" t="n">
        <f aca="false">PV($C$232,G$234,0,G222)*-1</f>
        <v>3805632.60803353</v>
      </c>
      <c r="H235" s="22" t="n">
        <f aca="false">PV($C$232,H$234,0,H222)*-1</f>
        <v>3808381.56166882</v>
      </c>
      <c r="I235" s="22" t="n">
        <f aca="false">PV($C$232,I$234,0,I222)*-1</f>
        <v>3810642.68245059</v>
      </c>
      <c r="J235" s="22" t="n">
        <f aca="false">PV($C$232,J$234,0,J222)*-1</f>
        <v>3811796.78440797</v>
      </c>
      <c r="K235" s="22" t="n">
        <f aca="false">PV($C$232,K$234,0,K222)*-1</f>
        <v>3812325.83014215</v>
      </c>
      <c r="L235" s="22" t="n">
        <f aca="false">PV($C$232,L$234,0,L222)*-1</f>
        <v>3813455.84703961</v>
      </c>
      <c r="M235" s="22" t="n">
        <f aca="false">PV($C$232,M$234,0,M222)*-1</f>
        <v>3810615.0179376</v>
      </c>
    </row>
    <row r="236" customFormat="false" ht="15" hidden="false" customHeight="false" outlineLevel="0" collapsed="false">
      <c r="A236" s="101"/>
      <c r="B236" s="101" t="s">
        <v>25</v>
      </c>
      <c r="C236" s="22" t="n">
        <f aca="false">PV($C$232,C$234,0,C223)*-1</f>
        <v>0</v>
      </c>
      <c r="D236" s="22" t="n">
        <f aca="false">PV($C$232,D$234,0,D223)*-1</f>
        <v>984721.788123773</v>
      </c>
      <c r="E236" s="22" t="n">
        <f aca="false">PV($C$232,E$234,0,E223)*-1</f>
        <v>986101.295210542</v>
      </c>
      <c r="F236" s="22" t="n">
        <f aca="false">PV($C$232,F$234,0,F223)*-1</f>
        <v>987253.132076301</v>
      </c>
      <c r="G236" s="22" t="n">
        <f aca="false">PV($C$232,G$234,0,G223)*-1</f>
        <v>988200.543203124</v>
      </c>
      <c r="H236" s="22" t="n">
        <f aca="false">PV($C$232,H$234,0,H223)*-1</f>
        <v>988914.358159907</v>
      </c>
      <c r="I236" s="22" t="n">
        <f aca="false">PV($C$232,I$234,0,I223)*-1</f>
        <v>989501.49859487</v>
      </c>
      <c r="J236" s="22" t="n">
        <f aca="false">PV($C$232,J$234,0,J223)*-1</f>
        <v>989801.181800965</v>
      </c>
      <c r="K236" s="22" t="n">
        <f aca="false">PV($C$232,K$234,0,K223)*-1</f>
        <v>989938.557984043</v>
      </c>
      <c r="L236" s="22" t="n">
        <f aca="false">PV($C$232,L$234,0,L223)*-1</f>
        <v>990231.987073742</v>
      </c>
      <c r="M236" s="22" t="n">
        <f aca="false">PV($C$232,M$234,0,M223)*-1</f>
        <v>989494.315009489</v>
      </c>
    </row>
    <row r="237" customFormat="false" ht="15" hidden="false" customHeight="false" outlineLevel="0" collapsed="false">
      <c r="A237" s="101"/>
      <c r="B237" s="101" t="s">
        <v>26</v>
      </c>
      <c r="C237" s="22" t="n">
        <f aca="false">PV($C$232,C$234,0,C224)*-1</f>
        <v>0</v>
      </c>
      <c r="D237" s="22" t="n">
        <f aca="false">PV($C$232,D$234,0,D224)*-1</f>
        <v>895347.088340111</v>
      </c>
      <c r="E237" s="22" t="n">
        <f aca="false">PV($C$232,E$234,0,E224)*-1</f>
        <v>896601.389472045</v>
      </c>
      <c r="F237" s="22" t="n">
        <f aca="false">PV($C$232,F$234,0,F224)*-1</f>
        <v>897648.684044418</v>
      </c>
      <c r="G237" s="22" t="n">
        <f aca="false">PV($C$232,G$234,0,G224)*-1</f>
        <v>898510.10683824</v>
      </c>
      <c r="H237" s="22" t="n">
        <f aca="false">PV($C$232,H$234,0,H224)*-1</f>
        <v>899159.134970731</v>
      </c>
      <c r="I237" s="22" t="n">
        <f aca="false">PV($C$232,I$234,0,I224)*-1</f>
        <v>899692.985734704</v>
      </c>
      <c r="J237" s="22" t="n">
        <f aca="false">PV($C$232,J$234,0,J224)*-1</f>
        <v>899965.469282074</v>
      </c>
      <c r="K237" s="22" t="n">
        <f aca="false">PV($C$232,K$234,0,K224)*-1</f>
        <v>900090.377014401</v>
      </c>
      <c r="L237" s="22" t="n">
        <f aca="false">PV($C$232,L$234,0,L224)*-1</f>
        <v>900357.174077555</v>
      </c>
      <c r="M237" s="22" t="n">
        <f aca="false">PV($C$232,M$234,0,M224)*-1</f>
        <v>899686.454141383</v>
      </c>
    </row>
    <row r="238" customFormat="false" ht="15" hidden="false" customHeight="false" outlineLevel="0" collapsed="false">
      <c r="A238" s="101"/>
      <c r="B238" s="101" t="s">
        <v>27</v>
      </c>
      <c r="C238" s="22" t="n">
        <f aca="false">PV($C$232,C$234,0,C225)*-1</f>
        <v>0</v>
      </c>
      <c r="D238" s="22" t="n">
        <f aca="false">PV($C$232,D$234,0,D225)*-1</f>
        <v>1912166.79118503</v>
      </c>
      <c r="E238" s="22" t="n">
        <f aca="false">PV($C$232,E$234,0,E225)*-1</f>
        <v>1914845.5657093</v>
      </c>
      <c r="F238" s="22" t="n">
        <f aca="false">PV($C$232,F$234,0,F225)*-1</f>
        <v>1917082.24233221</v>
      </c>
      <c r="G238" s="22" t="n">
        <f aca="false">PV($C$232,G$234,0,G225)*-1</f>
        <v>1918921.95799217</v>
      </c>
      <c r="H238" s="22" t="n">
        <f aca="false">PV($C$232,H$234,0,H225)*-1</f>
        <v>1920308.06853819</v>
      </c>
      <c r="I238" s="22" t="n">
        <f aca="false">PV($C$232,I$234,0,I225)*-1</f>
        <v>1921448.19812102</v>
      </c>
      <c r="J238" s="22" t="n">
        <f aca="false">PV($C$232,J$234,0,J225)*-1</f>
        <v>1922030.13332493</v>
      </c>
      <c r="K238" s="22" t="n">
        <f aca="false">PV($C$232,K$234,0,K225)*-1</f>
        <v>1922296.8951437</v>
      </c>
      <c r="L238" s="22" t="n">
        <f aca="false">PV($C$232,L$234,0,L225)*-1</f>
        <v>1922866.68588831</v>
      </c>
      <c r="M238" s="22" t="n">
        <f aca="false">PV($C$232,M$234,0,M225)*-1</f>
        <v>1921434.24878673</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38064618.308174</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9884158.65723676</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8987058.86391566</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19193400.7870216</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959219.874787437</v>
      </c>
      <c r="E246" s="49" t="n">
        <f aca="false">SUM(E247:E249)</f>
        <v>989380.565655479</v>
      </c>
      <c r="F246" s="49" t="n">
        <f aca="false">SUM(F247:F249)</f>
        <v>1020252.31993205</v>
      </c>
      <c r="G246" s="49" t="n">
        <f aca="false">SUM(G247:G249)</f>
        <v>1051868.34047307</v>
      </c>
      <c r="H246" s="49" t="n">
        <f aca="false">SUM(H247:H249)</f>
        <v>1084206.98946231</v>
      </c>
      <c r="I246" s="49" t="n">
        <f aca="false">SUM(I247:I249)</f>
        <v>1117396.22846806</v>
      </c>
      <c r="J246" s="49" t="n">
        <f aca="false">SUM(J247:J249)</f>
        <v>1151266.6856186</v>
      </c>
      <c r="K246" s="49" t="n">
        <f aca="false">SUM(K247:K249)</f>
        <v>1185969.2660287</v>
      </c>
      <c r="L246" s="49" t="n">
        <f aca="false">SUM(L247:L249)</f>
        <v>1221910.42488389</v>
      </c>
      <c r="M246" s="49" t="n">
        <f aca="false">SUM(M247:M249)</f>
        <v>1257630.16918873</v>
      </c>
    </row>
    <row r="247" customFormat="false" ht="15" hidden="false" customHeight="false" outlineLevel="0" collapsed="false">
      <c r="B247" s="0" t="s">
        <v>25</v>
      </c>
      <c r="C247" s="48" t="n">
        <f aca="false">C172*C217*Interventions!$C$47</f>
        <v>0</v>
      </c>
      <c r="D247" s="48" t="n">
        <f aca="false">D172*D217*Interventions!$C$47</f>
        <v>276735.384970575</v>
      </c>
      <c r="E247" s="48" t="n">
        <f aca="false">E172*E217*Interventions!$C$47</f>
        <v>285436.758469738</v>
      </c>
      <c r="F247" s="48" t="n">
        <f aca="false">F172*F217*Interventions!$C$47</f>
        <v>294343.274096656</v>
      </c>
      <c r="G247" s="48" t="n">
        <f aca="false">G172*G217*Interventions!$C$47</f>
        <v>303464.510890872</v>
      </c>
      <c r="H247" s="48" t="n">
        <f aca="false">H172*H217*Interventions!$C$47</f>
        <v>312794.226332235</v>
      </c>
      <c r="I247" s="48" t="n">
        <f aca="false">I172*I217*Interventions!$C$47</f>
        <v>322369.337393368</v>
      </c>
      <c r="J247" s="48" t="n">
        <f aca="false">J172*J217*Interventions!$C$47</f>
        <v>332140.980209632</v>
      </c>
      <c r="K247" s="48" t="n">
        <f aca="false">K172*K217*Interventions!$C$47</f>
        <v>342152.690977605</v>
      </c>
      <c r="L247" s="48" t="n">
        <f aca="false">L172*L217*Interventions!$C$47</f>
        <v>352521.732209453</v>
      </c>
      <c r="M247" s="48" t="n">
        <f aca="false">M172*M217*Interventions!$C$47</f>
        <v>362826.8952394</v>
      </c>
    </row>
    <row r="248" customFormat="false" ht="15" hidden="false" customHeight="false" outlineLevel="0" collapsed="false">
      <c r="B248" s="0" t="s">
        <v>26</v>
      </c>
      <c r="C248" s="48" t="n">
        <f aca="false">C173*C218*Interventions!$C$47</f>
        <v>0</v>
      </c>
      <c r="D248" s="48" t="n">
        <f aca="false">D173*D218*Interventions!$C$47</f>
        <v>212805.314696215</v>
      </c>
      <c r="E248" s="48" t="n">
        <f aca="false">E173*E218*Interventions!$C$47</f>
        <v>219496.538971621</v>
      </c>
      <c r="F248" s="48" t="n">
        <f aca="false">F173*F218*Interventions!$C$47</f>
        <v>226345.514432545</v>
      </c>
      <c r="G248" s="48" t="n">
        <f aca="false">G173*G218*Interventions!$C$47</f>
        <v>233359.607215145</v>
      </c>
      <c r="H248" s="48" t="n">
        <f aca="false">H173*H218*Interventions!$C$47</f>
        <v>240534.016916082</v>
      </c>
      <c r="I248" s="48" t="n">
        <f aca="false">I173*I218*Interventions!$C$47</f>
        <v>247897.132127504</v>
      </c>
      <c r="J248" s="48" t="n">
        <f aca="false">J173*J218*Interventions!$C$47</f>
        <v>255411.377278463</v>
      </c>
      <c r="K248" s="48" t="n">
        <f aca="false">K173*K218*Interventions!$C$47</f>
        <v>263110.231043957</v>
      </c>
      <c r="L248" s="48" t="n">
        <f aca="false">L173*L218*Interventions!$C$47</f>
        <v>271083.8665177</v>
      </c>
      <c r="M248" s="48" t="n">
        <f aca="false">M173*M218*Interventions!$C$47</f>
        <v>279008.380622815</v>
      </c>
    </row>
    <row r="249" customFormat="false" ht="15" hidden="false" customHeight="false" outlineLevel="0" collapsed="false">
      <c r="B249" s="0" t="s">
        <v>27</v>
      </c>
      <c r="C249" s="48" t="n">
        <f aca="false">C174*C219*Interventions!$C$47</f>
        <v>0</v>
      </c>
      <c r="D249" s="48" t="n">
        <f aca="false">D174*D219*Interventions!$C$47</f>
        <v>469679.175120647</v>
      </c>
      <c r="E249" s="48" t="n">
        <f aca="false">E174*E219*Interventions!$C$47</f>
        <v>484447.268214121</v>
      </c>
      <c r="F249" s="48" t="n">
        <f aca="false">F174*F219*Interventions!$C$47</f>
        <v>499563.531402852</v>
      </c>
      <c r="G249" s="48" t="n">
        <f aca="false">G174*G219*Interventions!$C$47</f>
        <v>515044.222367049</v>
      </c>
      <c r="H249" s="48" t="n">
        <f aca="false">H174*H219*Interventions!$C$47</f>
        <v>530878.746213993</v>
      </c>
      <c r="I249" s="48" t="n">
        <f aca="false">I174*I219*Interventions!$C$47</f>
        <v>547129.758947184</v>
      </c>
      <c r="J249" s="48" t="n">
        <f aca="false">J174*J219*Interventions!$C$47</f>
        <v>563714.328130502</v>
      </c>
      <c r="K249" s="48" t="n">
        <f aca="false">K174*K219*Interventions!$C$47</f>
        <v>580706.344007141</v>
      </c>
      <c r="L249" s="48" t="n">
        <f aca="false">L174*L219*Interventions!$C$47</f>
        <v>598304.826156738</v>
      </c>
      <c r="M249" s="48" t="n">
        <f aca="false">M174*M219*Interventions!$C$47</f>
        <v>615794.893326515</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11039100.8644983</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3184785.79078953</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2449051.97982205</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5405263.09388674</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931281.431832463</v>
      </c>
      <c r="E259" s="22" t="n">
        <f aca="false">PV($C$256,E$258,0,E246)*-1</f>
        <v>932586.073763294</v>
      </c>
      <c r="F259" s="22" t="n">
        <f aca="false">PV($C$256,F$258,0,F246)*-1</f>
        <v>933675.401021529</v>
      </c>
      <c r="G259" s="22" t="n">
        <f aca="false">PV($C$256,G$258,0,G246)*-1</f>
        <v>934571.396622889</v>
      </c>
      <c r="H259" s="22" t="n">
        <f aca="false">PV($C$256,H$258,0,H246)*-1</f>
        <v>935246.473200897</v>
      </c>
      <c r="I259" s="22" t="n">
        <f aca="false">PV($C$256,I$258,0,I246)*-1</f>
        <v>935801.749819688</v>
      </c>
      <c r="J259" s="22" t="n">
        <f aca="false">PV($C$256,J$258,0,J246)*-1</f>
        <v>936085.169368878</v>
      </c>
      <c r="K259" s="22" t="n">
        <f aca="false">PV($C$256,K$258,0,K246)*-1</f>
        <v>936215.090215578</v>
      </c>
      <c r="L259" s="22" t="n">
        <f aca="false">PV($C$256,L$258,0,L246)*-1</f>
        <v>936492.595056125</v>
      </c>
      <c r="M259" s="22" t="n">
        <f aca="false">PV($C$256,M$258,0,M246)*-1</f>
        <v>935794.956083874</v>
      </c>
    </row>
    <row r="260" customFormat="false" ht="15" hidden="false" customHeight="false" outlineLevel="0" collapsed="false">
      <c r="A260" s="101"/>
      <c r="B260" s="101" t="s">
        <v>25</v>
      </c>
      <c r="C260" s="22" t="n">
        <f aca="false">PV($C$256,C$258,0,C247)*-1</f>
        <v>0</v>
      </c>
      <c r="D260" s="22" t="n">
        <f aca="false">PV($C$256,D$258,0,D247)*-1</f>
        <v>268675.131039393</v>
      </c>
      <c r="E260" s="22" t="n">
        <f aca="false">PV($C$256,E$258,0,E247)*-1</f>
        <v>269051.520849974</v>
      </c>
      <c r="F260" s="22" t="n">
        <f aca="false">PV($C$256,F$258,0,F247)*-1</f>
        <v>269365.792276255</v>
      </c>
      <c r="G260" s="22" t="n">
        <f aca="false">PV($C$256,G$258,0,G247)*-1</f>
        <v>269624.287428609</v>
      </c>
      <c r="H260" s="22" t="n">
        <f aca="false">PV($C$256,H$258,0,H247)*-1</f>
        <v>269819.047338834</v>
      </c>
      <c r="I260" s="22" t="n">
        <f aca="false">PV($C$256,I$258,0,I247)*-1</f>
        <v>269979.244904487</v>
      </c>
      <c r="J260" s="22" t="n">
        <f aca="false">PV($C$256,J$258,0,J247)*-1</f>
        <v>270061.011577712</v>
      </c>
      <c r="K260" s="22" t="n">
        <f aca="false">PV($C$256,K$258,0,K247)*-1</f>
        <v>270098.493803084</v>
      </c>
      <c r="L260" s="22" t="n">
        <f aca="false">PV($C$256,L$258,0,L247)*-1</f>
        <v>270178.554080084</v>
      </c>
      <c r="M260" s="22" t="n">
        <f aca="false">PV($C$256,M$258,0,M247)*-1</f>
        <v>269977.284908509</v>
      </c>
    </row>
    <row r="261" customFormat="false" ht="15" hidden="false" customHeight="false" outlineLevel="0" collapsed="false">
      <c r="A261" s="101"/>
      <c r="B261" s="101" t="s">
        <v>26</v>
      </c>
      <c r="C261" s="22" t="n">
        <f aca="false">PV($C$256,C$258,0,C248)*-1</f>
        <v>0</v>
      </c>
      <c r="D261" s="22" t="n">
        <f aca="false">PV($C$256,D$258,0,D248)*-1</f>
        <v>206607.101646811</v>
      </c>
      <c r="E261" s="22" t="n">
        <f aca="false">PV($C$256,E$258,0,E248)*-1</f>
        <v>206896.539703667</v>
      </c>
      <c r="F261" s="22" t="n">
        <f aca="false">PV($C$256,F$258,0,F248)*-1</f>
        <v>207138.209664944</v>
      </c>
      <c r="G261" s="22" t="n">
        <f aca="false">PV($C$256,G$258,0,G248)*-1</f>
        <v>207336.988517349</v>
      </c>
      <c r="H261" s="22" t="n">
        <f aca="false">PV($C$256,H$258,0,H248)*-1</f>
        <v>207486.755935021</v>
      </c>
      <c r="I261" s="22" t="n">
        <f aca="false">PV($C$256,I$258,0,I248)*-1</f>
        <v>207609.945433812</v>
      </c>
      <c r="J261" s="22" t="n">
        <f aca="false">PV($C$256,J$258,0,J248)*-1</f>
        <v>207672.822765633</v>
      </c>
      <c r="K261" s="22" t="n">
        <f aca="false">PV($C$256,K$258,0,K248)*-1</f>
        <v>207701.646028572</v>
      </c>
      <c r="L261" s="22" t="n">
        <f aca="false">PV($C$256,L$258,0,L248)*-1</f>
        <v>207763.211167572</v>
      </c>
      <c r="M261" s="22" t="n">
        <f aca="false">PV($C$256,M$258,0,M248)*-1</f>
        <v>207608.438226626</v>
      </c>
    </row>
    <row r="262" customFormat="false" ht="15" hidden="false" customHeight="false" outlineLevel="0" collapsed="false">
      <c r="A262" s="101"/>
      <c r="B262" s="101" t="s">
        <v>27</v>
      </c>
      <c r="C262" s="22" t="n">
        <f aca="false">PV($C$256,C$258,0,C249)*-1</f>
        <v>0</v>
      </c>
      <c r="D262" s="22" t="n">
        <f aca="false">PV($C$256,D$258,0,D249)*-1</f>
        <v>455999.19914626</v>
      </c>
      <c r="E262" s="22" t="n">
        <f aca="false">PV($C$256,E$258,0,E249)*-1</f>
        <v>456638.013209653</v>
      </c>
      <c r="F262" s="22" t="n">
        <f aca="false">PV($C$256,F$258,0,F249)*-1</f>
        <v>457171.39908033</v>
      </c>
      <c r="G262" s="22" t="n">
        <f aca="false">PV($C$256,G$258,0,G249)*-1</f>
        <v>457610.120676931</v>
      </c>
      <c r="H262" s="22" t="n">
        <f aca="false">PV($C$256,H$258,0,H249)*-1</f>
        <v>457940.669927042</v>
      </c>
      <c r="I262" s="22" t="n">
        <f aca="false">PV($C$256,I$258,0,I249)*-1</f>
        <v>458212.559481389</v>
      </c>
      <c r="J262" s="22" t="n">
        <f aca="false">PV($C$256,J$258,0,J249)*-1</f>
        <v>458351.335025533</v>
      </c>
      <c r="K262" s="22" t="n">
        <f aca="false">PV($C$256,K$258,0,K249)*-1</f>
        <v>458414.950383922</v>
      </c>
      <c r="L262" s="22" t="n">
        <f aca="false">PV($C$256,L$258,0,L249)*-1</f>
        <v>458550.829808469</v>
      </c>
      <c r="M262" s="22" t="n">
        <f aca="false">PV($C$256,M$258,0,M249)*-1</f>
        <v>458209.232948738</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9347750.33698522</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2696830.36820694</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2073821.65909001</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4577098.30968827</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454240.142216721</v>
      </c>
      <c r="E270" s="48" t="n">
        <f aca="false">SUM(E271:E273)</f>
        <v>468522.786758766</v>
      </c>
      <c r="F270" s="48" t="n">
        <f aca="false">SUM(F271:F273)</f>
        <v>483142.156542131</v>
      </c>
      <c r="G270" s="48" t="n">
        <f aca="false">SUM(G271:G273)</f>
        <v>498113.974833593</v>
      </c>
      <c r="H270" s="48" t="n">
        <f aca="false">SUM(H271:H273)</f>
        <v>513427.99500986</v>
      </c>
      <c r="I270" s="48" t="n">
        <f aca="false">SUM(I271:I273)</f>
        <v>529144.813481094</v>
      </c>
      <c r="J270" s="48" t="n">
        <f aca="false">SUM(J271:J273)</f>
        <v>545184.223920142</v>
      </c>
      <c r="K270" s="48" t="n">
        <f aca="false">SUM(K271:K273)</f>
        <v>561617.687691174</v>
      </c>
      <c r="L270" s="48" t="n">
        <f aca="false">SUM(L271:L273)</f>
        <v>578637.682312775</v>
      </c>
      <c r="M270" s="48" t="n">
        <f aca="false">SUM(M271:M273)</f>
        <v>595552.82571154</v>
      </c>
    </row>
    <row r="271" customFormat="false" ht="15" hidden="false" customHeight="false" outlineLevel="0" collapsed="false">
      <c r="B271" s="0" t="s">
        <v>25</v>
      </c>
      <c r="C271" s="48" t="n">
        <f aca="false">C183*C217*Interventions!$C$48</f>
        <v>0</v>
      </c>
      <c r="D271" s="48" t="n">
        <f aca="false">D183*D217*Interventions!$C$48</f>
        <v>131048.494646015</v>
      </c>
      <c r="E271" s="48" t="n">
        <f aca="false">E183*E217*Interventions!$C$48</f>
        <v>135169.044313125</v>
      </c>
      <c r="F271" s="48" t="n">
        <f aca="false">F183*F217*Interventions!$C$48</f>
        <v>139386.739370709</v>
      </c>
      <c r="G271" s="48" t="n">
        <f aca="false">G183*G217*Interventions!$C$48</f>
        <v>143706.115988625</v>
      </c>
      <c r="H271" s="48" t="n">
        <f aca="false">H183*H217*Interventions!$C$48</f>
        <v>148124.218011235</v>
      </c>
      <c r="I271" s="48" t="n">
        <f aca="false">I183*I217*Interventions!$C$48</f>
        <v>152658.527531368</v>
      </c>
      <c r="J271" s="48" t="n">
        <f aca="false">J183*J217*Interventions!$C$48</f>
        <v>157285.904985921</v>
      </c>
      <c r="K271" s="48" t="n">
        <f aca="false">K183*K217*Interventions!$C$48</f>
        <v>162026.967012065</v>
      </c>
      <c r="L271" s="48" t="n">
        <f aca="false">L183*L217*Interventions!$C$48</f>
        <v>166937.243464426</v>
      </c>
      <c r="M271" s="48" t="n">
        <f aca="false">M183*M217*Interventions!$C$48</f>
        <v>171817.270289691</v>
      </c>
    </row>
    <row r="272" customFormat="false" ht="15" hidden="false" customHeight="false" outlineLevel="0" collapsed="false">
      <c r="B272" s="0" t="s">
        <v>26</v>
      </c>
      <c r="C272" s="48" t="n">
        <f aca="false">C184*C218*Interventions!$C$48</f>
        <v>0</v>
      </c>
      <c r="D272" s="48" t="n">
        <f aca="false">D184*D218*Interventions!$C$48</f>
        <v>100774.305196193</v>
      </c>
      <c r="E272" s="48" t="n">
        <f aca="false">E184*E218*Interventions!$C$48</f>
        <v>103942.945407216</v>
      </c>
      <c r="F272" s="48" t="n">
        <f aca="false">F184*F218*Interventions!$C$48</f>
        <v>107186.288950425</v>
      </c>
      <c r="G272" s="48" t="n">
        <f aca="false">G184*G218*Interventions!$C$48</f>
        <v>110507.824071655</v>
      </c>
      <c r="H272" s="48" t="n">
        <f aca="false">H184*H218*Interventions!$C$48</f>
        <v>113905.277532049</v>
      </c>
      <c r="I272" s="48" t="n">
        <f aca="false">I184*I218*Interventions!$C$48</f>
        <v>117392.092795896</v>
      </c>
      <c r="J272" s="48" t="n">
        <f aca="false">J184*J218*Interventions!$C$48</f>
        <v>120950.475890053</v>
      </c>
      <c r="K272" s="48" t="n">
        <f aca="false">K184*K218*Interventions!$C$48</f>
        <v>124596.280695879</v>
      </c>
      <c r="L272" s="48" t="n">
        <f aca="false">L184*L218*Interventions!$C$48</f>
        <v>128372.208829541</v>
      </c>
      <c r="M272" s="48" t="n">
        <f aca="false">M184*M218*Interventions!$C$48</f>
        <v>132124.875458663</v>
      </c>
    </row>
    <row r="273" customFormat="false" ht="15" hidden="false" customHeight="false" outlineLevel="0" collapsed="false">
      <c r="B273" s="0" t="s">
        <v>27</v>
      </c>
      <c r="C273" s="48" t="n">
        <f aca="false">C185*C219*Interventions!$C$48</f>
        <v>0</v>
      </c>
      <c r="D273" s="48" t="n">
        <f aca="false">D185*D219*Interventions!$C$48</f>
        <v>222417.342374513</v>
      </c>
      <c r="E273" s="48" t="n">
        <f aca="false">E185*E219*Interventions!$C$48</f>
        <v>229410.797038425</v>
      </c>
      <c r="F273" s="48" t="n">
        <f aca="false">F185*F219*Interventions!$C$48</f>
        <v>236569.128220998</v>
      </c>
      <c r="G273" s="48" t="n">
        <f aca="false">G185*G219*Interventions!$C$48</f>
        <v>243900.034773313</v>
      </c>
      <c r="H273" s="48" t="n">
        <f aca="false">H185*H219*Interventions!$C$48</f>
        <v>251398.499466576</v>
      </c>
      <c r="I273" s="48" t="n">
        <f aca="false">I185*I219*Interventions!$C$48</f>
        <v>259094.19315383</v>
      </c>
      <c r="J273" s="48" t="n">
        <f aca="false">J185*J219*Interventions!$C$48</f>
        <v>266947.843044167</v>
      </c>
      <c r="K273" s="48" t="n">
        <f aca="false">K185*K219*Interventions!$C$48</f>
        <v>274994.439983231</v>
      </c>
      <c r="L273" s="48" t="n">
        <f aca="false">L185*L219*Interventions!$C$48</f>
        <v>283328.230018808</v>
      </c>
      <c r="M273" s="48" t="n">
        <f aca="false">M185*M219*Interventions!$C$48</f>
        <v>291610.679963186</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5227584.28847779</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1508160.52561318</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1159752.57482757</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2559671.18803705</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441009.84681235</v>
      </c>
      <c r="E283" s="22" t="n">
        <f aca="false">PV($C$280,E$282,0,E270)*-1</f>
        <v>441627.662134759</v>
      </c>
      <c r="F283" s="22" t="n">
        <f aca="false">PV($C$280,F$282,0,F270)*-1</f>
        <v>442143.51484143</v>
      </c>
      <c r="G283" s="22" t="n">
        <f aca="false">PV($C$280,G$282,0,G270)*-1</f>
        <v>442567.815025449</v>
      </c>
      <c r="H283" s="22" t="n">
        <f aca="false">PV($C$280,H$282,0,H270)*-1</f>
        <v>442887.498644253</v>
      </c>
      <c r="I283" s="22" t="n">
        <f aca="false">PV($C$280,I$282,0,I270)*-1</f>
        <v>443150.450796225</v>
      </c>
      <c r="J283" s="22" t="n">
        <f aca="false">PV($C$280,J$282,0,J270)*-1</f>
        <v>443284.664587781</v>
      </c>
      <c r="K283" s="22" t="n">
        <f aca="false">PV($C$280,K$282,0,K270)*-1</f>
        <v>443346.188817453</v>
      </c>
      <c r="L283" s="22" t="n">
        <f aca="false">PV($C$280,L$282,0,L270)*-1</f>
        <v>443477.601689046</v>
      </c>
      <c r="M283" s="22" t="n">
        <f aca="false">PV($C$280,M$282,0,M270)*-1</f>
        <v>443147.233611507</v>
      </c>
    </row>
    <row r="284" customFormat="false" ht="15" hidden="false" customHeight="false" outlineLevel="0" collapsed="false">
      <c r="A284" s="101"/>
      <c r="B284" s="101" t="s">
        <v>25</v>
      </c>
      <c r="C284" s="22" t="n">
        <f aca="false">PV($C$280,C$282,0,C271)*-1</f>
        <v>0</v>
      </c>
      <c r="D284" s="22" t="n">
        <f aca="false">PV($C$280,D$282,0,D271)*-1</f>
        <v>127231.548200015</v>
      </c>
      <c r="E284" s="22" t="n">
        <f aca="false">PV($C$280,E$282,0,E271)*-1</f>
        <v>127409.788211071</v>
      </c>
      <c r="F284" s="22" t="n">
        <f aca="false">PV($C$280,F$282,0,F271)*-1</f>
        <v>127558.611959537</v>
      </c>
      <c r="G284" s="22" t="n">
        <f aca="false">PV($C$280,G$282,0,G271)*-1</f>
        <v>127681.022762163</v>
      </c>
      <c r="H284" s="22" t="n">
        <f aca="false">PV($C$280,H$282,0,H271)*-1</f>
        <v>127773.251636526</v>
      </c>
      <c r="I284" s="22" t="n">
        <f aca="false">PV($C$280,I$282,0,I271)*-1</f>
        <v>127849.113456029</v>
      </c>
      <c r="J284" s="22" t="n">
        <f aca="false">PV($C$280,J$282,0,J271)*-1</f>
        <v>127887.83419801</v>
      </c>
      <c r="K284" s="22" t="n">
        <f aca="false">PV($C$280,K$282,0,K271)*-1</f>
        <v>127905.583967203</v>
      </c>
      <c r="L284" s="22" t="n">
        <f aca="false">PV($C$280,L$282,0,L271)*-1</f>
        <v>127943.496642458</v>
      </c>
      <c r="M284" s="22" t="n">
        <f aca="false">PV($C$280,M$282,0,M271)*-1</f>
        <v>127848.185296725</v>
      </c>
    </row>
    <row r="285" customFormat="false" ht="15" hidden="false" customHeight="false" outlineLevel="0" collapsed="false">
      <c r="A285" s="101"/>
      <c r="B285" s="101" t="s">
        <v>26</v>
      </c>
      <c r="C285" s="22" t="n">
        <f aca="false">PV($C$280,C$282,0,C272)*-1</f>
        <v>0</v>
      </c>
      <c r="D285" s="22" t="n">
        <f aca="false">PV($C$280,D$282,0,D272)*-1</f>
        <v>97839.1312584395</v>
      </c>
      <c r="E285" s="22" t="n">
        <f aca="false">PV($C$280,E$282,0,E272)*-1</f>
        <v>97976.1951241548</v>
      </c>
      <c r="F285" s="22" t="n">
        <f aca="false">PV($C$280,F$282,0,F272)*-1</f>
        <v>98090.6383299987</v>
      </c>
      <c r="G285" s="22" t="n">
        <f aca="false">PV($C$280,G$282,0,G272)*-1</f>
        <v>98184.7703810115</v>
      </c>
      <c r="H285" s="22" t="n">
        <f aca="false">PV($C$280,H$282,0,H272)*-1</f>
        <v>98255.6929868614</v>
      </c>
      <c r="I285" s="22" t="n">
        <f aca="false">PV($C$280,I$282,0,I272)*-1</f>
        <v>98314.0295757095</v>
      </c>
      <c r="J285" s="22" t="n">
        <f aca="false">PV($C$280,J$282,0,J272)*-1</f>
        <v>98343.8052391411</v>
      </c>
      <c r="K285" s="22" t="n">
        <f aca="false">PV($C$280,K$282,0,K272)*-1</f>
        <v>98357.4545424978</v>
      </c>
      <c r="L285" s="22" t="n">
        <f aca="false">PV($C$280,L$282,0,L272)*-1</f>
        <v>98386.6088148702</v>
      </c>
      <c r="M285" s="22" t="n">
        <f aca="false">PV($C$280,M$282,0,M272)*-1</f>
        <v>98313.3158352789</v>
      </c>
    </row>
    <row r="286" customFormat="false" ht="15" hidden="false" customHeight="false" outlineLevel="0" collapsed="false">
      <c r="A286" s="101"/>
      <c r="B286" s="101" t="s">
        <v>27</v>
      </c>
      <c r="C286" s="22" t="n">
        <f aca="false">PV($C$280,C$282,0,C273)*-1</f>
        <v>0</v>
      </c>
      <c r="D286" s="22" t="n">
        <f aca="false">PV($C$280,D$282,0,D273)*-1</f>
        <v>215939.167353896</v>
      </c>
      <c r="E286" s="22" t="n">
        <f aca="false">PV($C$280,E$282,0,E273)*-1</f>
        <v>216241.678799533</v>
      </c>
      <c r="F286" s="22" t="n">
        <f aca="false">PV($C$280,F$282,0,F273)*-1</f>
        <v>216494.264551894</v>
      </c>
      <c r="G286" s="22" t="n">
        <f aca="false">PV($C$280,G$282,0,G273)*-1</f>
        <v>216702.021882275</v>
      </c>
      <c r="H286" s="22" t="n">
        <f aca="false">PV($C$280,H$282,0,H273)*-1</f>
        <v>216858.554020866</v>
      </c>
      <c r="I286" s="22" t="n">
        <f aca="false">PV($C$280,I$282,0,I273)*-1</f>
        <v>216987.307764487</v>
      </c>
      <c r="J286" s="22" t="n">
        <f aca="false">PV($C$280,J$282,0,J273)*-1</f>
        <v>217053.02515063</v>
      </c>
      <c r="K286" s="22" t="n">
        <f aca="false">PV($C$280,K$282,0,K273)*-1</f>
        <v>217083.150307752</v>
      </c>
      <c r="L286" s="22" t="n">
        <f aca="false">PV($C$280,L$282,0,L273)*-1</f>
        <v>217147.496231718</v>
      </c>
      <c r="M286" s="22" t="n">
        <f aca="false">PV($C$280,M$282,0,M273)*-1</f>
        <v>216985.732479503</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4426642.47696025</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1277088.43632974</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982061.642087963</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2167492.39854255</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0.192417267550579</v>
      </c>
      <c r="E294" s="71" t="n">
        <f aca="false">(E171-E246)/E160</f>
        <v>0.192417267550579</v>
      </c>
      <c r="F294" s="71" t="n">
        <f aca="false">(F171-F246)/F160</f>
        <v>0.192417267550579</v>
      </c>
      <c r="G294" s="71" t="n">
        <f aca="false">(G171-G246)/G160</f>
        <v>0.192417267550579</v>
      </c>
      <c r="H294" s="71" t="n">
        <f aca="false">(H171-H246)/H160</f>
        <v>0.192417267550579</v>
      </c>
      <c r="I294" s="71" t="n">
        <f aca="false">(I171-I246)/I160</f>
        <v>0.192417267550579</v>
      </c>
      <c r="J294" s="71" t="n">
        <f aca="false">(J171-J246)/J160</f>
        <v>0.192417267550579</v>
      </c>
      <c r="K294" s="71" t="n">
        <f aca="false">(K171-K246)/K160</f>
        <v>0.192417267550579</v>
      </c>
      <c r="L294" s="71" t="n">
        <f aca="false">(L171-L246)/L160</f>
        <v>0.192417267550579</v>
      </c>
      <c r="M294" s="71" t="n">
        <f aca="false">(M171-M246)/M160</f>
        <v>0.192417267550579</v>
      </c>
    </row>
    <row r="295" customFormat="false" ht="15" hidden="false" customHeight="false" outlineLevel="0" collapsed="false">
      <c r="B295" s="0" t="s">
        <v>25</v>
      </c>
      <c r="C295" s="71" t="n">
        <f aca="false">(C172-C247)/C161</f>
        <v>0.447284745603137</v>
      </c>
      <c r="D295" s="71" t="n">
        <f aca="false">(D172-D247)/D161</f>
        <v>0.181050141414892</v>
      </c>
      <c r="E295" s="71" t="n">
        <f aca="false">(E172-E247)/E161</f>
        <v>0.181050141414892</v>
      </c>
      <c r="F295" s="71" t="n">
        <f aca="false">(F172-F247)/F161</f>
        <v>0.181050141414892</v>
      </c>
      <c r="G295" s="71" t="n">
        <f aca="false">(G172-G247)/G161</f>
        <v>0.181050141414892</v>
      </c>
      <c r="H295" s="71" t="n">
        <f aca="false">(H172-H247)/H161</f>
        <v>0.181050141414892</v>
      </c>
      <c r="I295" s="71" t="n">
        <f aca="false">(I172-I247)/I161</f>
        <v>0.181050141414892</v>
      </c>
      <c r="J295" s="71" t="n">
        <f aca="false">(J172-J247)/J161</f>
        <v>0.181050141414892</v>
      </c>
      <c r="K295" s="71" t="n">
        <f aca="false">(K172-K247)/K161</f>
        <v>0.181050141414892</v>
      </c>
      <c r="L295" s="71" t="n">
        <f aca="false">(L172-L247)/L161</f>
        <v>0.181050141414892</v>
      </c>
      <c r="M295" s="71" t="n">
        <f aca="false">(M172-M247)/M161</f>
        <v>0.181050141414892</v>
      </c>
    </row>
    <row r="296" customFormat="false" ht="15" hidden="false" customHeight="false" outlineLevel="0" collapsed="false">
      <c r="B296" s="0" t="s">
        <v>26</v>
      </c>
      <c r="C296" s="71" t="n">
        <f aca="false">(C173-C248)/C162</f>
        <v>0.378289236704879</v>
      </c>
      <c r="D296" s="71" t="n">
        <f aca="false">(D173-D248)/D162</f>
        <v>0.231938109265571</v>
      </c>
      <c r="E296" s="71" t="n">
        <f aca="false">(E173-E248)/E162</f>
        <v>0.231938109265571</v>
      </c>
      <c r="F296" s="71" t="n">
        <f aca="false">(F173-F248)/F162</f>
        <v>0.231938109265571</v>
      </c>
      <c r="G296" s="71" t="n">
        <f aca="false">(G173-G248)/G162</f>
        <v>0.231938109265571</v>
      </c>
      <c r="H296" s="71" t="n">
        <f aca="false">(H173-H248)/H162</f>
        <v>0.231938109265571</v>
      </c>
      <c r="I296" s="71" t="n">
        <f aca="false">(I173-I248)/I162</f>
        <v>0.231938109265571</v>
      </c>
      <c r="J296" s="71" t="n">
        <f aca="false">(J173-J248)/J162</f>
        <v>0.231938109265571</v>
      </c>
      <c r="K296" s="71" t="n">
        <f aca="false">(K173-K248)/K162</f>
        <v>0.231938109265571</v>
      </c>
      <c r="L296" s="71" t="n">
        <f aca="false">(L173-L248)/L162</f>
        <v>0.231938109265571</v>
      </c>
      <c r="M296" s="71" t="n">
        <f aca="false">(M173-M248)/M162</f>
        <v>0.231938109265571</v>
      </c>
    </row>
    <row r="297" customFormat="false" ht="15" hidden="false" customHeight="false" outlineLevel="0" collapsed="false">
      <c r="B297" s="0" t="s">
        <v>27</v>
      </c>
      <c r="C297" s="71" t="n">
        <f aca="false">(C174-C249)/C163</f>
        <v>0.390938528049794</v>
      </c>
      <c r="D297" s="71" t="n">
        <f aca="false">(D174-D249)/D163</f>
        <v>0.171497687934359</v>
      </c>
      <c r="E297" s="71" t="n">
        <f aca="false">(E174-E249)/E163</f>
        <v>0.171497687934359</v>
      </c>
      <c r="F297" s="71" t="n">
        <f aca="false">(F174-F249)/F163</f>
        <v>0.171497687934359</v>
      </c>
      <c r="G297" s="71" t="n">
        <f aca="false">(G174-G249)/G163</f>
        <v>0.171497687934359</v>
      </c>
      <c r="H297" s="71" t="n">
        <f aca="false">(H174-H249)/H163</f>
        <v>0.171497687934359</v>
      </c>
      <c r="I297" s="71" t="n">
        <f aca="false">(I174-I249)/I163</f>
        <v>0.171497687934359</v>
      </c>
      <c r="J297" s="71" t="n">
        <f aca="false">(J174-J249)/J163</f>
        <v>0.171497687934359</v>
      </c>
      <c r="K297" s="71" t="n">
        <f aca="false">(K174-K249)/K163</f>
        <v>0.171497687934359</v>
      </c>
      <c r="L297" s="71" t="n">
        <f aca="false">(L174-L249)/L163</f>
        <v>0.171497687934359</v>
      </c>
      <c r="M297" s="71" t="n">
        <f aca="false">(M174-M249)/M163</f>
        <v>0.171497687934359</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0.301286379449562</v>
      </c>
      <c r="E300" s="71" t="n">
        <f aca="false">(E171-E270)/E160</f>
        <v>0.301286379449562</v>
      </c>
      <c r="F300" s="71" t="n">
        <f aca="false">(F171-F270)/F160</f>
        <v>0.301286379449562</v>
      </c>
      <c r="G300" s="71" t="n">
        <f aca="false">(G171-G270)/G160</f>
        <v>0.301286379449562</v>
      </c>
      <c r="H300" s="71" t="n">
        <f aca="false">(H171-H270)/H160</f>
        <v>0.301286379449562</v>
      </c>
      <c r="I300" s="71" t="n">
        <f aca="false">(I171-I270)/I160</f>
        <v>0.301286379449562</v>
      </c>
      <c r="J300" s="71" t="n">
        <f aca="false">(J171-J270)/J160</f>
        <v>0.301286379449562</v>
      </c>
      <c r="K300" s="71" t="n">
        <f aca="false">(K171-K270)/K160</f>
        <v>0.301286379449562</v>
      </c>
      <c r="L300" s="71" t="n">
        <f aca="false">(L171-L270)/L160</f>
        <v>0.301286379449562</v>
      </c>
      <c r="M300" s="71" t="n">
        <f aca="false">(M171-M270)/M160</f>
        <v>0.301286379449562</v>
      </c>
    </row>
    <row r="301" customFormat="false" ht="15" hidden="false" customHeight="false" outlineLevel="0" collapsed="false">
      <c r="B301" s="0" t="s">
        <v>25</v>
      </c>
      <c r="C301" s="71" t="n">
        <f aca="false">(C172-C271)/C161</f>
        <v>0.447284745603137</v>
      </c>
      <c r="D301" s="71" t="n">
        <f aca="false">(D172-D271)/D161</f>
        <v>0.321208912889308</v>
      </c>
      <c r="E301" s="71" t="n">
        <f aca="false">(E172-E271)/E161</f>
        <v>0.321208912889308</v>
      </c>
      <c r="F301" s="71" t="n">
        <f aca="false">(F172-F271)/F161</f>
        <v>0.321208912889308</v>
      </c>
      <c r="G301" s="71" t="n">
        <f aca="false">(G172-G271)/G161</f>
        <v>0.321208912889308</v>
      </c>
      <c r="H301" s="71" t="n">
        <f aca="false">(H172-H271)/H161</f>
        <v>0.321208912889308</v>
      </c>
      <c r="I301" s="71" t="n">
        <f aca="false">(I172-I271)/I161</f>
        <v>0.321208912889308</v>
      </c>
      <c r="J301" s="71" t="n">
        <f aca="false">(J172-J271)/J161</f>
        <v>0.321208912889308</v>
      </c>
      <c r="K301" s="71" t="n">
        <f aca="false">(K172-K271)/K161</f>
        <v>0.321208912889308</v>
      </c>
      <c r="L301" s="71" t="n">
        <f aca="false">(L172-L271)/L161</f>
        <v>0.321208912889308</v>
      </c>
      <c r="M301" s="71" t="n">
        <f aca="false">(M172-M271)/M161</f>
        <v>0.321208912889308</v>
      </c>
    </row>
    <row r="302" customFormat="false" ht="15" hidden="false" customHeight="false" outlineLevel="0" collapsed="false">
      <c r="B302" s="0" t="s">
        <v>26</v>
      </c>
      <c r="C302" s="71" t="n">
        <f aca="false">(C173-C272)/C162</f>
        <v>0.378289236704879</v>
      </c>
      <c r="D302" s="71" t="n">
        <f aca="false">(D173-D272)/D162</f>
        <v>0.30898442068828</v>
      </c>
      <c r="E302" s="71" t="n">
        <f aca="false">(E173-E272)/E162</f>
        <v>0.30898442068828</v>
      </c>
      <c r="F302" s="71" t="n">
        <f aca="false">(F173-F272)/F162</f>
        <v>0.30898442068828</v>
      </c>
      <c r="G302" s="71" t="n">
        <f aca="false">(G173-G272)/G162</f>
        <v>0.30898442068828</v>
      </c>
      <c r="H302" s="71" t="n">
        <f aca="false">(H173-H272)/H162</f>
        <v>0.30898442068828</v>
      </c>
      <c r="I302" s="71" t="n">
        <f aca="false">(I173-I272)/I162</f>
        <v>0.30898442068828</v>
      </c>
      <c r="J302" s="71" t="n">
        <f aca="false">(J173-J272)/J162</f>
        <v>0.30898442068828</v>
      </c>
      <c r="K302" s="71" t="n">
        <f aca="false">(K173-K272)/K162</f>
        <v>0.30898442068828</v>
      </c>
      <c r="L302" s="71" t="n">
        <f aca="false">(L173-L272)/L162</f>
        <v>0.30898442068828</v>
      </c>
      <c r="M302" s="71" t="n">
        <f aca="false">(M173-M272)/M162</f>
        <v>0.30898442068828</v>
      </c>
    </row>
    <row r="303" customFormat="false" ht="15" hidden="false" customHeight="false" outlineLevel="0" collapsed="false">
      <c r="B303" s="0" t="s">
        <v>27</v>
      </c>
      <c r="C303" s="71" t="n">
        <f aca="false">(C174-C273)/C163</f>
        <v>0.390938528049794</v>
      </c>
      <c r="D303" s="71" t="n">
        <f aca="false">(D174-D273)/D163</f>
        <v>0.28702195892712</v>
      </c>
      <c r="E303" s="71" t="n">
        <f aca="false">(E174-E273)/E163</f>
        <v>0.287021958927119</v>
      </c>
      <c r="F303" s="71" t="n">
        <f aca="false">(F174-F273)/F163</f>
        <v>0.287021958927119</v>
      </c>
      <c r="G303" s="71" t="n">
        <f aca="false">(G174-G273)/G163</f>
        <v>0.28702195892712</v>
      </c>
      <c r="H303" s="71" t="n">
        <f aca="false">(H174-H273)/H163</f>
        <v>0.28702195892712</v>
      </c>
      <c r="I303" s="71" t="n">
        <f aca="false">(I174-I273)/I163</f>
        <v>0.287021958927119</v>
      </c>
      <c r="J303" s="71" t="n">
        <f aca="false">(J174-J273)/J163</f>
        <v>0.287021958927119</v>
      </c>
      <c r="K303" s="71" t="n">
        <f aca="false">(K174-K273)/K163</f>
        <v>0.28702195892712</v>
      </c>
      <c r="L303" s="71" t="n">
        <f aca="false">(L174-L273)/L163</f>
        <v>0.287021958927119</v>
      </c>
      <c r="M303" s="71" t="n">
        <f aca="false">(M174-M273)/M163</f>
        <v>0.28702195892712</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WRA'!AO26</f>
        <v>0.0359913483811659</v>
      </c>
      <c r="E318" s="75" t="n">
        <f aca="false">D318</f>
        <v>0.0359913483811659</v>
      </c>
      <c r="F318" s="75" t="n">
        <f aca="false">E318</f>
        <v>0.0359913483811659</v>
      </c>
      <c r="G318" s="75" t="n">
        <f aca="false">F318</f>
        <v>0.0359913483811659</v>
      </c>
      <c r="H318" s="75" t="n">
        <f aca="false">G318</f>
        <v>0.0359913483811659</v>
      </c>
      <c r="I318" s="75" t="n">
        <f aca="false">H318</f>
        <v>0.0359913483811659</v>
      </c>
      <c r="J318" s="75" t="n">
        <f aca="false">I318</f>
        <v>0.0359913483811659</v>
      </c>
      <c r="K318" s="75" t="n">
        <f aca="false">J318</f>
        <v>0.0359913483811659</v>
      </c>
      <c r="L318" s="75" t="n">
        <f aca="false">K318</f>
        <v>0.0359913483811659</v>
      </c>
      <c r="M318" s="75" t="n">
        <f aca="false">L318</f>
        <v>0.0359913483811659</v>
      </c>
    </row>
    <row r="319" customFormat="false" ht="15" hidden="false" customHeight="false" outlineLevel="0" collapsed="false">
      <c r="B319" s="0" t="s">
        <v>26</v>
      </c>
      <c r="C319" s="75" t="n">
        <v>0</v>
      </c>
      <c r="D319" s="75" t="n">
        <f aca="false">'Regional Data WRA'!AO27</f>
        <v>0.0172451553366795</v>
      </c>
      <c r="E319" s="75" t="n">
        <f aca="false">D319</f>
        <v>0.0172451553366795</v>
      </c>
      <c r="F319" s="75" t="n">
        <f aca="false">E319</f>
        <v>0.0172451553366795</v>
      </c>
      <c r="G319" s="75" t="n">
        <f aca="false">F319</f>
        <v>0.0172451553366795</v>
      </c>
      <c r="H319" s="75" t="n">
        <f aca="false">G319</f>
        <v>0.0172451553366795</v>
      </c>
      <c r="I319" s="75" t="n">
        <f aca="false">H319</f>
        <v>0.0172451553366795</v>
      </c>
      <c r="J319" s="75" t="n">
        <f aca="false">I319</f>
        <v>0.0172451553366795</v>
      </c>
      <c r="K319" s="75" t="n">
        <f aca="false">J319</f>
        <v>0.0172451553366795</v>
      </c>
      <c r="L319" s="75" t="n">
        <f aca="false">K319</f>
        <v>0.0172451553366795</v>
      </c>
      <c r="M319" s="75" t="n">
        <f aca="false">L319</f>
        <v>0.0172451553366795</v>
      </c>
    </row>
    <row r="320" customFormat="false" ht="15" hidden="false" customHeight="false" outlineLevel="0" collapsed="false">
      <c r="B320" s="0" t="s">
        <v>27</v>
      </c>
      <c r="C320" s="75" t="n">
        <v>0</v>
      </c>
      <c r="D320" s="75" t="n">
        <f aca="false">'Regional Data WRA'!AO28</f>
        <v>0.0184665679248845</v>
      </c>
      <c r="E320" s="75" t="n">
        <f aca="false">D320</f>
        <v>0.0184665679248845</v>
      </c>
      <c r="F320" s="75" t="n">
        <f aca="false">E320</f>
        <v>0.0184665679248845</v>
      </c>
      <c r="G320" s="75" t="n">
        <f aca="false">F320</f>
        <v>0.0184665679248845</v>
      </c>
      <c r="H320" s="75" t="n">
        <f aca="false">G320</f>
        <v>0.0184665679248845</v>
      </c>
      <c r="I320" s="75" t="n">
        <f aca="false">H320</f>
        <v>0.0184665679248845</v>
      </c>
      <c r="J320" s="75" t="n">
        <f aca="false">I320</f>
        <v>0.0184665679248845</v>
      </c>
      <c r="K320" s="75" t="n">
        <f aca="false">J320</f>
        <v>0.0184665679248845</v>
      </c>
      <c r="L320" s="75" t="n">
        <f aca="false">K320</f>
        <v>0.0184665679248845</v>
      </c>
      <c r="M320" s="75" t="n">
        <f aca="false">L320</f>
        <v>0.0184665679248845</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102011.470931973</v>
      </c>
      <c r="E323" s="22" t="n">
        <f aca="false">SUM(E324:E326)</f>
        <v>105219.011268285</v>
      </c>
      <c r="F323" s="22" t="n">
        <f aca="false">SUM(F324:F326)</f>
        <v>108502.172039638</v>
      </c>
      <c r="G323" s="22" t="n">
        <f aca="false">SUM(G324:G326)</f>
        <v>111864.484315662</v>
      </c>
      <c r="H323" s="22" t="n">
        <f aca="false">SUM(H324:H326)</f>
        <v>115303.646949856</v>
      </c>
      <c r="I323" s="22" t="n">
        <f aca="false">SUM(I324:I326)</f>
        <v>118833.268446532</v>
      </c>
      <c r="J323" s="22" t="n">
        <f aca="false">SUM(J324:J326)</f>
        <v>122435.336383074</v>
      </c>
      <c r="K323" s="22" t="n">
        <f aca="false">SUM(K324:K326)</f>
        <v>126125.899272583</v>
      </c>
      <c r="L323" s="22" t="n">
        <f aca="false">SUM(L324:L326)</f>
        <v>129948.182961846</v>
      </c>
      <c r="M323" s="22" t="n">
        <f aca="false">SUM(M324:M326)</f>
        <v>133746.919574407</v>
      </c>
    </row>
    <row r="324" customFormat="false" ht="15" hidden="false" customHeight="false" outlineLevel="0" collapsed="false">
      <c r="B324" s="0" t="s">
        <v>25</v>
      </c>
      <c r="C324" s="0" t="n">
        <f aca="false">C318*C161</f>
        <v>0</v>
      </c>
      <c r="D324" s="22" t="n">
        <f aca="false">D318*D161</f>
        <v>37410.9131314485</v>
      </c>
      <c r="E324" s="22" t="n">
        <f aca="false">E318*E161</f>
        <v>38587.2221464163</v>
      </c>
      <c r="F324" s="22" t="n">
        <f aca="false">F318*F161</f>
        <v>39791.2636261785</v>
      </c>
      <c r="G324" s="22" t="n">
        <f aca="false">G318*G161</f>
        <v>41024.33252843</v>
      </c>
      <c r="H324" s="22" t="n">
        <f aca="false">H318*H161</f>
        <v>42285.584948156</v>
      </c>
      <c r="I324" s="22" t="n">
        <f aca="false">I318*I161</f>
        <v>43580.0115650128</v>
      </c>
      <c r="J324" s="22" t="n">
        <f aca="false">J318*J161</f>
        <v>44901.006639747</v>
      </c>
      <c r="K324" s="22" t="n">
        <f aca="false">K318*K161</f>
        <v>46254.455682332</v>
      </c>
      <c r="L324" s="22" t="n">
        <f aca="false">L318*L161</f>
        <v>47656.2110119669</v>
      </c>
      <c r="M324" s="22" t="n">
        <f aca="false">M318*M161</f>
        <v>49049.3308652873</v>
      </c>
    </row>
    <row r="325" customFormat="false" ht="15" hidden="false" customHeight="false" outlineLevel="0" collapsed="false">
      <c r="B325" s="0" t="s">
        <v>26</v>
      </c>
      <c r="C325" s="0" t="n">
        <f aca="false">C319*C162</f>
        <v>0</v>
      </c>
      <c r="D325" s="22" t="n">
        <f aca="false">D319*D162</f>
        <v>25075.7255691735</v>
      </c>
      <c r="E325" s="22" t="n">
        <f aca="false">E319*E162</f>
        <v>25864.1800487591</v>
      </c>
      <c r="F325" s="22" t="n">
        <f aca="false">F319*F162</f>
        <v>26671.2229994171</v>
      </c>
      <c r="G325" s="22" t="n">
        <f aca="false">G319*G162</f>
        <v>27497.7224032702</v>
      </c>
      <c r="H325" s="22" t="n">
        <f aca="false">H319*H162</f>
        <v>28343.1126090473</v>
      </c>
      <c r="I325" s="22" t="n">
        <f aca="false">I319*I162</f>
        <v>29210.738761333</v>
      </c>
      <c r="J325" s="22" t="n">
        <f aca="false">J319*J162</f>
        <v>30096.1731760418</v>
      </c>
      <c r="K325" s="22" t="n">
        <f aca="false">K319*K162</f>
        <v>31003.3607831572</v>
      </c>
      <c r="L325" s="22" t="n">
        <f aca="false">L319*L162</f>
        <v>31942.9270492237</v>
      </c>
      <c r="M325" s="22" t="n">
        <f aca="false">M319*M162</f>
        <v>32876.7051423723</v>
      </c>
    </row>
    <row r="326" customFormat="false" ht="15" hidden="false" customHeight="false" outlineLevel="0" collapsed="false">
      <c r="B326" s="0" t="s">
        <v>27</v>
      </c>
      <c r="C326" s="0" t="n">
        <f aca="false">C320*C163</f>
        <v>0</v>
      </c>
      <c r="D326" s="22" t="n">
        <f aca="false">D320*D163</f>
        <v>39524.8322313506</v>
      </c>
      <c r="E326" s="22" t="n">
        <f aca="false">E320*E163</f>
        <v>40767.6090731098</v>
      </c>
      <c r="F326" s="22" t="n">
        <f aca="false">F320*F163</f>
        <v>42039.685414042</v>
      </c>
      <c r="G326" s="22" t="n">
        <f aca="false">G320*G163</f>
        <v>43342.4293839617</v>
      </c>
      <c r="H326" s="22" t="n">
        <f aca="false">H320*H163</f>
        <v>44674.9493926527</v>
      </c>
      <c r="I326" s="22" t="n">
        <f aca="false">I320*I163</f>
        <v>46042.5181201867</v>
      </c>
      <c r="J326" s="22" t="n">
        <f aca="false">J320*J163</f>
        <v>47438.1565672851</v>
      </c>
      <c r="K326" s="22" t="n">
        <f aca="false">K320*K163</f>
        <v>48868.0828070936</v>
      </c>
      <c r="L326" s="22" t="n">
        <f aca="false">L320*L163</f>
        <v>50349.0449006558</v>
      </c>
      <c r="M326" s="22" t="n">
        <f aca="false">M320*M163</f>
        <v>51820.8835667472</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5024142.26056468</v>
      </c>
      <c r="E347" s="22" t="n">
        <f aca="false">E36+E193</f>
        <v>5182116.05320689</v>
      </c>
      <c r="F347" s="22" t="n">
        <f aca="false">F36+F193</f>
        <v>5343814.20958952</v>
      </c>
      <c r="G347" s="22" t="n">
        <f aca="false">G36+G193</f>
        <v>5509410.63756823</v>
      </c>
      <c r="H347" s="22" t="n">
        <f aca="false">H36+H193</f>
        <v>5678792.00393372</v>
      </c>
      <c r="I347" s="22" t="n">
        <f aca="false">I36+I193</f>
        <v>5852628.53783758</v>
      </c>
      <c r="J347" s="22" t="n">
        <f aca="false">J36+J193</f>
        <v>6030033.11381386</v>
      </c>
      <c r="K347" s="22" t="n">
        <f aca="false">K36+K193</f>
        <v>6211796.13329643</v>
      </c>
      <c r="L347" s="22" t="n">
        <f aca="false">L36+L193</f>
        <v>6400046.50200156</v>
      </c>
      <c r="M347" s="22" t="n">
        <f aca="false">M36+M193</f>
        <v>6587137.15933211</v>
      </c>
    </row>
    <row r="348" customFormat="false" ht="15" hidden="false" customHeight="false" outlineLevel="0" collapsed="false">
      <c r="B348" s="0" t="s">
        <v>25</v>
      </c>
      <c r="C348" s="22" t="n">
        <f aca="false">C37+C194</f>
        <v>0</v>
      </c>
      <c r="D348" s="22" t="n">
        <f aca="false">D37+D194</f>
        <v>1121175.32975341</v>
      </c>
      <c r="E348" s="22" t="n">
        <f aca="false">E37+E194</f>
        <v>1156428.37591977</v>
      </c>
      <c r="F348" s="22" t="n">
        <f aca="false">F37+F194</f>
        <v>1192512.54201232</v>
      </c>
      <c r="G348" s="22" t="n">
        <f aca="false">G37+G194</f>
        <v>1229466.63688386</v>
      </c>
      <c r="H348" s="22" t="n">
        <f aca="false">H37+H194</f>
        <v>1267265.36937189</v>
      </c>
      <c r="I348" s="22" t="n">
        <f aca="false">I37+I194</f>
        <v>1306058.30617877</v>
      </c>
      <c r="J348" s="22" t="n">
        <f aca="false">J37+J194</f>
        <v>1345647.47854978</v>
      </c>
      <c r="K348" s="22" t="n">
        <f aca="false">K37+K194</f>
        <v>1386209.27054061</v>
      </c>
      <c r="L348" s="22" t="n">
        <f aca="false">L37+L194</f>
        <v>1428218.76355712</v>
      </c>
      <c r="M348" s="22" t="n">
        <f aca="false">M37+M194</f>
        <v>1469969.45821257</v>
      </c>
    </row>
    <row r="349" customFormat="false" ht="15" hidden="false" customHeight="false" outlineLevel="0" collapsed="false">
      <c r="B349" s="0" t="s">
        <v>26</v>
      </c>
      <c r="C349" s="22" t="n">
        <f aca="false">C38+C195</f>
        <v>0</v>
      </c>
      <c r="D349" s="22" t="n">
        <f aca="false">D38+D195</f>
        <v>1568413.61815323</v>
      </c>
      <c r="E349" s="22" t="n">
        <f aca="false">E38+E195</f>
        <v>1617729.15000751</v>
      </c>
      <c r="F349" s="22" t="n">
        <f aca="false">F38+F195</f>
        <v>1668207.33660096</v>
      </c>
      <c r="G349" s="22" t="n">
        <f aca="false">G38+G195</f>
        <v>1719902.4676879</v>
      </c>
      <c r="H349" s="22" t="n">
        <f aca="false">H38+H195</f>
        <v>1772779.16342843</v>
      </c>
      <c r="I349" s="22" t="n">
        <f aca="false">I38+I195</f>
        <v>1827046.65287582</v>
      </c>
      <c r="J349" s="22" t="n">
        <f aca="false">J38+J195</f>
        <v>1882427.99728318</v>
      </c>
      <c r="K349" s="22" t="n">
        <f aca="false">K38+K195</f>
        <v>1939169.94053402</v>
      </c>
      <c r="L349" s="22" t="n">
        <f aca="false">L38+L195</f>
        <v>1997937.07462116</v>
      </c>
      <c r="M349" s="22" t="n">
        <f aca="false">M38+M195</f>
        <v>2056342.17534645</v>
      </c>
    </row>
    <row r="350" customFormat="false" ht="15" hidden="false" customHeight="false" outlineLevel="0" collapsed="false">
      <c r="B350" s="0" t="s">
        <v>27</v>
      </c>
      <c r="C350" s="22" t="n">
        <f aca="false">C39+C196</f>
        <v>0</v>
      </c>
      <c r="D350" s="22" t="n">
        <f aca="false">D39+D196</f>
        <v>2334553.31265804</v>
      </c>
      <c r="E350" s="22" t="n">
        <f aca="false">E39+E196</f>
        <v>2407958.52727961</v>
      </c>
      <c r="F350" s="22" t="n">
        <f aca="false">F39+F196</f>
        <v>2483094.33097624</v>
      </c>
      <c r="G350" s="22" t="n">
        <f aca="false">G39+G196</f>
        <v>2560041.53299647</v>
      </c>
      <c r="H350" s="22" t="n">
        <f aca="false">H39+H196</f>
        <v>2638747.47113339</v>
      </c>
      <c r="I350" s="22" t="n">
        <f aca="false">I39+I196</f>
        <v>2719523.57878299</v>
      </c>
      <c r="J350" s="22" t="n">
        <f aca="false">J39+J196</f>
        <v>2801957.6379809</v>
      </c>
      <c r="K350" s="22" t="n">
        <f aca="false">K39+K196</f>
        <v>2886416.9222218</v>
      </c>
      <c r="L350" s="22" t="n">
        <f aca="false">L39+L196</f>
        <v>2973890.66382327</v>
      </c>
      <c r="M350" s="22" t="n">
        <f aca="false">M39+M196</f>
        <v>3060825.52577308</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57819916.6111446</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12902951.5309801</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18049955.5765387</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26867009.5036258</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4877808.01996571</v>
      </c>
      <c r="E360" s="22" t="n">
        <f aca="false">PV($C$357,E$359,0,E347)*-1</f>
        <v>4884641.39240917</v>
      </c>
      <c r="F360" s="22" t="n">
        <f aca="false">PV($C$357,F$359,0,F347)*-1</f>
        <v>4890347.00303875</v>
      </c>
      <c r="G360" s="22" t="n">
        <f aca="false">PV($C$357,G$359,0,G347)*-1</f>
        <v>4895039.99312829</v>
      </c>
      <c r="H360" s="22" t="n">
        <f aca="false">PV($C$357,H$359,0,H347)*-1</f>
        <v>4898575.86728377</v>
      </c>
      <c r="I360" s="22" t="n">
        <f aca="false">PV($C$357,I$359,0,I347)*-1</f>
        <v>4901484.26065645</v>
      </c>
      <c r="J360" s="22" t="n">
        <f aca="false">PV($C$357,J$359,0,J347)*-1</f>
        <v>4902968.73796138</v>
      </c>
      <c r="K360" s="22" t="n">
        <f aca="false">PV($C$357,K$359,0,K347)*-1</f>
        <v>4903649.2292998</v>
      </c>
      <c r="L360" s="22" t="n">
        <f aca="false">PV($C$357,L$359,0,L347)*-1</f>
        <v>4905102.72691129</v>
      </c>
      <c r="M360" s="22" t="n">
        <f aca="false">PV($C$357,M$359,0,M347)*-1</f>
        <v>4901448.67684912</v>
      </c>
    </row>
    <row r="361" customFormat="false" ht="15" hidden="false" customHeight="false" outlineLevel="0" collapsed="false">
      <c r="A361" s="101"/>
      <c r="B361" s="101" t="s">
        <v>25</v>
      </c>
      <c r="C361" s="22" t="n">
        <f aca="false">PV($C$357,C$359,0,C348)*-1</f>
        <v>0</v>
      </c>
      <c r="D361" s="22" t="n">
        <f aca="false">PV($C$357,D$359,0,D348)*-1</f>
        <v>1088519.73762467</v>
      </c>
      <c r="E361" s="22" t="n">
        <f aca="false">PV($C$357,E$359,0,E348)*-1</f>
        <v>1090044.65634817</v>
      </c>
      <c r="F361" s="22" t="n">
        <f aca="false">PV($C$357,F$359,0,F348)*-1</f>
        <v>1091317.90649661</v>
      </c>
      <c r="G361" s="22" t="n">
        <f aca="false">PV($C$357,G$359,0,G348)*-1</f>
        <v>1092365.18271577</v>
      </c>
      <c r="H361" s="22" t="n">
        <f aca="false">PV($C$357,H$359,0,H348)*-1</f>
        <v>1093154.23976604</v>
      </c>
      <c r="I361" s="22" t="n">
        <f aca="false">PV($C$357,I$359,0,I348)*-1</f>
        <v>1093803.26973564</v>
      </c>
      <c r="J361" s="22" t="n">
        <f aca="false">PV($C$357,J$359,0,J348)*-1</f>
        <v>1094134.54206941</v>
      </c>
      <c r="K361" s="22" t="n">
        <f aca="false">PV($C$357,K$359,0,K348)*-1</f>
        <v>1094286.39885634</v>
      </c>
      <c r="L361" s="22" t="n">
        <f aca="false">PV($C$357,L$359,0,L348)*-1</f>
        <v>1094610.7578373</v>
      </c>
      <c r="M361" s="22" t="n">
        <f aca="false">PV($C$357,M$359,0,M348)*-1</f>
        <v>1093795.32894001</v>
      </c>
    </row>
    <row r="362" customFormat="false" ht="15" hidden="false" customHeight="false" outlineLevel="0" collapsed="false">
      <c r="A362" s="101"/>
      <c r="B362" s="101" t="s">
        <v>26</v>
      </c>
      <c r="C362" s="22" t="n">
        <f aca="false">PV($C$357,C$359,0,C349)*-1</f>
        <v>0</v>
      </c>
      <c r="D362" s="22" t="n">
        <f aca="false">PV($C$357,D$359,0,D349)*-1</f>
        <v>1522731.66810993</v>
      </c>
      <c r="E362" s="22" t="n">
        <f aca="false">PV($C$357,E$359,0,E349)*-1</f>
        <v>1524864.87888351</v>
      </c>
      <c r="F362" s="22" t="n">
        <f aca="false">PV($C$357,F$359,0,F349)*-1</f>
        <v>1526646.03016211</v>
      </c>
      <c r="G362" s="22" t="n">
        <f aca="false">PV($C$357,G$359,0,G349)*-1</f>
        <v>1528111.06621893</v>
      </c>
      <c r="H362" s="22" t="n">
        <f aca="false">PV($C$357,H$359,0,H349)*-1</f>
        <v>1529214.87914657</v>
      </c>
      <c r="I362" s="22" t="n">
        <f aca="false">PV($C$357,I$359,0,I349)*-1</f>
        <v>1530122.80801007</v>
      </c>
      <c r="J362" s="22" t="n">
        <f aca="false">PV($C$357,J$359,0,J349)*-1</f>
        <v>1530586.22530602</v>
      </c>
      <c r="K362" s="22" t="n">
        <f aca="false">PV($C$357,K$359,0,K349)*-1</f>
        <v>1530798.65796156</v>
      </c>
      <c r="L362" s="22" t="n">
        <f aca="false">PV($C$357,L$359,0,L349)*-1</f>
        <v>1531252.40415934</v>
      </c>
      <c r="M362" s="22" t="n">
        <f aca="false">PV($C$357,M$359,0,M349)*-1</f>
        <v>1530111.69962079</v>
      </c>
    </row>
    <row r="363" customFormat="false" ht="15" hidden="false" customHeight="false" outlineLevel="0" collapsed="false">
      <c r="A363" s="101"/>
      <c r="B363" s="101" t="s">
        <v>27</v>
      </c>
      <c r="C363" s="22" t="n">
        <f aca="false">PV($C$357,C$359,0,C350)*-1</f>
        <v>0</v>
      </c>
      <c r="D363" s="22" t="n">
        <f aca="false">PV($C$357,D$359,0,D350)*-1</f>
        <v>2266556.61423111</v>
      </c>
      <c r="E363" s="22" t="n">
        <f aca="false">PV($C$357,E$359,0,E350)*-1</f>
        <v>2269731.8571775</v>
      </c>
      <c r="F363" s="22" t="n">
        <f aca="false">PV($C$357,F$359,0,F350)*-1</f>
        <v>2272383.06638002</v>
      </c>
      <c r="G363" s="22" t="n">
        <f aca="false">PV($C$357,G$359,0,G350)*-1</f>
        <v>2274563.74419359</v>
      </c>
      <c r="H363" s="22" t="n">
        <f aca="false">PV($C$357,H$359,0,H350)*-1</f>
        <v>2276206.74837116</v>
      </c>
      <c r="I363" s="22" t="n">
        <f aca="false">PV($C$357,I$359,0,I350)*-1</f>
        <v>2277558.18291075</v>
      </c>
      <c r="J363" s="22" t="n">
        <f aca="false">PV($C$357,J$359,0,J350)*-1</f>
        <v>2278247.97058594</v>
      </c>
      <c r="K363" s="22" t="n">
        <f aca="false">PV($C$357,K$359,0,K350)*-1</f>
        <v>2278564.1724819</v>
      </c>
      <c r="L363" s="22" t="n">
        <f aca="false">PV($C$357,L$359,0,L350)*-1</f>
        <v>2279239.56491465</v>
      </c>
      <c r="M363" s="22" t="n">
        <f aca="false">PV($C$357,M$359,0,M350)*-1</f>
        <v>2277541.64828832</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48961065.9075037</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10926032.02039</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15284440.3175788</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22750593.5695349</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4309498.58989355</v>
      </c>
      <c r="E371" s="22" t="n">
        <f aca="false">E65+E222</f>
        <v>4445001.88604329</v>
      </c>
      <c r="F371" s="22" t="n">
        <f aca="false">F65+F222</f>
        <v>4583699.78526261</v>
      </c>
      <c r="G371" s="22" t="n">
        <f aca="false">G65+G222</f>
        <v>4725741.45841887</v>
      </c>
      <c r="H371" s="22" t="n">
        <f aca="false">H65+H222</f>
        <v>4871029.6930367</v>
      </c>
      <c r="I371" s="22" t="n">
        <f aca="false">I65+I222</f>
        <v>5020139.38358247</v>
      </c>
      <c r="J371" s="22" t="n">
        <f aca="false">J65+J222</f>
        <v>5172309.5910249</v>
      </c>
      <c r="K371" s="22" t="n">
        <f aca="false">K65+K222</f>
        <v>5328218.28857577</v>
      </c>
      <c r="L371" s="22" t="n">
        <f aca="false">L65+L222</f>
        <v>5489691.5623024</v>
      </c>
      <c r="M371" s="22" t="n">
        <f aca="false">M65+M222</f>
        <v>5650170.08423376</v>
      </c>
    </row>
    <row r="372" customFormat="false" ht="15" hidden="false" customHeight="false" outlineLevel="0" collapsed="false">
      <c r="B372" s="0" t="s">
        <v>25</v>
      </c>
      <c r="C372" s="22" t="n">
        <f aca="false">C66+C223</f>
        <v>0</v>
      </c>
      <c r="D372" s="22" t="n">
        <f aca="false">D66+D223</f>
        <v>1093874.88873758</v>
      </c>
      <c r="E372" s="22" t="n">
        <f aca="false">E66+E223</f>
        <v>1128269.52883492</v>
      </c>
      <c r="F372" s="22" t="n">
        <f aca="false">F66+F223</f>
        <v>1163475.05122039</v>
      </c>
      <c r="G372" s="22" t="n">
        <f aca="false">G66+G223</f>
        <v>1199529.31975741</v>
      </c>
      <c r="H372" s="22" t="n">
        <f aca="false">H66+H223</f>
        <v>1236407.65911925</v>
      </c>
      <c r="I372" s="22" t="n">
        <f aca="false">I66+I223</f>
        <v>1274255.99408284</v>
      </c>
      <c r="J372" s="22" t="n">
        <f aca="false">J66+J223</f>
        <v>1312881.17640118</v>
      </c>
      <c r="K372" s="22" t="n">
        <f aca="false">K66+K223</f>
        <v>1352455.29520624</v>
      </c>
      <c r="L372" s="22" t="n">
        <f aca="false">L66+L223</f>
        <v>1393441.8637472</v>
      </c>
      <c r="M372" s="22" t="n">
        <f aca="false">M66+M223</f>
        <v>1434175.93562602</v>
      </c>
    </row>
    <row r="373" customFormat="false" ht="15" hidden="false" customHeight="false" outlineLevel="0" collapsed="false">
      <c r="B373" s="0" t="s">
        <v>26</v>
      </c>
      <c r="C373" s="22" t="n">
        <f aca="false">C67+C224</f>
        <v>0</v>
      </c>
      <c r="D373" s="22" t="n">
        <f aca="false">D67+D224</f>
        <v>1056584.77981238</v>
      </c>
      <c r="E373" s="22" t="n">
        <f aca="false">E67+E224</f>
        <v>1089806.90933389</v>
      </c>
      <c r="F373" s="22" t="n">
        <f aca="false">F67+F224</f>
        <v>1123812.27823011</v>
      </c>
      <c r="G373" s="22" t="n">
        <f aca="false">G67+G224</f>
        <v>1158637.45958832</v>
      </c>
      <c r="H373" s="22" t="n">
        <f aca="false">H67+H224</f>
        <v>1194258.61926175</v>
      </c>
      <c r="I373" s="22" t="n">
        <f aca="false">I67+I224</f>
        <v>1230816.70746316</v>
      </c>
      <c r="J373" s="22" t="n">
        <f aca="false">J67+J224</f>
        <v>1268125.16035409</v>
      </c>
      <c r="K373" s="22" t="n">
        <f aca="false">K67+K224</f>
        <v>1306350.20056154</v>
      </c>
      <c r="L373" s="22" t="n">
        <f aca="false">L67+L224</f>
        <v>1345939.54020447</v>
      </c>
      <c r="M373" s="22" t="n">
        <f aca="false">M67+M224</f>
        <v>1385284.99077663</v>
      </c>
    </row>
    <row r="374" customFormat="false" ht="15" hidden="false" customHeight="false" outlineLevel="0" collapsed="false">
      <c r="B374" s="0" t="s">
        <v>27</v>
      </c>
      <c r="C374" s="22" t="n">
        <f aca="false">C68+C225</f>
        <v>0</v>
      </c>
      <c r="D374" s="22" t="n">
        <f aca="false">D68+D225</f>
        <v>2159038.92134359</v>
      </c>
      <c r="E374" s="22" t="n">
        <f aca="false">E68+E225</f>
        <v>2226925.44787448</v>
      </c>
      <c r="F374" s="22" t="n">
        <f aca="false">F68+F225</f>
        <v>2296412.4558121</v>
      </c>
      <c r="G374" s="22" t="n">
        <f aca="false">G68+G225</f>
        <v>2367574.67907314</v>
      </c>
      <c r="H374" s="22" t="n">
        <f aca="false">H68+H225</f>
        <v>2440363.4146557</v>
      </c>
      <c r="I374" s="22" t="n">
        <f aca="false">I68+I225</f>
        <v>2515066.68203646</v>
      </c>
      <c r="J374" s="22" t="n">
        <f aca="false">J68+J225</f>
        <v>2591303.25426962</v>
      </c>
      <c r="K374" s="22" t="n">
        <f aca="false">K68+K225</f>
        <v>2669412.79280799</v>
      </c>
      <c r="L374" s="22" t="n">
        <f aca="false">L68+L225</f>
        <v>2750310.15835073</v>
      </c>
      <c r="M374" s="22" t="n">
        <f aca="false">M68+M225</f>
        <v>2830709.1578311</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49595500.3223743</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12588766.712733</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12159616.6455864</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24847116.9640549</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4183979.21348888</v>
      </c>
      <c r="E384" s="22" t="n">
        <f aca="false">PV($C$381,E$383,0,E371)*-1</f>
        <v>4189840.59387623</v>
      </c>
      <c r="F384" s="22" t="n">
        <f aca="false">PV($C$381,F$383,0,F371)*-1</f>
        <v>4194734.62746195</v>
      </c>
      <c r="G384" s="22" t="n">
        <f aca="false">PV($C$381,G$383,0,G371)*-1</f>
        <v>4198760.07760336</v>
      </c>
      <c r="H384" s="22" t="n">
        <f aca="false">PV($C$381,H$383,0,H371)*-1</f>
        <v>4201793.00220956</v>
      </c>
      <c r="I384" s="22" t="n">
        <f aca="false">PV($C$381,I$383,0,I371)*-1</f>
        <v>4204287.7001079</v>
      </c>
      <c r="J384" s="22" t="n">
        <f aca="false">PV($C$381,J$383,0,J371)*-1</f>
        <v>4205561.02250216</v>
      </c>
      <c r="K384" s="22" t="n">
        <f aca="false">PV($C$381,K$383,0,K371)*-1</f>
        <v>4206144.71944211</v>
      </c>
      <c r="L384" s="22" t="n">
        <f aca="false">PV($C$381,L$383,0,L371)*-1</f>
        <v>4207391.46875418</v>
      </c>
      <c r="M384" s="22" t="n">
        <f aca="false">PV($C$381,M$383,0,M371)*-1</f>
        <v>4204257.17780985</v>
      </c>
    </row>
    <row r="385" customFormat="false" ht="15" hidden="false" customHeight="false" outlineLevel="0" collapsed="false">
      <c r="A385" s="101"/>
      <c r="B385" s="101" t="s">
        <v>25</v>
      </c>
      <c r="C385" s="22" t="n">
        <f aca="false">PV($C$381,C$383,0,C372)*-1</f>
        <v>0</v>
      </c>
      <c r="D385" s="22" t="n">
        <f aca="false">PV($C$381,D$383,0,D372)*-1</f>
        <v>1062014.45508503</v>
      </c>
      <c r="E385" s="22" t="n">
        <f aca="false">PV($C$381,E$383,0,E372)*-1</f>
        <v>1063502.24228006</v>
      </c>
      <c r="F385" s="22" t="n">
        <f aca="false">PV($C$381,F$383,0,F372)*-1</f>
        <v>1064744.48898983</v>
      </c>
      <c r="G385" s="22" t="n">
        <f aca="false">PV($C$381,G$383,0,G372)*-1</f>
        <v>1065766.26419957</v>
      </c>
      <c r="H385" s="22" t="n">
        <f aca="false">PV($C$381,H$383,0,H372)*-1</f>
        <v>1066536.10783612</v>
      </c>
      <c r="I385" s="22" t="n">
        <f aca="false">PV($C$381,I$383,0,I372)*-1</f>
        <v>1067169.33402916</v>
      </c>
      <c r="J385" s="22" t="n">
        <f aca="false">PV($C$381,J$383,0,J372)*-1</f>
        <v>1067492.53993428</v>
      </c>
      <c r="K385" s="22" t="n">
        <f aca="false">PV($C$381,K$383,0,K372)*-1</f>
        <v>1067640.69903259</v>
      </c>
      <c r="L385" s="22" t="n">
        <f aca="false">PV($C$381,L$383,0,L372)*-1</f>
        <v>1067957.15992394</v>
      </c>
      <c r="M385" s="22" t="n">
        <f aca="false">PV($C$381,M$383,0,M372)*-1</f>
        <v>1067161.58659064</v>
      </c>
    </row>
    <row r="386" customFormat="false" ht="15" hidden="false" customHeight="false" outlineLevel="0" collapsed="false">
      <c r="A386" s="101"/>
      <c r="B386" s="101" t="s">
        <v>26</v>
      </c>
      <c r="C386" s="22" t="n">
        <f aca="false">PV($C$381,C$383,0,C373)*-1</f>
        <v>0</v>
      </c>
      <c r="D386" s="22" t="n">
        <f aca="false">PV($C$381,D$383,0,D373)*-1</f>
        <v>1025810.46583726</v>
      </c>
      <c r="E386" s="22" t="n">
        <f aca="false">PV($C$381,E$383,0,E373)*-1</f>
        <v>1027247.53448383</v>
      </c>
      <c r="F386" s="22" t="n">
        <f aca="false">PV($C$381,F$383,0,F373)*-1</f>
        <v>1028447.43310096</v>
      </c>
      <c r="G386" s="22" t="n">
        <f aca="false">PV($C$381,G$383,0,G373)*-1</f>
        <v>1029434.37607416</v>
      </c>
      <c r="H386" s="22" t="n">
        <f aca="false">PV($C$381,H$383,0,H373)*-1</f>
        <v>1030177.97580169</v>
      </c>
      <c r="I386" s="22" t="n">
        <f aca="false">PV($C$381,I$383,0,I373)*-1</f>
        <v>1030789.61536361</v>
      </c>
      <c r="J386" s="22" t="n">
        <f aca="false">PV($C$381,J$383,0,J373)*-1</f>
        <v>1031101.80320484</v>
      </c>
      <c r="K386" s="22" t="n">
        <f aca="false">PV($C$381,K$383,0,K373)*-1</f>
        <v>1031244.91157114</v>
      </c>
      <c r="L386" s="22" t="n">
        <f aca="false">PV($C$381,L$383,0,L373)*-1</f>
        <v>1031550.58433559</v>
      </c>
      <c r="M386" s="22" t="n">
        <f aca="false">PV($C$381,M$383,0,M373)*-1</f>
        <v>1030782.13203466</v>
      </c>
    </row>
    <row r="387" customFormat="false" ht="15" hidden="false" customHeight="false" outlineLevel="0" collapsed="false">
      <c r="A387" s="101"/>
      <c r="B387" s="101" t="s">
        <v>27</v>
      </c>
      <c r="C387" s="22" t="n">
        <f aca="false">PV($C$381,C$383,0,C374)*-1</f>
        <v>0</v>
      </c>
      <c r="D387" s="22" t="n">
        <f aca="false">PV($C$381,D$383,0,D374)*-1</f>
        <v>2096154.29256659</v>
      </c>
      <c r="E387" s="22" t="n">
        <f aca="false">PV($C$381,E$383,0,E374)*-1</f>
        <v>2099090.81711234</v>
      </c>
      <c r="F387" s="22" t="n">
        <f aca="false">PV($C$381,F$383,0,F374)*-1</f>
        <v>2101542.70537115</v>
      </c>
      <c r="G387" s="22" t="n">
        <f aca="false">PV($C$381,G$383,0,G374)*-1</f>
        <v>2103559.43732963</v>
      </c>
      <c r="H387" s="22" t="n">
        <f aca="false">PV($C$381,H$383,0,H374)*-1</f>
        <v>2105078.91857175</v>
      </c>
      <c r="I387" s="22" t="n">
        <f aca="false">PV($C$381,I$383,0,I374)*-1</f>
        <v>2106328.75071513</v>
      </c>
      <c r="J387" s="22" t="n">
        <f aca="false">PV($C$381,J$383,0,J374)*-1</f>
        <v>2106966.67936304</v>
      </c>
      <c r="K387" s="22" t="n">
        <f aca="false">PV($C$381,K$383,0,K374)*-1</f>
        <v>2107259.10883838</v>
      </c>
      <c r="L387" s="22" t="n">
        <f aca="false">PV($C$381,L$383,0,L374)*-1</f>
        <v>2107883.72449465</v>
      </c>
      <c r="M387" s="22" t="n">
        <f aca="false">PV($C$381,M$383,0,M374)*-1</f>
        <v>2106313.45918455</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41996749.6032562</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10659984.8779012</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10296586.8318077</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21040177.8935472</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1094407.17967597</v>
      </c>
      <c r="E395" s="49" t="n">
        <f aca="false">E89+E246</f>
        <v>1128818.55656418</v>
      </c>
      <c r="F395" s="49" t="n">
        <f aca="false">F89+F246</f>
        <v>1164041.21032431</v>
      </c>
      <c r="G395" s="49" t="n">
        <f aca="false">G89+G246</f>
        <v>1200113.02324472</v>
      </c>
      <c r="H395" s="49" t="n">
        <f aca="false">H89+H246</f>
        <v>1237009.30799141</v>
      </c>
      <c r="I395" s="49" t="n">
        <f aca="false">I89+I246</f>
        <v>1274876.06034985</v>
      </c>
      <c r="J395" s="49" t="n">
        <f aca="false">J89+J246</f>
        <v>1313520.03808507</v>
      </c>
      <c r="K395" s="49" t="n">
        <f aca="false">K89+K246</f>
        <v>1353113.4140694</v>
      </c>
      <c r="L395" s="49" t="n">
        <f aca="false">L89+L246</f>
        <v>1394119.92710241</v>
      </c>
      <c r="M395" s="49" t="n">
        <f aca="false">M89+M246</f>
        <v>1434873.82060578</v>
      </c>
    </row>
    <row r="396" customFormat="false" ht="15" hidden="false" customHeight="false" outlineLevel="0" collapsed="false">
      <c r="A396" s="49"/>
      <c r="B396" s="0" t="s">
        <v>25</v>
      </c>
      <c r="C396" s="49" t="n">
        <f aca="false">C90+C247</f>
        <v>0</v>
      </c>
      <c r="D396" s="49" t="n">
        <f aca="false">D90+D247</f>
        <v>306723.17394847</v>
      </c>
      <c r="E396" s="49" t="n">
        <f aca="false">E90+E247</f>
        <v>316367.451631493</v>
      </c>
      <c r="F396" s="49" t="n">
        <f aca="false">F90+F247</f>
        <v>326239.101193765</v>
      </c>
      <c r="G396" s="49" t="n">
        <f aca="false">G90+G247</f>
        <v>336348.739685262</v>
      </c>
      <c r="H396" s="49" t="n">
        <f aca="false">H90+H247</f>
        <v>346689.448129595</v>
      </c>
      <c r="I396" s="49" t="n">
        <f aca="false">I90+I247</f>
        <v>357302.143921613</v>
      </c>
      <c r="J396" s="49" t="n">
        <f aca="false">J90+J247</f>
        <v>368132.668177172</v>
      </c>
      <c r="K396" s="49" t="n">
        <f aca="false">K90+K247</f>
        <v>379229.274791947</v>
      </c>
      <c r="L396" s="49" t="n">
        <f aca="false">L90+L247</f>
        <v>390721.933158614</v>
      </c>
      <c r="M396" s="49" t="n">
        <f aca="false">M90+M247</f>
        <v>402143.791309996</v>
      </c>
    </row>
    <row r="397" customFormat="false" ht="15" hidden="false" customHeight="false" outlineLevel="0" collapsed="false">
      <c r="A397" s="49"/>
      <c r="B397" s="0" t="s">
        <v>26</v>
      </c>
      <c r="C397" s="49" t="n">
        <f aca="false">C91+C248</f>
        <v>0</v>
      </c>
      <c r="D397" s="49" t="n">
        <f aca="false">D91+D248</f>
        <v>255614.273836436</v>
      </c>
      <c r="E397" s="49" t="n">
        <f aca="false">E91+E248</f>
        <v>263651.537551752</v>
      </c>
      <c r="F397" s="49" t="n">
        <f aca="false">F91+F248</f>
        <v>271878.286453522</v>
      </c>
      <c r="G397" s="49" t="n">
        <f aca="false">G91+G248</f>
        <v>280303.368485918</v>
      </c>
      <c r="H397" s="49" t="n">
        <f aca="false">H91+H248</f>
        <v>288921.017572963</v>
      </c>
      <c r="I397" s="49" t="n">
        <f aca="false">I91+I248</f>
        <v>297765.333095009</v>
      </c>
      <c r="J397" s="49" t="n">
        <f aca="false">J91+J248</f>
        <v>306791.180595263</v>
      </c>
      <c r="K397" s="49" t="n">
        <f aca="false">K91+K248</f>
        <v>316038.773482916</v>
      </c>
      <c r="L397" s="49" t="n">
        <f aca="false">L91+L248</f>
        <v>325616.424512764</v>
      </c>
      <c r="M397" s="49" t="n">
        <f aca="false">M91+M248</f>
        <v>335135.07267894</v>
      </c>
    </row>
    <row r="398" customFormat="false" ht="15" hidden="false" customHeight="false" outlineLevel="0" collapsed="false">
      <c r="A398" s="49"/>
      <c r="B398" s="0" t="s">
        <v>27</v>
      </c>
      <c r="C398" s="49" t="n">
        <f aca="false">C92+C249</f>
        <v>0</v>
      </c>
      <c r="D398" s="49" t="n">
        <f aca="false">D92+D249</f>
        <v>532069.731891062</v>
      </c>
      <c r="E398" s="49" t="n">
        <f aca="false">E92+E249</f>
        <v>548799.567380933</v>
      </c>
      <c r="F398" s="49" t="n">
        <f aca="false">F92+F249</f>
        <v>565923.822677023</v>
      </c>
      <c r="G398" s="49" t="n">
        <f aca="false">G92+G249</f>
        <v>583460.915073536</v>
      </c>
      <c r="H398" s="49" t="n">
        <f aca="false">H92+H249</f>
        <v>601398.842288857</v>
      </c>
      <c r="I398" s="49" t="n">
        <f aca="false">I92+I249</f>
        <v>619808.583333233</v>
      </c>
      <c r="J398" s="49" t="n">
        <f aca="false">J92+J249</f>
        <v>638596.189312633</v>
      </c>
      <c r="K398" s="49" t="n">
        <f aca="false">K92+K249</f>
        <v>657845.365794537</v>
      </c>
      <c r="L398" s="49" t="n">
        <f aca="false">L92+L249</f>
        <v>677781.569431031</v>
      </c>
      <c r="M398" s="49" t="n">
        <f aca="false">M92+M249</f>
        <v>697594.956616847</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12594892.5380131</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3529897.72594793</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2941715.26826548</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6123279.54379969</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1062531.24240385</v>
      </c>
      <c r="E408" s="22" t="n">
        <f aca="false">PV($C$405,E$407,0,E395)*-1</f>
        <v>1064019.75357166</v>
      </c>
      <c r="F408" s="22" t="n">
        <f aca="false">PV($C$405,F$407,0,F395)*-1</f>
        <v>1065262.60477165</v>
      </c>
      <c r="G408" s="22" t="n">
        <f aca="false">PV($C$405,G$407,0,G395)*-1</f>
        <v>1066284.87718787</v>
      </c>
      <c r="H408" s="22" t="n">
        <f aca="false">PV($C$405,H$407,0,H395)*-1</f>
        <v>1067055.09543837</v>
      </c>
      <c r="I408" s="22" t="n">
        <f aca="false">PV($C$405,I$407,0,I395)*-1</f>
        <v>1067688.62976588</v>
      </c>
      <c r="J408" s="22" t="n">
        <f aca="false">PV($C$405,J$407,0,J395)*-1</f>
        <v>1068011.99294637</v>
      </c>
      <c r="K408" s="22" t="n">
        <f aca="false">PV($C$405,K$407,0,K395)*-1</f>
        <v>1068160.22414044</v>
      </c>
      <c r="L408" s="22" t="n">
        <f aca="false">PV($C$405,L$407,0,L395)*-1</f>
        <v>1068476.83902496</v>
      </c>
      <c r="M408" s="22" t="n">
        <f aca="false">PV($C$405,M$407,0,M395)*-1</f>
        <v>1067680.87855738</v>
      </c>
    </row>
    <row r="409" customFormat="false" ht="15" hidden="false" customHeight="false" outlineLevel="0" collapsed="false">
      <c r="A409" s="101"/>
      <c r="B409" s="101" t="s">
        <v>25</v>
      </c>
      <c r="C409" s="22" t="n">
        <f aca="false">PV($C$405,C$407,0,C396)*-1</f>
        <v>0</v>
      </c>
      <c r="D409" s="22" t="n">
        <f aca="false">PV($C$405,D$407,0,D396)*-1</f>
        <v>297789.48927036</v>
      </c>
      <c r="E409" s="22" t="n">
        <f aca="false">PV($C$405,E$407,0,E396)*-1</f>
        <v>298206.665690916</v>
      </c>
      <c r="F409" s="22" t="n">
        <f aca="false">PV($C$405,F$407,0,F396)*-1</f>
        <v>298554.992412346</v>
      </c>
      <c r="G409" s="22" t="n">
        <f aca="false">PV($C$405,G$407,0,G396)*-1</f>
        <v>298841.498793121</v>
      </c>
      <c r="H409" s="22" t="n">
        <f aca="false">PV($C$405,H$407,0,H396)*-1</f>
        <v>299057.363409886</v>
      </c>
      <c r="I409" s="22" t="n">
        <f aca="false">PV($C$405,I$407,0,I396)*-1</f>
        <v>299234.920413668</v>
      </c>
      <c r="J409" s="22" t="n">
        <f aca="false">PV($C$405,J$407,0,J396)*-1</f>
        <v>299325.547543038</v>
      </c>
      <c r="K409" s="22" t="n">
        <f aca="false">PV($C$405,K$407,0,K396)*-1</f>
        <v>299367.09144294</v>
      </c>
      <c r="L409" s="22" t="n">
        <f aca="false">PV($C$405,L$407,0,L396)*-1</f>
        <v>299455.82726641</v>
      </c>
      <c r="M409" s="22" t="n">
        <f aca="false">PV($C$405,M$407,0,M396)*-1</f>
        <v>299232.748027266</v>
      </c>
    </row>
    <row r="410" customFormat="false" ht="15" hidden="false" customHeight="false" outlineLevel="0" collapsed="false">
      <c r="A410" s="101"/>
      <c r="B410" s="101" t="s">
        <v>26</v>
      </c>
      <c r="C410" s="22" t="n">
        <f aca="false">PV($C$405,C$407,0,C397)*-1</f>
        <v>0</v>
      </c>
      <c r="D410" s="22" t="n">
        <f aca="false">PV($C$405,D$407,0,D397)*-1</f>
        <v>248169.197899452</v>
      </c>
      <c r="E410" s="22" t="n">
        <f aca="false">PV($C$405,E$407,0,E397)*-1</f>
        <v>248516.860733106</v>
      </c>
      <c r="F410" s="22" t="n">
        <f aca="false">PV($C$405,F$407,0,F397)*-1</f>
        <v>248807.14620717</v>
      </c>
      <c r="G410" s="22" t="n">
        <f aca="false">PV($C$405,G$407,0,G397)*-1</f>
        <v>249045.912386877</v>
      </c>
      <c r="H410" s="22" t="n">
        <f aca="false">PV($C$405,H$407,0,H397)*-1</f>
        <v>249225.807751649</v>
      </c>
      <c r="I410" s="22" t="n">
        <f aca="false">PV($C$405,I$407,0,I397)*-1</f>
        <v>249373.778653234</v>
      </c>
      <c r="J410" s="22" t="n">
        <f aca="false">PV($C$405,J$407,0,J397)*-1</f>
        <v>249449.304697014</v>
      </c>
      <c r="K410" s="22" t="n">
        <f aca="false">PV($C$405,K$407,0,K397)*-1</f>
        <v>249483.926188664</v>
      </c>
      <c r="L410" s="22" t="n">
        <f aca="false">PV($C$405,L$407,0,L397)*-1</f>
        <v>249557.876072488</v>
      </c>
      <c r="M410" s="22" t="n">
        <f aca="false">PV($C$405,M$407,0,M397)*-1</f>
        <v>249371.968248871</v>
      </c>
    </row>
    <row r="411" customFormat="false" ht="15" hidden="false" customHeight="false" outlineLevel="0" collapsed="false">
      <c r="A411" s="101"/>
      <c r="B411" s="101" t="s">
        <v>27</v>
      </c>
      <c r="C411" s="22" t="n">
        <f aca="false">PV($C$405,C$407,0,C398)*-1</f>
        <v>0</v>
      </c>
      <c r="D411" s="22" t="n">
        <f aca="false">PV($C$405,D$407,0,D398)*-1</f>
        <v>516572.555234041</v>
      </c>
      <c r="E411" s="22" t="n">
        <f aca="false">PV($C$405,E$407,0,E398)*-1</f>
        <v>517296.227147641</v>
      </c>
      <c r="F411" s="22" t="n">
        <f aca="false">PV($C$405,F$407,0,F398)*-1</f>
        <v>517900.466152134</v>
      </c>
      <c r="G411" s="22" t="n">
        <f aca="false">PV($C$405,G$407,0,G398)*-1</f>
        <v>518397.466007873</v>
      </c>
      <c r="H411" s="22" t="n">
        <f aca="false">PV($C$405,H$407,0,H398)*-1</f>
        <v>518771.924276834</v>
      </c>
      <c r="I411" s="22" t="n">
        <f aca="false">PV($C$405,I$407,0,I398)*-1</f>
        <v>519079.930698981</v>
      </c>
      <c r="J411" s="22" t="n">
        <f aca="false">PV($C$405,J$407,0,J398)*-1</f>
        <v>519237.140706315</v>
      </c>
      <c r="K411" s="22" t="n">
        <f aca="false">PV($C$405,K$407,0,K398)*-1</f>
        <v>519309.206508836</v>
      </c>
      <c r="L411" s="22" t="n">
        <f aca="false">PV($C$405,L$407,0,L398)*-1</f>
        <v>519463.135686066</v>
      </c>
      <c r="M411" s="22" t="n">
        <f aca="false">PV($C$405,M$407,0,M398)*-1</f>
        <v>519076.16228124</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10665172.1378084</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2989066.14426995</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2491001.77883852</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5185104.21469996</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514857.69626243</v>
      </c>
      <c r="E419" s="49" t="n">
        <f aca="false">E113+E270</f>
        <v>531046.334786464</v>
      </c>
      <c r="F419" s="49" t="n">
        <f aca="false">F113+F270</f>
        <v>547616.633947477</v>
      </c>
      <c r="G419" s="49" t="n">
        <f aca="false">G113+G270</f>
        <v>564586.415254749</v>
      </c>
      <c r="H419" s="49" t="n">
        <f aca="false">H113+H270</f>
        <v>581944.064690996</v>
      </c>
      <c r="I419" s="49" t="n">
        <f aca="false">I113+I270</f>
        <v>599758.26515154</v>
      </c>
      <c r="J419" s="49" t="n">
        <f aca="false">J113+J270</f>
        <v>617938.106914877</v>
      </c>
      <c r="K419" s="49" t="n">
        <f aca="false">K113+K270</f>
        <v>636564.587739482</v>
      </c>
      <c r="L419" s="49" t="n">
        <f aca="false">L113+L270</f>
        <v>655855.870932801</v>
      </c>
      <c r="M419" s="49" t="n">
        <f aca="false">M113+M270</f>
        <v>675028.310690629</v>
      </c>
    </row>
    <row r="420" customFormat="false" ht="15" hidden="false" customHeight="false" outlineLevel="0" collapsed="false">
      <c r="B420" s="0" t="s">
        <v>25</v>
      </c>
      <c r="C420" s="49" t="n">
        <f aca="false">C114+C271</f>
        <v>0</v>
      </c>
      <c r="D420" s="49" t="n">
        <f aca="false">D114+D271</f>
        <v>144494.923070473</v>
      </c>
      <c r="E420" s="49" t="n">
        <f aca="false">E114+E271</f>
        <v>149038.267950285</v>
      </c>
      <c r="F420" s="49" t="n">
        <f aca="false">F114+F271</f>
        <v>153688.725969863</v>
      </c>
      <c r="G420" s="49" t="n">
        <f aca="false">G114+G271</f>
        <v>158451.298739616</v>
      </c>
      <c r="H420" s="49" t="n">
        <f aca="false">H114+H271</f>
        <v>163322.726783097</v>
      </c>
      <c r="I420" s="49" t="n">
        <f aca="false">I114+I271</f>
        <v>168322.285969634</v>
      </c>
      <c r="J420" s="49" t="n">
        <f aca="false">J114+J271</f>
        <v>173424.462466356</v>
      </c>
      <c r="K420" s="49" t="n">
        <f aca="false">K114+K271</f>
        <v>178651.988311582</v>
      </c>
      <c r="L420" s="49" t="n">
        <f aca="false">L114+L271</f>
        <v>184066.091084416</v>
      </c>
      <c r="M420" s="49" t="n">
        <f aca="false">M114+M271</f>
        <v>189446.840421546</v>
      </c>
    </row>
    <row r="421" customFormat="false" ht="15" hidden="false" customHeight="false" outlineLevel="0" collapsed="false">
      <c r="B421" s="0" t="s">
        <v>26</v>
      </c>
      <c r="C421" s="49" t="n">
        <f aca="false">C115+C272</f>
        <v>0</v>
      </c>
      <c r="D421" s="49" t="n">
        <f aca="false">D115+D272</f>
        <v>119969.705211472</v>
      </c>
      <c r="E421" s="49" t="n">
        <f aca="false">E115+E272</f>
        <v>123741.905191393</v>
      </c>
      <c r="F421" s="49" t="n">
        <f aca="false">F115+F272</f>
        <v>127603.037927766</v>
      </c>
      <c r="G421" s="49" t="n">
        <f aca="false">G115+G272</f>
        <v>131557.256104392</v>
      </c>
      <c r="H421" s="49" t="n">
        <f aca="false">H115+H272</f>
        <v>135601.853477895</v>
      </c>
      <c r="I421" s="49" t="n">
        <f aca="false">I115+I272</f>
        <v>139752.834211686</v>
      </c>
      <c r="J421" s="49" t="n">
        <f aca="false">J115+J272</f>
        <v>143989.014952446</v>
      </c>
      <c r="K421" s="49" t="n">
        <f aca="false">K115+K272</f>
        <v>148329.269414751</v>
      </c>
      <c r="L421" s="49" t="n">
        <f aca="false">L115+L272</f>
        <v>152824.432980634</v>
      </c>
      <c r="M421" s="49" t="n">
        <f aca="false">M115+M272</f>
        <v>157291.904211284</v>
      </c>
    </row>
    <row r="422" customFormat="false" ht="15" hidden="false" customHeight="false" outlineLevel="0" collapsed="false">
      <c r="B422" s="0" t="s">
        <v>27</v>
      </c>
      <c r="C422" s="49" t="n">
        <f aca="false">C116+C273</f>
        <v>0</v>
      </c>
      <c r="D422" s="49" t="n">
        <f aca="false">D116+D273</f>
        <v>250393.067980486</v>
      </c>
      <c r="E422" s="49" t="n">
        <f aca="false">E116+E273</f>
        <v>258266.161644786</v>
      </c>
      <c r="F422" s="49" t="n">
        <f aca="false">F116+F273</f>
        <v>266324.870049847</v>
      </c>
      <c r="G422" s="49" t="n">
        <f aca="false">G116+G273</f>
        <v>274577.860410741</v>
      </c>
      <c r="H422" s="49" t="n">
        <f aca="false">H116+H273</f>
        <v>283019.484430004</v>
      </c>
      <c r="I422" s="49" t="n">
        <f aca="false">I116+I273</f>
        <v>291683.14497022</v>
      </c>
      <c r="J422" s="49" t="n">
        <f aca="false">J116+J273</f>
        <v>300524.629496075</v>
      </c>
      <c r="K422" s="49" t="n">
        <f aca="false">K116+K273</f>
        <v>309583.33001315</v>
      </c>
      <c r="L422" s="49" t="n">
        <f aca="false">L116+L273</f>
        <v>318965.346867752</v>
      </c>
      <c r="M422" s="49" t="n">
        <f aca="false">M116+M273</f>
        <v>328289.566057799</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5925196.28637145</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1662907.61076687</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1380661.21368372</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2881627.46192086</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499861.841031485</v>
      </c>
      <c r="E432" s="22" t="n">
        <f aca="false">PV($C$429,E$431,0,E419)*-1</f>
        <v>500562.102730195</v>
      </c>
      <c r="F432" s="22" t="n">
        <f aca="false">PV($C$429,F$431,0,F419)*-1</f>
        <v>501146.795080086</v>
      </c>
      <c r="G432" s="22" t="n">
        <f aca="false">PV($C$429,G$431,0,G419)*-1</f>
        <v>501627.717382993</v>
      </c>
      <c r="H432" s="22" t="n">
        <f aca="false">PV($C$429,H$431,0,H419)*-1</f>
        <v>501990.062222679</v>
      </c>
      <c r="I432" s="22" t="n">
        <f aca="false">PV($C$429,I$431,0,I419)*-1</f>
        <v>502288.104880316</v>
      </c>
      <c r="J432" s="22" t="n">
        <f aca="false">PV($C$429,J$431,0,J419)*-1</f>
        <v>502440.229268068</v>
      </c>
      <c r="K432" s="22" t="n">
        <f aca="false">PV($C$429,K$431,0,K419)*-1</f>
        <v>502509.963798791</v>
      </c>
      <c r="L432" s="22" t="n">
        <f aca="false">PV($C$429,L$431,0,L419)*-1</f>
        <v>502658.913488701</v>
      </c>
      <c r="M432" s="22" t="n">
        <f aca="false">PV($C$429,M$431,0,M419)*-1</f>
        <v>502284.458367913</v>
      </c>
    </row>
    <row r="433" customFormat="false" ht="15" hidden="false" customHeight="false" outlineLevel="0" collapsed="false">
      <c r="A433" s="101"/>
      <c r="B433" s="101" t="s">
        <v>25</v>
      </c>
      <c r="C433" s="22" t="n">
        <f aca="false">PV($C$429,C$431,0,C420)*-1</f>
        <v>0</v>
      </c>
      <c r="D433" s="22" t="n">
        <f aca="false">PV($C$429,D$431,0,D420)*-1</f>
        <v>140286.333078129</v>
      </c>
      <c r="E433" s="22" t="n">
        <f aca="false">PV($C$429,E$431,0,E420)*-1</f>
        <v>140482.861674319</v>
      </c>
      <c r="F433" s="22" t="n">
        <f aca="false">PV($C$429,F$431,0,F420)*-1</f>
        <v>140646.955707934</v>
      </c>
      <c r="G433" s="22" t="n">
        <f aca="false">PV($C$429,G$431,0,G420)*-1</f>
        <v>140781.926655568</v>
      </c>
      <c r="H433" s="22" t="n">
        <f aca="false">PV($C$429,H$431,0,H420)*-1</f>
        <v>140883.618812674</v>
      </c>
      <c r="I433" s="22" t="n">
        <f aca="false">PV($C$429,I$431,0,I420)*-1</f>
        <v>140967.264548573</v>
      </c>
      <c r="J433" s="22" t="n">
        <f aca="false">PV($C$429,J$431,0,J420)*-1</f>
        <v>141009.958290678</v>
      </c>
      <c r="K433" s="22" t="n">
        <f aca="false">PV($C$429,K$431,0,K420)*-1</f>
        <v>141029.529301708</v>
      </c>
      <c r="L433" s="22" t="n">
        <f aca="false">PV($C$429,L$431,0,L420)*-1</f>
        <v>141071.332064182</v>
      </c>
      <c r="M433" s="22" t="n">
        <f aca="false">PV($C$429,M$431,0,M420)*-1</f>
        <v>140966.241154083</v>
      </c>
    </row>
    <row r="434" customFormat="false" ht="15" hidden="false" customHeight="false" outlineLevel="0" collapsed="false">
      <c r="A434" s="101"/>
      <c r="B434" s="101" t="s">
        <v>26</v>
      </c>
      <c r="C434" s="22" t="n">
        <f aca="false">PV($C$429,C$431,0,C421)*-1</f>
        <v>0</v>
      </c>
      <c r="D434" s="22" t="n">
        <f aca="false">PV($C$429,D$431,0,D421)*-1</f>
        <v>116475.441952885</v>
      </c>
      <c r="E434" s="22" t="n">
        <f aca="false">PV($C$429,E$431,0,E421)*-1</f>
        <v>116638.613621824</v>
      </c>
      <c r="F434" s="22" t="n">
        <f aca="false">PV($C$429,F$431,0,F421)*-1</f>
        <v>116774.85586772</v>
      </c>
      <c r="G434" s="22" t="n">
        <f aca="false">PV($C$429,G$431,0,G421)*-1</f>
        <v>116886.91810808</v>
      </c>
      <c r="H434" s="22" t="n">
        <f aca="false">PV($C$429,H$431,0,H421)*-1</f>
        <v>116971.349988806</v>
      </c>
      <c r="I434" s="22" t="n">
        <f aca="false">PV($C$429,I$431,0,I421)*-1</f>
        <v>117040.798479208</v>
      </c>
      <c r="J434" s="22" t="n">
        <f aca="false">PV($C$429,J$431,0,J421)*-1</f>
        <v>117076.245784525</v>
      </c>
      <c r="K434" s="22" t="n">
        <f aca="false">PV($C$429,K$431,0,K421)*-1</f>
        <v>117092.494995044</v>
      </c>
      <c r="L434" s="22" t="n">
        <f aca="false">PV($C$429,L$431,0,L421)*-1</f>
        <v>117127.202547285</v>
      </c>
      <c r="M434" s="22" t="n">
        <f aca="false">PV($C$429,M$431,0,M421)*-1</f>
        <v>117039.948786135</v>
      </c>
    </row>
    <row r="435" customFormat="false" ht="15" hidden="false" customHeight="false" outlineLevel="0" collapsed="false">
      <c r="A435" s="101"/>
      <c r="B435" s="101" t="s">
        <v>27</v>
      </c>
      <c r="C435" s="22" t="n">
        <f aca="false">PV($C$429,C$431,0,C422)*-1</f>
        <v>0</v>
      </c>
      <c r="D435" s="22" t="n">
        <f aca="false">PV($C$429,D$431,0,D422)*-1</f>
        <v>243100.066000471</v>
      </c>
      <c r="E435" s="22" t="n">
        <f aca="false">PV($C$429,E$431,0,E422)*-1</f>
        <v>243440.627434052</v>
      </c>
      <c r="F435" s="22" t="n">
        <f aca="false">PV($C$429,F$431,0,F422)*-1</f>
        <v>243724.983504431</v>
      </c>
      <c r="G435" s="22" t="n">
        <f aca="false">PV($C$429,G$431,0,G422)*-1</f>
        <v>243958.872619345</v>
      </c>
      <c r="H435" s="22" t="n">
        <f aca="false">PV($C$429,H$431,0,H422)*-1</f>
        <v>244135.093421199</v>
      </c>
      <c r="I435" s="22" t="n">
        <f aca="false">PV($C$429,I$431,0,I422)*-1</f>
        <v>244280.041852535</v>
      </c>
      <c r="J435" s="22" t="n">
        <f aca="false">PV($C$429,J$431,0,J422)*-1</f>
        <v>244354.025192865</v>
      </c>
      <c r="K435" s="22" t="n">
        <f aca="false">PV($C$429,K$431,0,K422)*-1</f>
        <v>244387.939502039</v>
      </c>
      <c r="L435" s="22" t="n">
        <f aca="false">PV($C$429,L$431,0,L422)*-1</f>
        <v>244460.378877234</v>
      </c>
      <c r="M435" s="22" t="n">
        <f aca="false">PV($C$429,M$431,0,M422)*-1</f>
        <v>244278.268427694</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5017370.18825123</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1408126.02128785</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1169123.87013151</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2440120.29683187</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0.196311451685337</v>
      </c>
      <c r="E443" s="71" t="n">
        <f aca="false">(E335-E395)/E329</f>
        <v>0.196311451685337</v>
      </c>
      <c r="F443" s="71" t="n">
        <f aca="false">(F335-F395)/F329</f>
        <v>0.196311451685337</v>
      </c>
      <c r="G443" s="71" t="n">
        <f aca="false">(G335-G395)/G329</f>
        <v>0.196311451685337</v>
      </c>
      <c r="H443" s="71" t="n">
        <f aca="false">(H335-H395)/H329</f>
        <v>0.196311451685337</v>
      </c>
      <c r="I443" s="71" t="n">
        <f aca="false">(I335-I395)/I329</f>
        <v>0.196311451685337</v>
      </c>
      <c r="J443" s="71" t="n">
        <f aca="false">(J335-J395)/J329</f>
        <v>0.196311451685337</v>
      </c>
      <c r="K443" s="71" t="n">
        <f aca="false">(K335-K395)/K329</f>
        <v>0.196311451685337</v>
      </c>
      <c r="L443" s="71" t="n">
        <f aca="false">(L335-L395)/L329</f>
        <v>0.196311451685337</v>
      </c>
      <c r="M443" s="71" t="n">
        <f aca="false">(M335-M395)/M329</f>
        <v>0.196311451685337</v>
      </c>
    </row>
    <row r="444" customFormat="false" ht="15" hidden="false" customHeight="false" outlineLevel="0" collapsed="false">
      <c r="B444" s="0" t="s">
        <v>25</v>
      </c>
      <c r="C444" s="71" t="n">
        <f aca="false">(C336-C396)/C330</f>
        <v>0.455684645072413</v>
      </c>
      <c r="D444" s="71" t="n">
        <f aca="false">(D336-D396)/D330</f>
        <v>0.182168982004627</v>
      </c>
      <c r="E444" s="71" t="n">
        <f aca="false">(E336-E396)/E330</f>
        <v>0.182168982004627</v>
      </c>
      <c r="F444" s="71" t="n">
        <f aca="false">(F336-F396)/F330</f>
        <v>0.182168982004627</v>
      </c>
      <c r="G444" s="71" t="n">
        <f aca="false">(G336-G396)/G330</f>
        <v>0.182168982004627</v>
      </c>
      <c r="H444" s="71" t="n">
        <f aca="false">(H336-H396)/H330</f>
        <v>0.182168982004627</v>
      </c>
      <c r="I444" s="71" t="n">
        <f aca="false">(I336-I396)/I330</f>
        <v>0.182168982004627</v>
      </c>
      <c r="J444" s="71" t="n">
        <f aca="false">(J336-J396)/J330</f>
        <v>0.182168982004627</v>
      </c>
      <c r="K444" s="71" t="n">
        <f aca="false">(K336-K396)/K330</f>
        <v>0.182168982004627</v>
      </c>
      <c r="L444" s="71" t="n">
        <f aca="false">(L336-L396)/L330</f>
        <v>0.182168982004627</v>
      </c>
      <c r="M444" s="71" t="n">
        <f aca="false">(M336-M396)/M330</f>
        <v>0.182168982004627</v>
      </c>
    </row>
    <row r="445" customFormat="false" ht="15" hidden="false" customHeight="false" outlineLevel="0" collapsed="false">
      <c r="B445" s="0" t="s">
        <v>26</v>
      </c>
      <c r="C445" s="71" t="n">
        <f aca="false">(C337-C397)/C331</f>
        <v>0.391043568345798</v>
      </c>
      <c r="D445" s="71" t="n">
        <f aca="false">(D337-D397)/D331</f>
        <v>0.238320412284887</v>
      </c>
      <c r="E445" s="71" t="n">
        <f aca="false">(E337-E397)/E331</f>
        <v>0.238320412284887</v>
      </c>
      <c r="F445" s="71" t="n">
        <f aca="false">(F337-F397)/F331</f>
        <v>0.238320412284887</v>
      </c>
      <c r="G445" s="71" t="n">
        <f aca="false">(G337-G397)/G331</f>
        <v>0.238320412284887</v>
      </c>
      <c r="H445" s="71" t="n">
        <f aca="false">(H337-H397)/H331</f>
        <v>0.238320412284887</v>
      </c>
      <c r="I445" s="71" t="n">
        <f aca="false">(I337-I397)/I331</f>
        <v>0.238320412284887</v>
      </c>
      <c r="J445" s="71" t="n">
        <f aca="false">(J337-J397)/J331</f>
        <v>0.238320412284887</v>
      </c>
      <c r="K445" s="71" t="n">
        <f aca="false">(K337-K397)/K331</f>
        <v>0.238320412284887</v>
      </c>
      <c r="L445" s="71" t="n">
        <f aca="false">(L337-L397)/L331</f>
        <v>0.238320412284887</v>
      </c>
      <c r="M445" s="71" t="n">
        <f aca="false">(M337-M397)/M331</f>
        <v>0.238320412284887</v>
      </c>
    </row>
    <row r="446" customFormat="false" ht="15" hidden="false" customHeight="false" outlineLevel="0" collapsed="false">
      <c r="B446" s="0" t="s">
        <v>27</v>
      </c>
      <c r="C446" s="71" t="n">
        <f aca="false">(C338-C398)/C332</f>
        <v>0.399792046233091</v>
      </c>
      <c r="D446" s="71" t="n">
        <f aca="false">(D338-D398)/D332</f>
        <v>0.173113465879139</v>
      </c>
      <c r="E446" s="71" t="n">
        <f aca="false">(E338-E398)/E332</f>
        <v>0.173113465879139</v>
      </c>
      <c r="F446" s="71" t="n">
        <f aca="false">(F338-F398)/F332</f>
        <v>0.173113465879139</v>
      </c>
      <c r="G446" s="71" t="n">
        <f aca="false">(G338-G398)/G332</f>
        <v>0.173113465879139</v>
      </c>
      <c r="H446" s="71" t="n">
        <f aca="false">(H338-H398)/H332</f>
        <v>0.173113465879139</v>
      </c>
      <c r="I446" s="71" t="n">
        <f aca="false">(I338-I398)/I332</f>
        <v>0.173113465879139</v>
      </c>
      <c r="J446" s="71" t="n">
        <f aca="false">(J338-J398)/J332</f>
        <v>0.173113465879139</v>
      </c>
      <c r="K446" s="71" t="n">
        <f aca="false">(K338-K398)/K332</f>
        <v>0.173113465879139</v>
      </c>
      <c r="L446" s="71" t="n">
        <f aca="false">(L338-L398)/L332</f>
        <v>0.173113465879139</v>
      </c>
      <c r="M446" s="71" t="n">
        <f aca="false">(M338-M398)/M332</f>
        <v>0.173113465879139</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0.309012457704075</v>
      </c>
      <c r="E449" s="71" t="n">
        <f aca="false">(E335-E419)/E329</f>
        <v>0.309012457704075</v>
      </c>
      <c r="F449" s="71" t="n">
        <f aca="false">(F335-F419)/F329</f>
        <v>0.309012457704075</v>
      </c>
      <c r="G449" s="71" t="n">
        <f aca="false">(G335-G419)/G329</f>
        <v>0.309012457704075</v>
      </c>
      <c r="H449" s="71" t="n">
        <f aca="false">(H335-H419)/H329</f>
        <v>0.309012457704075</v>
      </c>
      <c r="I449" s="71" t="n">
        <f aca="false">(I335-I419)/I329</f>
        <v>0.309012457704075</v>
      </c>
      <c r="J449" s="71" t="n">
        <f aca="false">(J335-J419)/J329</f>
        <v>0.309012457704075</v>
      </c>
      <c r="K449" s="71" t="n">
        <f aca="false">(K335-K419)/K329</f>
        <v>0.309012457704075</v>
      </c>
      <c r="L449" s="71" t="n">
        <f aca="false">(L335-L419)/L329</f>
        <v>0.309012457704075</v>
      </c>
      <c r="M449" s="71" t="n">
        <f aca="false">(M335-M419)/M329</f>
        <v>0.309012457704075</v>
      </c>
    </row>
    <row r="450" customFormat="false" ht="15" hidden="false" customHeight="false" outlineLevel="0" collapsed="false">
      <c r="B450" s="0" t="s">
        <v>25</v>
      </c>
      <c r="C450" s="71" t="n">
        <f aca="false">(C336-C420)/C330</f>
        <v>0.455684645072413</v>
      </c>
      <c r="D450" s="71" t="n">
        <f aca="false">(D336-D420)/D330</f>
        <v>0.326833524419271</v>
      </c>
      <c r="E450" s="71" t="n">
        <f aca="false">(E336-E420)/E330</f>
        <v>0.326833524419271</v>
      </c>
      <c r="F450" s="71" t="n">
        <f aca="false">(F336-F420)/F330</f>
        <v>0.326833524419271</v>
      </c>
      <c r="G450" s="71" t="n">
        <f aca="false">(G336-G420)/G330</f>
        <v>0.326833524419271</v>
      </c>
      <c r="H450" s="71" t="n">
        <f aca="false">(H336-H420)/H330</f>
        <v>0.326833524419271</v>
      </c>
      <c r="I450" s="71" t="n">
        <f aca="false">(I336-I420)/I330</f>
        <v>0.326833524419271</v>
      </c>
      <c r="J450" s="71" t="n">
        <f aca="false">(J336-J420)/J330</f>
        <v>0.326833524419271</v>
      </c>
      <c r="K450" s="71" t="n">
        <f aca="false">(K336-K420)/K330</f>
        <v>0.326833524419271</v>
      </c>
      <c r="L450" s="71" t="n">
        <f aca="false">(L336-L420)/L330</f>
        <v>0.326833524419271</v>
      </c>
      <c r="M450" s="71" t="n">
        <f aca="false">(M336-M420)/M330</f>
        <v>0.326833524419271</v>
      </c>
    </row>
    <row r="451" customFormat="false" ht="15" hidden="false" customHeight="false" outlineLevel="0" collapsed="false">
      <c r="B451" s="0" t="s">
        <v>26</v>
      </c>
      <c r="C451" s="71" t="n">
        <f aca="false">(C337-C421)/C331</f>
        <v>0.391043568345798</v>
      </c>
      <c r="D451" s="71" t="n">
        <f aca="false">(D337-D421)/D331</f>
        <v>0.319364660370114</v>
      </c>
      <c r="E451" s="71" t="n">
        <f aca="false">(E337-E421)/E331</f>
        <v>0.319364660370114</v>
      </c>
      <c r="F451" s="71" t="n">
        <f aca="false">(F337-F421)/F331</f>
        <v>0.319364660370114</v>
      </c>
      <c r="G451" s="71" t="n">
        <f aca="false">(G337-G421)/G331</f>
        <v>0.319364660370114</v>
      </c>
      <c r="H451" s="71" t="n">
        <f aca="false">(H337-H421)/H331</f>
        <v>0.319364660370114</v>
      </c>
      <c r="I451" s="71" t="n">
        <f aca="false">(I337-I421)/I331</f>
        <v>0.319364660370114</v>
      </c>
      <c r="J451" s="71" t="n">
        <f aca="false">(J337-J421)/J331</f>
        <v>0.319364660370114</v>
      </c>
      <c r="K451" s="71" t="n">
        <f aca="false">(K337-K421)/K331</f>
        <v>0.319364660370114</v>
      </c>
      <c r="L451" s="71" t="n">
        <f aca="false">(L337-L421)/L331</f>
        <v>0.319364660370114</v>
      </c>
      <c r="M451" s="71" t="n">
        <f aca="false">(M337-M421)/M331</f>
        <v>0.319364660370114</v>
      </c>
    </row>
    <row r="452" customFormat="false" ht="15" hidden="false" customHeight="false" outlineLevel="0" collapsed="false">
      <c r="B452" s="0" t="s">
        <v>27</v>
      </c>
      <c r="C452" s="71" t="n">
        <f aca="false">(C338-C422)/C332</f>
        <v>0.399792046233091</v>
      </c>
      <c r="D452" s="71" t="n">
        <f aca="false">(D338-D422)/D332</f>
        <v>0.293116658068165</v>
      </c>
      <c r="E452" s="71" t="n">
        <f aca="false">(E338-E422)/E332</f>
        <v>0.293116658068165</v>
      </c>
      <c r="F452" s="71" t="n">
        <f aca="false">(F338-F422)/F332</f>
        <v>0.293116658068165</v>
      </c>
      <c r="G452" s="71" t="n">
        <f aca="false">(G338-G422)/G332</f>
        <v>0.293116658068165</v>
      </c>
      <c r="H452" s="71" t="n">
        <f aca="false">(H338-H422)/H332</f>
        <v>0.293116658068165</v>
      </c>
      <c r="I452" s="71" t="n">
        <f aca="false">(I338-I422)/I332</f>
        <v>0.293116658068165</v>
      </c>
      <c r="J452" s="71" t="n">
        <f aca="false">(J338-J422)/J332</f>
        <v>0.293116658068165</v>
      </c>
      <c r="K452" s="71" t="n">
        <f aca="false">(K338-K422)/K332</f>
        <v>0.293116658068165</v>
      </c>
      <c r="L452" s="71" t="n">
        <f aca="false">(L338-L422)/L332</f>
        <v>0.293116658068165</v>
      </c>
      <c r="M452" s="71" t="n">
        <f aca="false">(M338-M422)/M332</f>
        <v>0.293116658068165</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0.520177278580933</v>
      </c>
      <c r="E455" s="71" t="n">
        <f aca="false">(E395/E335)</f>
        <v>0.520177278580933</v>
      </c>
      <c r="F455" s="71" t="n">
        <f aca="false">(F395/F335)</f>
        <v>0.520177278580933</v>
      </c>
      <c r="G455" s="71" t="n">
        <f aca="false">(G395/G335)</f>
        <v>0.520177278580932</v>
      </c>
      <c r="H455" s="71" t="n">
        <f aca="false">(H395/H335)</f>
        <v>0.520177278580933</v>
      </c>
      <c r="I455" s="71" t="n">
        <f aca="false">(I395/I335)</f>
        <v>0.520177278580933</v>
      </c>
      <c r="J455" s="71" t="n">
        <f aca="false">(J395/J335)</f>
        <v>0.520177278580933</v>
      </c>
      <c r="K455" s="71" t="n">
        <f aca="false">(K395/K335)</f>
        <v>0.520177278580933</v>
      </c>
      <c r="L455" s="71" t="n">
        <f aca="false">(L395/L335)</f>
        <v>0.520177278580933</v>
      </c>
      <c r="M455" s="71" t="n">
        <f aca="false">(M395/M335)</f>
        <v>0.520177278580933</v>
      </c>
    </row>
    <row r="456" customFormat="false" ht="15" hidden="false" customHeight="false" outlineLevel="0" collapsed="false">
      <c r="B456" s="0" t="s">
        <v>25</v>
      </c>
      <c r="C456" s="71" t="n">
        <f aca="false">(C396/C336)</f>
        <v>0</v>
      </c>
      <c r="D456" s="71" t="n">
        <f aca="false">(D396/D336)</f>
        <v>0.600230150446085</v>
      </c>
      <c r="E456" s="71" t="n">
        <f aca="false">(E396/E336)</f>
        <v>0.600230150446085</v>
      </c>
      <c r="F456" s="71" t="n">
        <f aca="false">(F396/F336)</f>
        <v>0.600230150446085</v>
      </c>
      <c r="G456" s="71" t="n">
        <f aca="false">(G396/G336)</f>
        <v>0.600230150446085</v>
      </c>
      <c r="H456" s="71" t="n">
        <f aca="false">(H396/H336)</f>
        <v>0.600230150446085</v>
      </c>
      <c r="I456" s="71" t="n">
        <f aca="false">(I396/I336)</f>
        <v>0.600230150446085</v>
      </c>
      <c r="J456" s="71" t="n">
        <f aca="false">(J396/J336)</f>
        <v>0.600230150446085</v>
      </c>
      <c r="K456" s="71" t="n">
        <f aca="false">(K396/K336)</f>
        <v>0.600230150446085</v>
      </c>
      <c r="L456" s="71" t="n">
        <f aca="false">(L396/L336)</f>
        <v>0.600230150446085</v>
      </c>
      <c r="M456" s="71" t="n">
        <f aca="false">(M396/M336)</f>
        <v>0.600230150446085</v>
      </c>
    </row>
    <row r="457" customFormat="false" ht="15" hidden="false" customHeight="false" outlineLevel="0" collapsed="false">
      <c r="B457" s="0" t="s">
        <v>26</v>
      </c>
      <c r="C457" s="71" t="n">
        <f aca="false">(C397/C337)</f>
        <v>0</v>
      </c>
      <c r="D457" s="71" t="n">
        <f aca="false">(D397/D337)</f>
        <v>0.39055278854723</v>
      </c>
      <c r="E457" s="71" t="n">
        <f aca="false">(E397/E337)</f>
        <v>0.39055278854723</v>
      </c>
      <c r="F457" s="71" t="n">
        <f aca="false">(F397/F337)</f>
        <v>0.39055278854723</v>
      </c>
      <c r="G457" s="71" t="n">
        <f aca="false">(G397/G337)</f>
        <v>0.39055278854723</v>
      </c>
      <c r="H457" s="71" t="n">
        <f aca="false">(H397/H337)</f>
        <v>0.39055278854723</v>
      </c>
      <c r="I457" s="71" t="n">
        <f aca="false">(I397/I337)</f>
        <v>0.39055278854723</v>
      </c>
      <c r="J457" s="71" t="n">
        <f aca="false">(J397/J337)</f>
        <v>0.39055278854723</v>
      </c>
      <c r="K457" s="71" t="n">
        <f aca="false">(K397/K337)</f>
        <v>0.39055278854723</v>
      </c>
      <c r="L457" s="71" t="n">
        <f aca="false">(L397/L337)</f>
        <v>0.39055278854723</v>
      </c>
      <c r="M457" s="71" t="n">
        <f aca="false">(M397/M337)</f>
        <v>0.39055278854723</v>
      </c>
    </row>
    <row r="458" customFormat="false" ht="15" hidden="false" customHeight="false" outlineLevel="0" collapsed="false">
      <c r="B458" s="0" t="s">
        <v>27</v>
      </c>
      <c r="C458" s="71" t="n">
        <f aca="false">(C398/C338)</f>
        <v>0</v>
      </c>
      <c r="D458" s="71" t="n">
        <f aca="false">(D398/D338)</f>
        <v>0.566991220785296</v>
      </c>
      <c r="E458" s="71" t="n">
        <f aca="false">(E398/E338)</f>
        <v>0.566991220785296</v>
      </c>
      <c r="F458" s="71" t="n">
        <f aca="false">(F398/F338)</f>
        <v>0.566991220785296</v>
      </c>
      <c r="G458" s="71" t="n">
        <f aca="false">(G398/G338)</f>
        <v>0.566991220785296</v>
      </c>
      <c r="H458" s="71" t="n">
        <f aca="false">(H398/H338)</f>
        <v>0.566991220785296</v>
      </c>
      <c r="I458" s="71" t="n">
        <f aca="false">(I398/I338)</f>
        <v>0.566991220785296</v>
      </c>
      <c r="J458" s="71" t="n">
        <f aca="false">(J398/J338)</f>
        <v>0.566991220785296</v>
      </c>
      <c r="K458" s="71" t="n">
        <f aca="false">(K398/K338)</f>
        <v>0.566991220785296</v>
      </c>
      <c r="L458" s="71" t="n">
        <f aca="false">(L398/L338)</f>
        <v>0.566991220785296</v>
      </c>
      <c r="M458" s="71" t="n">
        <f aca="false">(M398/M338)</f>
        <v>0.566991220785296</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0.24471447215609</v>
      </c>
      <c r="E461" s="71" t="n">
        <f aca="false">(E419/E335)</f>
        <v>0.24471447215609</v>
      </c>
      <c r="F461" s="71" t="n">
        <f aca="false">(F419/F335)</f>
        <v>0.24471447215609</v>
      </c>
      <c r="G461" s="71" t="n">
        <f aca="false">(G419/G335)</f>
        <v>0.244714472156089</v>
      </c>
      <c r="H461" s="71" t="n">
        <f aca="false">(H419/H335)</f>
        <v>0.24471447215609</v>
      </c>
      <c r="I461" s="71" t="n">
        <f aca="false">(I419/I335)</f>
        <v>0.24471447215609</v>
      </c>
      <c r="J461" s="71" t="n">
        <f aca="false">(J419/J335)</f>
        <v>0.24471447215609</v>
      </c>
      <c r="K461" s="71" t="n">
        <f aca="false">(K419/K335)</f>
        <v>0.24471447215609</v>
      </c>
      <c r="L461" s="71" t="n">
        <f aca="false">(L419/L335)</f>
        <v>0.24471447215609</v>
      </c>
      <c r="M461" s="71" t="n">
        <f aca="false">(M419/M335)</f>
        <v>0.244714472156089</v>
      </c>
    </row>
    <row r="462" customFormat="false" ht="15" hidden="false" customHeight="false" outlineLevel="0" collapsed="false">
      <c r="B462" s="0" t="s">
        <v>25</v>
      </c>
      <c r="C462" s="71" t="n">
        <f aca="false">(C420/C336)</f>
        <v>0</v>
      </c>
      <c r="D462" s="71" t="n">
        <f aca="false">(D420/D336)</f>
        <v>0.282763797390333</v>
      </c>
      <c r="E462" s="71" t="n">
        <f aca="false">(E420/E336)</f>
        <v>0.282763797390333</v>
      </c>
      <c r="F462" s="71" t="n">
        <f aca="false">(F420/F336)</f>
        <v>0.282763797390333</v>
      </c>
      <c r="G462" s="71" t="n">
        <f aca="false">(G420/G336)</f>
        <v>0.282763797390333</v>
      </c>
      <c r="H462" s="71" t="n">
        <f aca="false">(H420/H336)</f>
        <v>0.282763797390333</v>
      </c>
      <c r="I462" s="71" t="n">
        <f aca="false">(I420/I336)</f>
        <v>0.282763797390333</v>
      </c>
      <c r="J462" s="71" t="n">
        <f aca="false">(J420/J336)</f>
        <v>0.282763797390333</v>
      </c>
      <c r="K462" s="71" t="n">
        <f aca="false">(K420/K336)</f>
        <v>0.282763797390333</v>
      </c>
      <c r="L462" s="71" t="n">
        <f aca="false">(L420/L336)</f>
        <v>0.282763797390333</v>
      </c>
      <c r="M462" s="71" t="n">
        <f aca="false">(M420/M336)</f>
        <v>0.282763797390333</v>
      </c>
    </row>
    <row r="463" customFormat="false" ht="15" hidden="false" customHeight="false" outlineLevel="0" collapsed="false">
      <c r="B463" s="0" t="s">
        <v>26</v>
      </c>
      <c r="C463" s="71" t="n">
        <f aca="false">(C421/C337)</f>
        <v>0</v>
      </c>
      <c r="D463" s="71" t="n">
        <f aca="false">(D421/D337)</f>
        <v>0.183301590354501</v>
      </c>
      <c r="E463" s="71" t="n">
        <f aca="false">(E421/E337)</f>
        <v>0.183301590354501</v>
      </c>
      <c r="F463" s="71" t="n">
        <f aca="false">(F421/F337)</f>
        <v>0.183301590354501</v>
      </c>
      <c r="G463" s="71" t="n">
        <f aca="false">(G421/G337)</f>
        <v>0.183301590354501</v>
      </c>
      <c r="H463" s="71" t="n">
        <f aca="false">(H421/H337)</f>
        <v>0.183301590354501</v>
      </c>
      <c r="I463" s="71" t="n">
        <f aca="false">(I421/I337)</f>
        <v>0.183301590354501</v>
      </c>
      <c r="J463" s="71" t="n">
        <f aca="false">(J421/J337)</f>
        <v>0.183301590354501</v>
      </c>
      <c r="K463" s="71" t="n">
        <f aca="false">(K421/K337)</f>
        <v>0.183301590354501</v>
      </c>
      <c r="L463" s="71" t="n">
        <f aca="false">(L421/L337)</f>
        <v>0.183301590354501</v>
      </c>
      <c r="M463" s="71" t="n">
        <f aca="false">(M421/M337)</f>
        <v>0.183301590354501</v>
      </c>
    </row>
    <row r="464" customFormat="false" ht="15" hidden="false" customHeight="false" outlineLevel="0" collapsed="false">
      <c r="B464" s="0" t="s">
        <v>27</v>
      </c>
      <c r="C464" s="71" t="n">
        <f aca="false">(C422/C338)</f>
        <v>0</v>
      </c>
      <c r="D464" s="71" t="n">
        <f aca="false">(D422/D338)</f>
        <v>0.266827189710349</v>
      </c>
      <c r="E464" s="71" t="n">
        <f aca="false">(E422/E338)</f>
        <v>0.266827189710349</v>
      </c>
      <c r="F464" s="71" t="n">
        <f aca="false">(F422/F338)</f>
        <v>0.266827189710349</v>
      </c>
      <c r="G464" s="71" t="n">
        <f aca="false">(G422/G338)</f>
        <v>0.266827189710349</v>
      </c>
      <c r="H464" s="71" t="n">
        <f aca="false">(H422/H338)</f>
        <v>0.266827189710349</v>
      </c>
      <c r="I464" s="71" t="n">
        <f aca="false">(I422/I338)</f>
        <v>0.266827189710349</v>
      </c>
      <c r="J464" s="71" t="n">
        <f aca="false">(J422/J338)</f>
        <v>0.266827189710349</v>
      </c>
      <c r="K464" s="71" t="n">
        <f aca="false">(K422/K338)</f>
        <v>0.266827189710349</v>
      </c>
      <c r="L464" s="71" t="n">
        <f aca="false">(L422/L338)</f>
        <v>0.266827189710349</v>
      </c>
      <c r="M464" s="71" t="n">
        <f aca="false">(M422/M338)</f>
        <v>0.266827189710349</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0.520177278580933</v>
      </c>
    </row>
    <row r="468" customFormat="false" ht="15" hidden="false" customHeight="false" outlineLevel="0" collapsed="false">
      <c r="B468" s="0" t="s">
        <v>25</v>
      </c>
      <c r="C468" s="71" t="n">
        <f aca="false">C402/SUM(D336:M336)</f>
        <v>0.600230150446085</v>
      </c>
    </row>
    <row r="469" customFormat="false" ht="15" hidden="false" customHeight="false" outlineLevel="0" collapsed="false">
      <c r="B469" s="0" t="s">
        <v>26</v>
      </c>
      <c r="C469" s="71" t="n">
        <f aca="false">C403/SUM(D337:M337)</f>
        <v>0.39055278854723</v>
      </c>
    </row>
    <row r="470" customFormat="false" ht="15" hidden="false" customHeight="false" outlineLevel="0" collapsed="false">
      <c r="B470" s="0" t="s">
        <v>27</v>
      </c>
      <c r="C470" s="71" t="n">
        <f aca="false">C404/SUM(D338:M338)</f>
        <v>0.566991220785295</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0.24471447215609</v>
      </c>
    </row>
    <row r="474" customFormat="false" ht="15" hidden="false" customHeight="false" outlineLevel="0" collapsed="false">
      <c r="B474" s="0" t="s">
        <v>25</v>
      </c>
      <c r="C474" s="71" t="n">
        <f aca="false">C426/SUM(D336:M336)</f>
        <v>0.282763797390333</v>
      </c>
    </row>
    <row r="475" customFormat="false" ht="15" hidden="false" customHeight="false" outlineLevel="0" collapsed="false">
      <c r="B475" s="0" t="s">
        <v>26</v>
      </c>
      <c r="C475" s="71" t="n">
        <f aca="false">C427/SUM(D337:M337)</f>
        <v>0.183301590354501</v>
      </c>
    </row>
    <row r="476" customFormat="false" ht="15" hidden="false" customHeight="false" outlineLevel="0" collapsed="false">
      <c r="B476" s="0" t="s">
        <v>27</v>
      </c>
      <c r="C476" s="71" t="n">
        <f aca="false">C428/SUM(D338:M338)</f>
        <v>0.266827189710349</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112569.967568646</v>
      </c>
      <c r="E479" s="22" t="n">
        <f aca="false">E154+E323</f>
        <v>116109.498058062</v>
      </c>
      <c r="F479" s="22" t="n">
        <f aca="false">F154+F323</f>
        <v>119732.475926896</v>
      </c>
      <c r="G479" s="22" t="n">
        <f aca="false">G154+G323</f>
        <v>123442.797721198</v>
      </c>
      <c r="H479" s="22" t="n">
        <f aca="false">H154+H323</f>
        <v>127237.924118824</v>
      </c>
      <c r="I479" s="22" t="n">
        <f aca="false">I154+I323</f>
        <v>131132.872145555</v>
      </c>
      <c r="J479" s="22" t="n">
        <f aca="false">J154+J323</f>
        <v>135107.765038404</v>
      </c>
      <c r="K479" s="22" t="n">
        <f aca="false">K154+K323</f>
        <v>139180.312380253</v>
      </c>
      <c r="L479" s="22" t="n">
        <f aca="false">L154+L323</f>
        <v>143398.214024132</v>
      </c>
      <c r="M479" s="22" t="n">
        <f aca="false">M154+M323</f>
        <v>147590.131397453</v>
      </c>
    </row>
    <row r="480" customFormat="false" ht="15" hidden="false" customHeight="false" outlineLevel="0" collapsed="false">
      <c r="B480" s="0" t="s">
        <v>25</v>
      </c>
      <c r="C480" s="0" t="n">
        <f aca="false">C155+C324</f>
        <v>0</v>
      </c>
      <c r="D480" s="22" t="n">
        <f aca="false">D155+D324</f>
        <v>40361.0545967909</v>
      </c>
      <c r="E480" s="22" t="n">
        <f aca="false">E155+E324</f>
        <v>41630.1247263811</v>
      </c>
      <c r="F480" s="22" t="n">
        <f aca="false">F155+F324</f>
        <v>42929.114241305</v>
      </c>
      <c r="G480" s="22" t="n">
        <f aca="false">G155+G324</f>
        <v>44259.4202167435</v>
      </c>
      <c r="H480" s="22" t="n">
        <f aca="false">H155+H324</f>
        <v>45620.132199208</v>
      </c>
      <c r="I480" s="22" t="n">
        <f aca="false">I155+I324</f>
        <v>47016.6344222605</v>
      </c>
      <c r="J480" s="22" t="n">
        <f aca="false">J155+J324</f>
        <v>48441.8002327315</v>
      </c>
      <c r="K480" s="22" t="n">
        <f aca="false">K155+K324</f>
        <v>49901.9792588304</v>
      </c>
      <c r="L480" s="22" t="n">
        <f aca="false">L155+L324</f>
        <v>51414.2738984172</v>
      </c>
      <c r="M480" s="22" t="n">
        <f aca="false">M155+M324</f>
        <v>52917.2520872194</v>
      </c>
    </row>
    <row r="481" customFormat="false" ht="15" hidden="false" customHeight="false" outlineLevel="0" collapsed="false">
      <c r="B481" s="0" t="s">
        <v>26</v>
      </c>
      <c r="C481" s="0" t="n">
        <f aca="false">C156+C325</f>
        <v>0</v>
      </c>
      <c r="D481" s="22" t="n">
        <f aca="false">D156+D325</f>
        <v>28863.3889730762</v>
      </c>
      <c r="E481" s="22" t="n">
        <f aca="false">E156+E325</f>
        <v>29770.9387175119</v>
      </c>
      <c r="F481" s="22" t="n">
        <f aca="false">F156+F325</f>
        <v>30699.8847030852</v>
      </c>
      <c r="G481" s="22" t="n">
        <f aca="false">G156+G325</f>
        <v>31651.2260197549</v>
      </c>
      <c r="H481" s="22" t="n">
        <f aca="false">H156+H325</f>
        <v>32624.3115751884</v>
      </c>
      <c r="I481" s="22" t="n">
        <f aca="false">I156+I325</f>
        <v>33622.9917947319</v>
      </c>
      <c r="J481" s="22" t="n">
        <f aca="false">J156+J325</f>
        <v>34642.1701970233</v>
      </c>
      <c r="K481" s="22" t="n">
        <f aca="false">K156+K325</f>
        <v>35686.387589796</v>
      </c>
      <c r="L481" s="22" t="n">
        <f aca="false">L156+L325</f>
        <v>36767.8744057466</v>
      </c>
      <c r="M481" s="22" t="n">
        <f aca="false">M156+M325</f>
        <v>37842.6987510177</v>
      </c>
    </row>
    <row r="482" customFormat="false" ht="15" hidden="false" customHeight="false" outlineLevel="0" collapsed="false">
      <c r="B482" s="0" t="s">
        <v>27</v>
      </c>
      <c r="C482" s="0" t="n">
        <f aca="false">C157+C326</f>
        <v>0</v>
      </c>
      <c r="D482" s="22" t="n">
        <f aca="false">D157+D326</f>
        <v>43345.5239987792</v>
      </c>
      <c r="E482" s="22" t="n">
        <f aca="false">E157+E326</f>
        <v>44708.4346141687</v>
      </c>
      <c r="F482" s="22" t="n">
        <f aca="false">F157+F326</f>
        <v>46103.476982506</v>
      </c>
      <c r="G482" s="22" t="n">
        <f aca="false">G157+G326</f>
        <v>47532.1514846999</v>
      </c>
      <c r="H482" s="22" t="n">
        <f aca="false">H157+H326</f>
        <v>48993.4803444276</v>
      </c>
      <c r="I482" s="22" t="n">
        <f aca="false">I157+I326</f>
        <v>50493.2459285629</v>
      </c>
      <c r="J482" s="22" t="n">
        <f aca="false">J157+J326</f>
        <v>52023.7946086492</v>
      </c>
      <c r="K482" s="22" t="n">
        <f aca="false">K157+K326</f>
        <v>53591.9455316262</v>
      </c>
      <c r="L482" s="22" t="n">
        <f aca="false">L157+L326</f>
        <v>55216.0657199686</v>
      </c>
      <c r="M482" s="22" t="n">
        <f aca="false">M157+M326</f>
        <v>56830.1805592162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461" activePane="bottomRight" state="frozen"/>
      <selection pane="topLeft" activeCell="A1" activeCellId="0" sqref="A1"/>
      <selection pane="topRight" activeCell="C1" activeCellId="0" sqref="C1"/>
      <selection pane="bottomLeft" activeCell="A461" activeCellId="0" sqref="A461"/>
      <selection pane="bottomRight" activeCell="C467" activeCellId="0" sqref="C46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43.33"/>
    <col collapsed="false" customWidth="true" hidden="false" outlineLevel="0" max="3" min="3" style="0" width="13.5"/>
    <col collapsed="false" customWidth="true" hidden="false" outlineLevel="0" max="4" min="4" style="0" width="11.5"/>
    <col collapsed="false" customWidth="true" hidden="false" outlineLevel="0" max="13" min="5"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WRA'!C26+'Regional Data WRA'!V16-('Regional Data WRA'!C26*'Regional Data WRA'!V16)</f>
        <v>0.998565625937896</v>
      </c>
      <c r="E31" s="71" t="n">
        <f aca="false">D31</f>
        <v>0.998565625937896</v>
      </c>
      <c r="F31" s="71" t="n">
        <f aca="false">E31</f>
        <v>0.998565625937896</v>
      </c>
      <c r="G31" s="71" t="n">
        <f aca="false">F31</f>
        <v>0.998565625937896</v>
      </c>
      <c r="H31" s="71" t="n">
        <f aca="false">G31</f>
        <v>0.998565625937896</v>
      </c>
      <c r="I31" s="71" t="n">
        <f aca="false">H31</f>
        <v>0.998565625937896</v>
      </c>
      <c r="J31" s="71" t="n">
        <f aca="false">I31</f>
        <v>0.998565625937896</v>
      </c>
      <c r="K31" s="71" t="n">
        <f aca="false">J31</f>
        <v>0.998565625937896</v>
      </c>
      <c r="L31" s="71" t="n">
        <f aca="false">K31</f>
        <v>0.998565625937896</v>
      </c>
      <c r="M31" s="71" t="n">
        <f aca="false">L31</f>
        <v>0.998565625937896</v>
      </c>
    </row>
    <row r="32" customFormat="false" ht="15" hidden="false" customHeight="false" outlineLevel="0" collapsed="false">
      <c r="B32" s="0" t="s">
        <v>26</v>
      </c>
      <c r="C32" s="75" t="n">
        <v>0</v>
      </c>
      <c r="D32" s="71" t="n">
        <f aca="false">'Regional Data WRA'!C27+'Regional Data WRA'!V17-('Regional Data WRA'!C27*'Regional Data WRA'!V17)</f>
        <v>0.792309861535985</v>
      </c>
      <c r="E32" s="71" t="n">
        <f aca="false">D32</f>
        <v>0.792309861535985</v>
      </c>
      <c r="F32" s="71" t="n">
        <f aca="false">E32</f>
        <v>0.792309861535985</v>
      </c>
      <c r="G32" s="71" t="n">
        <f aca="false">F32</f>
        <v>0.792309861535985</v>
      </c>
      <c r="H32" s="71" t="n">
        <f aca="false">G32</f>
        <v>0.792309861535985</v>
      </c>
      <c r="I32" s="71" t="n">
        <f aca="false">H32</f>
        <v>0.792309861535985</v>
      </c>
      <c r="J32" s="71" t="n">
        <f aca="false">I32</f>
        <v>0.792309861535985</v>
      </c>
      <c r="K32" s="71" t="n">
        <f aca="false">J32</f>
        <v>0.792309861535985</v>
      </c>
      <c r="L32" s="71" t="n">
        <f aca="false">K32</f>
        <v>0.792309861535985</v>
      </c>
      <c r="M32" s="71" t="n">
        <f aca="false">L32</f>
        <v>0.792309861535985</v>
      </c>
    </row>
    <row r="33" customFormat="false" ht="15" hidden="false" customHeight="false" outlineLevel="0" collapsed="false">
      <c r="B33" s="0" t="s">
        <v>27</v>
      </c>
      <c r="C33" s="75" t="n">
        <v>0</v>
      </c>
      <c r="D33" s="71" t="n">
        <f aca="false">'Regional Data WRA'!C28+'Regional Data WRA'!V18-('Regional Data WRA'!C28*'Regional Data WRA'!V18)</f>
        <v>0.956921638529309</v>
      </c>
      <c r="E33" s="71" t="n">
        <f aca="false">D33</f>
        <v>0.956921638529309</v>
      </c>
      <c r="F33" s="71" t="n">
        <f aca="false">E33</f>
        <v>0.956921638529309</v>
      </c>
      <c r="G33" s="71" t="n">
        <f aca="false">F33</f>
        <v>0.956921638529309</v>
      </c>
      <c r="H33" s="71" t="n">
        <f aca="false">G33</f>
        <v>0.956921638529309</v>
      </c>
      <c r="I33" s="71" t="n">
        <f aca="false">H33</f>
        <v>0.956921638529309</v>
      </c>
      <c r="J33" s="71" t="n">
        <f aca="false">I33</f>
        <v>0.956921638529309</v>
      </c>
      <c r="K33" s="71" t="n">
        <f aca="false">J33</f>
        <v>0.956921638529309</v>
      </c>
      <c r="L33" s="71" t="n">
        <f aca="false">K33</f>
        <v>0.956921638529309</v>
      </c>
      <c r="M33" s="71" t="n">
        <f aca="false">L33</f>
        <v>0.956921638529309</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453855.52115862</v>
      </c>
      <c r="E36" s="22" t="n">
        <f aca="false">SUM(E37:E39)</f>
        <v>468126.072084655</v>
      </c>
      <c r="F36" s="22" t="n">
        <f aca="false">SUM(F37:F39)</f>
        <v>482733.06313494</v>
      </c>
      <c r="G36" s="22" t="n">
        <f aca="false">SUM(G37:G39)</f>
        <v>497692.20426281</v>
      </c>
      <c r="H36" s="22" t="n">
        <f aca="false">SUM(H37:H39)</f>
        <v>512993.257521148</v>
      </c>
      <c r="I36" s="22" t="n">
        <f aca="false">SUM(I37:I39)</f>
        <v>528696.768011012</v>
      </c>
      <c r="J36" s="22" t="n">
        <f aca="false">SUM(J37:J39)</f>
        <v>544722.597318756</v>
      </c>
      <c r="K36" s="22" t="n">
        <f aca="false">SUM(K37:K39)</f>
        <v>561142.146299711</v>
      </c>
      <c r="L36" s="22" t="n">
        <f aca="false">SUM(L37:L39)</f>
        <v>578147.729494994</v>
      </c>
      <c r="M36" s="22" t="n">
        <f aca="false">SUM(M37:M39)</f>
        <v>595048.550248649</v>
      </c>
    </row>
    <row r="37" customFormat="false" ht="15" hidden="false" customHeight="false" outlineLevel="0" collapsed="false">
      <c r="B37" s="0" t="s">
        <v>25</v>
      </c>
      <c r="C37" s="22" t="n">
        <f aca="false">C31*C4</f>
        <v>0</v>
      </c>
      <c r="D37" s="22" t="n">
        <f aca="false">D31*D4</f>
        <v>81850.4999519994</v>
      </c>
      <c r="E37" s="22" t="n">
        <f aca="false">E31*E4</f>
        <v>84424.1201316208</v>
      </c>
      <c r="F37" s="22" t="n">
        <f aca="false">F31*F4</f>
        <v>87058.415550586</v>
      </c>
      <c r="G37" s="22" t="n">
        <f aca="false">G31*G4</f>
        <v>89756.2194178672</v>
      </c>
      <c r="H37" s="22" t="n">
        <f aca="false">H31*H4</f>
        <v>92515.6853725613</v>
      </c>
      <c r="I37" s="22" t="n">
        <f aca="false">I31*I4</f>
        <v>95347.7324110452</v>
      </c>
      <c r="J37" s="22" t="n">
        <f aca="false">J31*J4</f>
        <v>98237.9079841785</v>
      </c>
      <c r="K37" s="22" t="n">
        <f aca="false">K31*K4</f>
        <v>101199.088867572</v>
      </c>
      <c r="L37" s="22" t="n">
        <f aca="false">L31*L4</f>
        <v>104265.957995782</v>
      </c>
      <c r="M37" s="22" t="n">
        <f aca="false">M31*M4</f>
        <v>107313.933758541</v>
      </c>
    </row>
    <row r="38" customFormat="false" ht="15" hidden="false" customHeight="false" outlineLevel="0" collapsed="false">
      <c r="B38" s="0" t="s">
        <v>26</v>
      </c>
      <c r="C38" s="22" t="n">
        <f aca="false">C32*C5</f>
        <v>0</v>
      </c>
      <c r="D38" s="22" t="n">
        <f aca="false">D32*D5</f>
        <v>174020.065838901</v>
      </c>
      <c r="E38" s="22" t="n">
        <f aca="false">E32*E5</f>
        <v>179491.767946582</v>
      </c>
      <c r="F38" s="22" t="n">
        <f aca="false">F32*F5</f>
        <v>185092.469988918</v>
      </c>
      <c r="G38" s="22" t="n">
        <f aca="false">G32*G5</f>
        <v>190828.195572513</v>
      </c>
      <c r="H38" s="22" t="n">
        <f aca="false">H32*H5</f>
        <v>196695.01920093</v>
      </c>
      <c r="I38" s="22" t="n">
        <f aca="false">I32*I5</f>
        <v>202716.155447927</v>
      </c>
      <c r="J38" s="22" t="n">
        <f aca="false">J32*J5</f>
        <v>208860.877151735</v>
      </c>
      <c r="K38" s="22" t="n">
        <f aca="false">K32*K5</f>
        <v>215156.561265959</v>
      </c>
      <c r="L38" s="22" t="n">
        <f aca="false">L32*L5</f>
        <v>221676.946210748</v>
      </c>
      <c r="M38" s="22" t="n">
        <f aca="false">M32*M5</f>
        <v>228157.162498024</v>
      </c>
    </row>
    <row r="39" customFormat="false" ht="15" hidden="false" customHeight="false" outlineLevel="0" collapsed="false">
      <c r="B39" s="0" t="s">
        <v>27</v>
      </c>
      <c r="C39" s="22" t="n">
        <f aca="false">C33*C6</f>
        <v>0</v>
      </c>
      <c r="D39" s="22" t="n">
        <f aca="false">D33*D6</f>
        <v>197984.955367719</v>
      </c>
      <c r="E39" s="22" t="n">
        <f aca="false">E33*E6</f>
        <v>204210.184006452</v>
      </c>
      <c r="F39" s="22" t="n">
        <f aca="false">F33*F6</f>
        <v>210582.177595435</v>
      </c>
      <c r="G39" s="22" t="n">
        <f aca="false">G33*G6</f>
        <v>217107.789272429</v>
      </c>
      <c r="H39" s="22" t="n">
        <f aca="false">H33*H6</f>
        <v>223782.552947657</v>
      </c>
      <c r="I39" s="22" t="n">
        <f aca="false">I33*I6</f>
        <v>230632.88015204</v>
      </c>
      <c r="J39" s="22" t="n">
        <f aca="false">J33*J6</f>
        <v>237623.812182843</v>
      </c>
      <c r="K39" s="22" t="n">
        <f aca="false">K33*K6</f>
        <v>244786.496166181</v>
      </c>
      <c r="L39" s="22" t="n">
        <f aca="false">L33*L6</f>
        <v>252204.825288464</v>
      </c>
      <c r="M39" s="22" t="n">
        <f aca="false">M33*M6</f>
        <v>259577.453992083</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5223157.9095353</v>
      </c>
      <c r="D42" s="22"/>
      <c r="E42" s="22"/>
      <c r="F42" s="22"/>
      <c r="G42" s="22"/>
      <c r="H42" s="22"/>
      <c r="I42" s="22"/>
      <c r="J42" s="22"/>
      <c r="K42" s="22"/>
      <c r="L42" s="22"/>
      <c r="M42" s="22"/>
    </row>
    <row r="43" customFormat="false" ht="15" hidden="false" customHeight="false" outlineLevel="0" collapsed="false">
      <c r="A43" s="101"/>
      <c r="B43" s="101" t="s">
        <v>25</v>
      </c>
      <c r="C43" s="48" t="n">
        <f aca="false">SUM(C37:M37)</f>
        <v>941969.561441754</v>
      </c>
      <c r="D43" s="22"/>
      <c r="E43" s="22"/>
      <c r="F43" s="22"/>
      <c r="G43" s="22"/>
      <c r="H43" s="22"/>
      <c r="I43" s="22"/>
      <c r="J43" s="22"/>
      <c r="K43" s="22"/>
      <c r="L43" s="22"/>
      <c r="M43" s="22"/>
    </row>
    <row r="44" customFormat="false" ht="15" hidden="false" customHeight="false" outlineLevel="0" collapsed="false">
      <c r="A44" s="101"/>
      <c r="B44" s="101" t="s">
        <v>26</v>
      </c>
      <c r="C44" s="48" t="n">
        <f aca="false">SUM(C38:M38)</f>
        <v>2002695.22112224</v>
      </c>
      <c r="D44" s="22"/>
      <c r="E44" s="22"/>
      <c r="F44" s="22"/>
      <c r="G44" s="22"/>
      <c r="H44" s="22"/>
      <c r="I44" s="22"/>
      <c r="J44" s="22"/>
      <c r="K44" s="22"/>
      <c r="L44" s="22"/>
      <c r="M44" s="22"/>
    </row>
    <row r="45" customFormat="false" ht="15" hidden="false" customHeight="false" outlineLevel="0" collapsed="false">
      <c r="A45" s="101"/>
      <c r="B45" s="101" t="s">
        <v>27</v>
      </c>
      <c r="C45" s="48" t="n">
        <f aca="false">SUM(C39:M39)</f>
        <v>2278493.1269713</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440636.42830934</v>
      </c>
      <c r="E49" s="22" t="n">
        <f aca="false">PV($C$46,E$48,0,E36)*-1</f>
        <v>441253.720505849</v>
      </c>
      <c r="F49" s="22" t="n">
        <f aca="false">PV($C$46,F$48,0,F36)*-1</f>
        <v>441769.136421942</v>
      </c>
      <c r="G49" s="22" t="n">
        <f aca="false">PV($C$46,G$48,0,G36)*-1</f>
        <v>442193.077336116</v>
      </c>
      <c r="H49" s="22" t="n">
        <f aca="false">PV($C$46,H$48,0,H36)*-1</f>
        <v>442512.49026759</v>
      </c>
      <c r="I49" s="22" t="n">
        <f aca="false">PV($C$46,I$48,0,I36)*-1</f>
        <v>442775.219768753</v>
      </c>
      <c r="J49" s="22" t="n">
        <f aca="false">PV($C$46,J$48,0,J36)*-1</f>
        <v>442909.319916785</v>
      </c>
      <c r="K49" s="22" t="n">
        <f aca="false">PV($C$46,K$48,0,K36)*-1</f>
        <v>442970.792051733</v>
      </c>
      <c r="L49" s="22" t="n">
        <f aca="false">PV($C$46,L$48,0,L36)*-1</f>
        <v>443102.09365144</v>
      </c>
      <c r="M49" s="22" t="n">
        <f aca="false">PV($C$46,M$48,0,M36)*-1</f>
        <v>442772.005308138</v>
      </c>
    </row>
    <row r="50" customFormat="false" ht="15" hidden="false" customHeight="false" outlineLevel="0" collapsed="false">
      <c r="A50" s="101"/>
      <c r="B50" s="101" t="s">
        <v>25</v>
      </c>
      <c r="C50" s="22" t="n">
        <f aca="false">PV($C$46,C$48,0,C37)*-1</f>
        <v>0</v>
      </c>
      <c r="D50" s="22" t="n">
        <f aca="false">PV($C$46,D$48,0,D37)*-1</f>
        <v>79466.5048077664</v>
      </c>
      <c r="E50" s="22" t="n">
        <f aca="false">PV($C$46,E$48,0,E37)*-1</f>
        <v>79577.8302682824</v>
      </c>
      <c r="F50" s="22" t="n">
        <f aca="false">PV($C$46,F$48,0,F37)*-1</f>
        <v>79670.7828676201</v>
      </c>
      <c r="G50" s="22" t="n">
        <f aca="false">PV($C$46,G$48,0,G37)*-1</f>
        <v>79747.2384226537</v>
      </c>
      <c r="H50" s="22" t="n">
        <f aca="false">PV($C$46,H$48,0,H37)*-1</f>
        <v>79804.8428956929</v>
      </c>
      <c r="I50" s="22" t="n">
        <f aca="false">PV($C$46,I$48,0,I37)*-1</f>
        <v>79852.2248047362</v>
      </c>
      <c r="J50" s="22" t="n">
        <f aca="false">PV($C$46,J$48,0,J37)*-1</f>
        <v>79876.409074065</v>
      </c>
      <c r="K50" s="22" t="n">
        <f aca="false">PV($C$46,K$48,0,K37)*-1</f>
        <v>79887.4952562179</v>
      </c>
      <c r="L50" s="22" t="n">
        <f aca="false">PV($C$46,L$48,0,L37)*-1</f>
        <v>79911.1748218053</v>
      </c>
      <c r="M50" s="22" t="n">
        <f aca="false">PV($C$46,M$48,0,M37)*-1</f>
        <v>79851.6450933607</v>
      </c>
    </row>
    <row r="51" customFormat="false" ht="15" hidden="false" customHeight="false" outlineLevel="0" collapsed="false">
      <c r="A51" s="101"/>
      <c r="B51" s="101" t="s">
        <v>26</v>
      </c>
      <c r="C51" s="22" t="n">
        <f aca="false">PV($C$46,C$48,0,C38)*-1</f>
        <v>0</v>
      </c>
      <c r="D51" s="22" t="n">
        <f aca="false">PV($C$46,D$48,0,D38)*-1</f>
        <v>168951.520231943</v>
      </c>
      <c r="E51" s="22" t="n">
        <f aca="false">PV($C$46,E$48,0,E38)*-1</f>
        <v>169188.206189633</v>
      </c>
      <c r="F51" s="22" t="n">
        <f aca="false">PV($C$46,F$48,0,F38)*-1</f>
        <v>169385.830119434</v>
      </c>
      <c r="G51" s="22" t="n">
        <f aca="false">PV($C$46,G$48,0,G38)*-1</f>
        <v>169548.3801433</v>
      </c>
      <c r="H51" s="22" t="n">
        <f aca="false">PV($C$46,H$48,0,H38)*-1</f>
        <v>169670.851407334</v>
      </c>
      <c r="I51" s="22" t="n">
        <f aca="false">PV($C$46,I$48,0,I38)*-1</f>
        <v>169771.588763075</v>
      </c>
      <c r="J51" s="22" t="n">
        <f aca="false">PV($C$46,J$48,0,J38)*-1</f>
        <v>169823.006263803</v>
      </c>
      <c r="K51" s="22" t="n">
        <f aca="false">PV($C$46,K$48,0,K38)*-1</f>
        <v>169846.57628658</v>
      </c>
      <c r="L51" s="22" t="n">
        <f aca="false">PV($C$46,L$48,0,L38)*-1</f>
        <v>169896.920750755</v>
      </c>
      <c r="M51" s="22" t="n">
        <f aca="false">PV($C$46,M$48,0,M38)*-1</f>
        <v>169770.356254883</v>
      </c>
    </row>
    <row r="52" customFormat="false" ht="15" hidden="false" customHeight="false" outlineLevel="0" collapsed="false">
      <c r="A52" s="101"/>
      <c r="B52" s="101" t="s">
        <v>27</v>
      </c>
      <c r="C52" s="22" t="n">
        <f aca="false">PV($C$46,C$48,0,C39)*-1</f>
        <v>0</v>
      </c>
      <c r="D52" s="22" t="n">
        <f aca="false">PV($C$46,D$48,0,D39)*-1</f>
        <v>192218.40326963</v>
      </c>
      <c r="E52" s="22" t="n">
        <f aca="false">PV($C$46,E$48,0,E39)*-1</f>
        <v>192487.684047933</v>
      </c>
      <c r="F52" s="22" t="n">
        <f aca="false">PV($C$46,F$48,0,F39)*-1</f>
        <v>192712.523434888</v>
      </c>
      <c r="G52" s="22" t="n">
        <f aca="false">PV($C$46,G$48,0,G39)*-1</f>
        <v>192897.458770162</v>
      </c>
      <c r="H52" s="22" t="n">
        <f aca="false">PV($C$46,H$48,0,H39)*-1</f>
        <v>193036.795964563</v>
      </c>
      <c r="I52" s="22" t="n">
        <f aca="false">PV($C$46,I$48,0,I39)*-1</f>
        <v>193151.406200941</v>
      </c>
      <c r="J52" s="22" t="n">
        <f aca="false">PV($C$46,J$48,0,J39)*-1</f>
        <v>193209.904578917</v>
      </c>
      <c r="K52" s="22" t="n">
        <f aca="false">PV($C$46,K$48,0,K39)*-1</f>
        <v>193236.720508936</v>
      </c>
      <c r="L52" s="22" t="n">
        <f aca="false">PV($C$46,L$48,0,L39)*-1</f>
        <v>193293.99807888</v>
      </c>
      <c r="M52" s="22" t="n">
        <f aca="false">PV($C$46,M$48,0,M39)*-1</f>
        <v>193150.003959894</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4422894.28353768</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797646.148312201</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1695853.23641074</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1929394.89881474</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WRA'!F26+'Regional Data WRA'!V16-('Regional Data WRA'!F26*'Regional Data WRA'!V16)</f>
        <v>0.97036822250038</v>
      </c>
      <c r="E60" s="75" t="n">
        <f aca="false">D60</f>
        <v>0.97036822250038</v>
      </c>
      <c r="F60" s="75" t="n">
        <f aca="false">E60</f>
        <v>0.97036822250038</v>
      </c>
      <c r="G60" s="75" t="n">
        <f aca="false">F60</f>
        <v>0.97036822250038</v>
      </c>
      <c r="H60" s="75" t="n">
        <f aca="false">G60</f>
        <v>0.97036822250038</v>
      </c>
      <c r="I60" s="75" t="n">
        <f aca="false">H60</f>
        <v>0.97036822250038</v>
      </c>
      <c r="J60" s="75" t="n">
        <f aca="false">I60</f>
        <v>0.97036822250038</v>
      </c>
      <c r="K60" s="75" t="n">
        <f aca="false">J60</f>
        <v>0.97036822250038</v>
      </c>
      <c r="L60" s="75" t="n">
        <f aca="false">K60</f>
        <v>0.97036822250038</v>
      </c>
      <c r="M60" s="75" t="n">
        <f aca="false">L60</f>
        <v>0.97036822250038</v>
      </c>
    </row>
    <row r="61" customFormat="false" ht="15" hidden="false" customHeight="false" outlineLevel="0" collapsed="false">
      <c r="B61" s="0" t="s">
        <v>26</v>
      </c>
      <c r="C61" s="75" t="n">
        <v>0</v>
      </c>
      <c r="D61" s="75" t="n">
        <f aca="false">'Regional Data WRA'!F27+'Regional Data WRA'!V17-('Regional Data WRA'!F27*'Regional Data WRA'!V17)</f>
        <v>0.602686748709228</v>
      </c>
      <c r="E61" s="75" t="n">
        <f aca="false">D61</f>
        <v>0.602686748709228</v>
      </c>
      <c r="F61" s="75" t="n">
        <f aca="false">E61</f>
        <v>0.602686748709228</v>
      </c>
      <c r="G61" s="75" t="n">
        <f aca="false">F61</f>
        <v>0.602686748709228</v>
      </c>
      <c r="H61" s="75" t="n">
        <f aca="false">G61</f>
        <v>0.602686748709228</v>
      </c>
      <c r="I61" s="75" t="n">
        <f aca="false">H61</f>
        <v>0.602686748709228</v>
      </c>
      <c r="J61" s="75" t="n">
        <f aca="false">I61</f>
        <v>0.602686748709228</v>
      </c>
      <c r="K61" s="75" t="n">
        <f aca="false">J61</f>
        <v>0.602686748709228</v>
      </c>
      <c r="L61" s="75" t="n">
        <f aca="false">K61</f>
        <v>0.602686748709228</v>
      </c>
      <c r="M61" s="75" t="n">
        <f aca="false">L61</f>
        <v>0.602686748709228</v>
      </c>
    </row>
    <row r="62" customFormat="false" ht="15" hidden="false" customHeight="false" outlineLevel="0" collapsed="false">
      <c r="B62" s="0" t="s">
        <v>27</v>
      </c>
      <c r="C62" s="75" t="n">
        <v>0</v>
      </c>
      <c r="D62" s="75" t="n">
        <f aca="false">'Regional Data WRA'!F28+'Regional Data WRA'!V18-('Regional Data WRA'!F28*'Regional Data WRA'!V18)</f>
        <v>0.914409645954447</v>
      </c>
      <c r="E62" s="75" t="n">
        <f aca="false">D62</f>
        <v>0.914409645954447</v>
      </c>
      <c r="F62" s="75" t="n">
        <f aca="false">E62</f>
        <v>0.914409645954447</v>
      </c>
      <c r="G62" s="75" t="n">
        <f aca="false">F62</f>
        <v>0.914409645954447</v>
      </c>
      <c r="H62" s="75" t="n">
        <f aca="false">G62</f>
        <v>0.914409645954447</v>
      </c>
      <c r="I62" s="75" t="n">
        <f aca="false">H62</f>
        <v>0.914409645954447</v>
      </c>
      <c r="J62" s="75" t="n">
        <f aca="false">I62</f>
        <v>0.914409645954447</v>
      </c>
      <c r="K62" s="75" t="n">
        <f aca="false">J62</f>
        <v>0.914409645954447</v>
      </c>
      <c r="L62" s="75" t="n">
        <f aca="false">K62</f>
        <v>0.914409645954447</v>
      </c>
      <c r="M62" s="75" t="n">
        <f aca="false">L62</f>
        <v>0.914409645954447</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401100.464664907</v>
      </c>
      <c r="E65" s="22" t="n">
        <f aca="false">SUM(E66:E68)</f>
        <v>413712.241630503</v>
      </c>
      <c r="F65" s="22" t="n">
        <f aca="false">SUM(F66:F68)</f>
        <v>426621.351742612</v>
      </c>
      <c r="G65" s="22" t="n">
        <f aca="false">SUM(G66:G68)</f>
        <v>439841.678867992</v>
      </c>
      <c r="H65" s="22" t="n">
        <f aca="false">SUM(H66:H68)</f>
        <v>453364.175093475</v>
      </c>
      <c r="I65" s="22" t="n">
        <f aca="false">SUM(I66:I68)</f>
        <v>467242.347905552</v>
      </c>
      <c r="J65" s="22" t="n">
        <f aca="false">SUM(J66:J68)</f>
        <v>481405.373983911</v>
      </c>
      <c r="K65" s="22" t="n">
        <f aca="false">SUM(K66:K68)</f>
        <v>495916.354722972</v>
      </c>
      <c r="L65" s="22" t="n">
        <f aca="false">SUM(L66:L68)</f>
        <v>510945.250491636</v>
      </c>
      <c r="M65" s="22" t="n">
        <f aca="false">SUM(M66:M68)</f>
        <v>525881.561148834</v>
      </c>
    </row>
    <row r="66" customFormat="false" ht="15" hidden="false" customHeight="false" outlineLevel="0" collapsed="false">
      <c r="B66" s="0" t="s">
        <v>25</v>
      </c>
      <c r="C66" s="22" t="n">
        <f aca="false">C60*C4</f>
        <v>0</v>
      </c>
      <c r="D66" s="22" t="n">
        <f aca="false">D60*D4</f>
        <v>79539.2131334278</v>
      </c>
      <c r="E66" s="22" t="n">
        <f aca="false">E60*E4</f>
        <v>82040.1596653543</v>
      </c>
      <c r="F66" s="22" t="n">
        <f aca="false">F60*F4</f>
        <v>84600.068094849</v>
      </c>
      <c r="G66" s="22" t="n">
        <f aca="false">G60*G4</f>
        <v>87221.6916269925</v>
      </c>
      <c r="H66" s="22" t="n">
        <f aca="false">H60*H4</f>
        <v>89903.2360382491</v>
      </c>
      <c r="I66" s="22" t="n">
        <f aca="false">I60*I4</f>
        <v>92655.3119953901</v>
      </c>
      <c r="J66" s="22" t="n">
        <f aca="false">J60*J4</f>
        <v>95463.8750590157</v>
      </c>
      <c r="K66" s="22" t="n">
        <f aca="false">K60*K4</f>
        <v>98341.4383915425</v>
      </c>
      <c r="L66" s="22" t="n">
        <f aca="false">L60*L4</f>
        <v>101321.705554041</v>
      </c>
      <c r="M66" s="22" t="n">
        <f aca="false">M60*M4</f>
        <v>104283.612860188</v>
      </c>
    </row>
    <row r="67" customFormat="false" ht="15" hidden="false" customHeight="false" outlineLevel="0" collapsed="false">
      <c r="B67" s="0" t="s">
        <v>26</v>
      </c>
      <c r="C67" s="22" t="n">
        <f aca="false">C61*C5</f>
        <v>0</v>
      </c>
      <c r="D67" s="22" t="n">
        <f aca="false">D61*D5</f>
        <v>132371.932727547</v>
      </c>
      <c r="E67" s="22" t="n">
        <f aca="false">E61*E5</f>
        <v>136534.095175948</v>
      </c>
      <c r="F67" s="22" t="n">
        <f aca="false">F61*F5</f>
        <v>140794.384070802</v>
      </c>
      <c r="G67" s="22" t="n">
        <f aca="false">G61*G5</f>
        <v>145157.381392032</v>
      </c>
      <c r="H67" s="22" t="n">
        <f aca="false">H61*H5</f>
        <v>149620.101130249</v>
      </c>
      <c r="I67" s="22" t="n">
        <f aca="false">I61*I5</f>
        <v>154200.201927181</v>
      </c>
      <c r="J67" s="22" t="n">
        <f aca="false">J61*J5</f>
        <v>158874.310536926</v>
      </c>
      <c r="K67" s="22" t="n">
        <f aca="false">K61*K5</f>
        <v>163663.251800822</v>
      </c>
      <c r="L67" s="22" t="n">
        <f aca="false">L61*L5</f>
        <v>168623.116360742</v>
      </c>
      <c r="M67" s="22" t="n">
        <f aca="false">M61*M5</f>
        <v>173552.425807352</v>
      </c>
    </row>
    <row r="68" customFormat="false" ht="15" hidden="false" customHeight="false" outlineLevel="0" collapsed="false">
      <c r="B68" s="0" t="s">
        <v>27</v>
      </c>
      <c r="C68" s="22" t="n">
        <f aca="false">C62*C6</f>
        <v>0</v>
      </c>
      <c r="D68" s="22" t="n">
        <f aca="false">D62*D6</f>
        <v>189189.318803933</v>
      </c>
      <c r="E68" s="22" t="n">
        <f aca="false">E62*E6</f>
        <v>195137.986789201</v>
      </c>
      <c r="F68" s="22" t="n">
        <f aca="false">F62*F6</f>
        <v>201226.899576961</v>
      </c>
      <c r="G68" s="22" t="n">
        <f aca="false">G62*G6</f>
        <v>207462.605848968</v>
      </c>
      <c r="H68" s="22" t="n">
        <f aca="false">H62*H6</f>
        <v>213840.837924977</v>
      </c>
      <c r="I68" s="22" t="n">
        <f aca="false">I62*I6</f>
        <v>220386.833982981</v>
      </c>
      <c r="J68" s="22" t="n">
        <f aca="false">J62*J6</f>
        <v>227067.18838797</v>
      </c>
      <c r="K68" s="22" t="n">
        <f aca="false">K62*K6</f>
        <v>233911.664530607</v>
      </c>
      <c r="L68" s="22" t="n">
        <f aca="false">L62*L6</f>
        <v>241000.428576853</v>
      </c>
      <c r="M68" s="22" t="n">
        <f aca="false">M62*M6</f>
        <v>248045.522481293</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4616030.80025239</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915370.31241905</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1523391.2009296</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2177269.28690374</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389417.926859133</v>
      </c>
      <c r="E78" s="22" t="n">
        <f aca="false">PV($C$75,E$77,0,E65)*-1</f>
        <v>389963.466519468</v>
      </c>
      <c r="F78" s="22" t="n">
        <f aca="false">PV($C$75,F$77,0,F65)*-1</f>
        <v>390418.971749222</v>
      </c>
      <c r="G78" s="22" t="n">
        <f aca="false">PV($C$75,G$77,0,G65)*-1</f>
        <v>390793.634807703</v>
      </c>
      <c r="H78" s="22" t="n">
        <f aca="false">PV($C$75,H$77,0,H65)*-1</f>
        <v>391075.919960711</v>
      </c>
      <c r="I78" s="22" t="n">
        <f aca="false">PV($C$75,I$77,0,I65)*-1</f>
        <v>391308.110426807</v>
      </c>
      <c r="J78" s="22" t="n">
        <f aca="false">PV($C$75,J$77,0,J65)*-1</f>
        <v>391426.623101391</v>
      </c>
      <c r="K78" s="22" t="n">
        <f aca="false">PV($C$75,K$77,0,K65)*-1</f>
        <v>391480.949865619</v>
      </c>
      <c r="L78" s="22" t="n">
        <f aca="false">PV($C$75,L$77,0,L65)*-1</f>
        <v>391596.989288296</v>
      </c>
      <c r="M78" s="22" t="n">
        <f aca="false">PV($C$75,M$77,0,M65)*-1</f>
        <v>391305.269607237</v>
      </c>
    </row>
    <row r="79" customFormat="false" ht="15" hidden="false" customHeight="false" outlineLevel="0" collapsed="false">
      <c r="A79" s="101"/>
      <c r="B79" s="101" t="s">
        <v>25</v>
      </c>
      <c r="C79" s="22" t="n">
        <f aca="false">PV($C$75,C$77,0,C66)*-1</f>
        <v>0</v>
      </c>
      <c r="D79" s="22" t="n">
        <f aca="false">PV($C$75,D$77,0,D66)*-1</f>
        <v>77222.5370227454</v>
      </c>
      <c r="E79" s="22" t="n">
        <f aca="false">PV($C$75,E$77,0,E66)*-1</f>
        <v>77330.718885243</v>
      </c>
      <c r="F79" s="22" t="n">
        <f aca="false">PV($C$75,F$77,0,F66)*-1</f>
        <v>77421.0466977104</v>
      </c>
      <c r="G79" s="22" t="n">
        <f aca="false">PV($C$75,G$77,0,G66)*-1</f>
        <v>77495.3433078791</v>
      </c>
      <c r="H79" s="22" t="n">
        <f aca="false">PV($C$75,H$77,0,H66)*-1</f>
        <v>77551.3211511566</v>
      </c>
      <c r="I79" s="22" t="n">
        <f aca="false">PV($C$75,I$77,0,I66)*-1</f>
        <v>77597.3650942514</v>
      </c>
      <c r="J79" s="22" t="n">
        <f aca="false">PV($C$75,J$77,0,J66)*-1</f>
        <v>77620.8664504281</v>
      </c>
      <c r="K79" s="22" t="n">
        <f aca="false">PV($C$75,K$77,0,K66)*-1</f>
        <v>77631.6395819987</v>
      </c>
      <c r="L79" s="22" t="n">
        <f aca="false">PV($C$75,L$77,0,L66)*-1</f>
        <v>77654.6504862115</v>
      </c>
      <c r="M79" s="22" t="n">
        <f aca="false">PV($C$75,M$77,0,M66)*-1</f>
        <v>77596.8017527119</v>
      </c>
    </row>
    <row r="80" customFormat="false" ht="15" hidden="false" customHeight="false" outlineLevel="0" collapsed="false">
      <c r="A80" s="101"/>
      <c r="B80" s="101" t="s">
        <v>26</v>
      </c>
      <c r="C80" s="22" t="n">
        <f aca="false">PV($C$75,C$77,0,C67)*-1</f>
        <v>0</v>
      </c>
      <c r="D80" s="22" t="n">
        <f aca="false">PV($C$75,D$77,0,D67)*-1</f>
        <v>128516.439541308</v>
      </c>
      <c r="E80" s="22" t="n">
        <f aca="false">PV($C$75,E$77,0,E67)*-1</f>
        <v>128696.479570128</v>
      </c>
      <c r="F80" s="22" t="n">
        <f aca="false">PV($C$75,F$77,0,F67)*-1</f>
        <v>128846.80626616</v>
      </c>
      <c r="G80" s="22" t="n">
        <f aca="false">PV($C$75,G$77,0,G67)*-1</f>
        <v>128970.453276178</v>
      </c>
      <c r="H80" s="22" t="n">
        <f aca="false">PV($C$75,H$77,0,H67)*-1</f>
        <v>129063.613555399</v>
      </c>
      <c r="I80" s="22" t="n">
        <f aca="false">PV($C$75,I$77,0,I67)*-1</f>
        <v>129140.241491454</v>
      </c>
      <c r="J80" s="22" t="n">
        <f aca="false">PV($C$75,J$77,0,J67)*-1</f>
        <v>129179.353268102</v>
      </c>
      <c r="K80" s="22" t="n">
        <f aca="false">PV($C$75,K$77,0,K67)*-1</f>
        <v>129197.282289416</v>
      </c>
      <c r="L80" s="22" t="n">
        <f aca="false">PV($C$75,L$77,0,L67)*-1</f>
        <v>129235.577838799</v>
      </c>
      <c r="M80" s="22" t="n">
        <f aca="false">PV($C$75,M$77,0,M67)*-1</f>
        <v>129139.303958816</v>
      </c>
    </row>
    <row r="81" customFormat="false" ht="15" hidden="false" customHeight="false" outlineLevel="0" collapsed="false">
      <c r="A81" s="101"/>
      <c r="B81" s="101" t="s">
        <v>27</v>
      </c>
      <c r="C81" s="22" t="n">
        <f aca="false">PV($C$75,C$77,0,C68)*-1</f>
        <v>0</v>
      </c>
      <c r="D81" s="22" t="n">
        <f aca="false">PV($C$75,D$77,0,D68)*-1</f>
        <v>183678.95029508</v>
      </c>
      <c r="E81" s="22" t="n">
        <f aca="false">PV($C$75,E$77,0,E68)*-1</f>
        <v>183936.268064097</v>
      </c>
      <c r="F81" s="22" t="n">
        <f aca="false">PV($C$75,F$77,0,F68)*-1</f>
        <v>184151.118785352</v>
      </c>
      <c r="G81" s="22" t="n">
        <f aca="false">PV($C$75,G$77,0,G68)*-1</f>
        <v>184327.838223646</v>
      </c>
      <c r="H81" s="22" t="n">
        <f aca="false">PV($C$75,H$77,0,H68)*-1</f>
        <v>184460.985254155</v>
      </c>
      <c r="I81" s="22" t="n">
        <f aca="false">PV($C$75,I$77,0,I68)*-1</f>
        <v>184570.503841101</v>
      </c>
      <c r="J81" s="22" t="n">
        <f aca="false">PV($C$75,J$77,0,J68)*-1</f>
        <v>184626.40338286</v>
      </c>
      <c r="K81" s="22" t="n">
        <f aca="false">PV($C$75,K$77,0,K68)*-1</f>
        <v>184652.027994205</v>
      </c>
      <c r="L81" s="22" t="n">
        <f aca="false">PV($C$75,L$77,0,L68)*-1</f>
        <v>184706.760963285</v>
      </c>
      <c r="M81" s="22" t="n">
        <f aca="false">PV($C$75,M$77,0,M68)*-1</f>
        <v>184569.163895709</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3908787.86218559</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775122.290430336</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1289985.55105576</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1843680.02069949</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134416.616821786</v>
      </c>
      <c r="E89" s="49" t="n">
        <f aca="false">SUM(E90:E92)</f>
        <v>138643.070145002</v>
      </c>
      <c r="F89" s="49" t="n">
        <f aca="false">SUM(F90:F92)</f>
        <v>142969.165625592</v>
      </c>
      <c r="G89" s="49" t="n">
        <f aca="false">SUM(G90:G92)</f>
        <v>147399.55601907</v>
      </c>
      <c r="H89" s="49" t="n">
        <f aca="false">SUM(H90:H92)</f>
        <v>151931.209192629</v>
      </c>
      <c r="I89" s="49" t="n">
        <f aca="false">SUM(I90:I92)</f>
        <v>156582.056552345</v>
      </c>
      <c r="J89" s="49" t="n">
        <f aca="false">SUM(J90:J92)</f>
        <v>161328.363817289</v>
      </c>
      <c r="K89" s="49" t="n">
        <f aca="false">SUM(K90:K92)</f>
        <v>166191.277499875</v>
      </c>
      <c r="L89" s="49" t="n">
        <f aca="false">SUM(L90:L92)</f>
        <v>171227.754646514</v>
      </c>
      <c r="M89" s="49" t="n">
        <f aca="false">SUM(M90:M92)</f>
        <v>176233.204710046</v>
      </c>
    </row>
    <row r="90" customFormat="false" ht="15" hidden="false" customHeight="false" outlineLevel="0" collapsed="false">
      <c r="B90" s="0" t="s">
        <v>25</v>
      </c>
      <c r="C90" s="48" t="n">
        <f aca="false">C15*C60*Interventions!$C$41</f>
        <v>0</v>
      </c>
      <c r="D90" s="48" t="n">
        <f aca="false">D15*D60*Interventions!$C$41</f>
        <v>29960.5801639189</v>
      </c>
      <c r="E90" s="48" t="n">
        <f aca="false">E15*E60*Interventions!$C$41</f>
        <v>30902.6288227328</v>
      </c>
      <c r="F90" s="48" t="n">
        <f aca="false">F15*F60*Interventions!$C$41</f>
        <v>31866.8870633255</v>
      </c>
      <c r="G90" s="48" t="n">
        <f aca="false">G15*G60*Interventions!$C$41</f>
        <v>32854.391954311</v>
      </c>
      <c r="H90" s="48" t="n">
        <f aca="false">H15*H60*Interventions!$C$41</f>
        <v>33864.4676532218</v>
      </c>
      <c r="I90" s="48" t="n">
        <f aca="false">I15*I60*Interventions!$C$41</f>
        <v>34901.1109525816</v>
      </c>
      <c r="J90" s="48" t="n">
        <f aca="false">J15*J60*Interventions!$C$41</f>
        <v>35959.0316372132</v>
      </c>
      <c r="K90" s="48" t="n">
        <f aca="false">K15*K60*Interventions!$C$41</f>
        <v>37042.9431257051</v>
      </c>
      <c r="L90" s="48" t="n">
        <f aca="false">L15*L60*Interventions!$C$41</f>
        <v>38165.5407692366</v>
      </c>
      <c r="M90" s="48" t="n">
        <f aca="false">M15*M60*Interventions!$C$41</f>
        <v>39281.222679932</v>
      </c>
    </row>
    <row r="91" customFormat="false" ht="15" hidden="false" customHeight="false" outlineLevel="0" collapsed="false">
      <c r="B91" s="0" t="s">
        <v>26</v>
      </c>
      <c r="C91" s="48" t="n">
        <f aca="false">C16*C61*Interventions!$C$41</f>
        <v>0</v>
      </c>
      <c r="D91" s="48" t="n">
        <f aca="false">D16*D61*Interventions!$C$41</f>
        <v>42170.1102233898</v>
      </c>
      <c r="E91" s="48" t="n">
        <f aca="false">E16*E61*Interventions!$C$41</f>
        <v>43496.06237654</v>
      </c>
      <c r="F91" s="48" t="n">
        <f aca="false">F16*F61*Interventions!$C$41</f>
        <v>44853.2749561074</v>
      </c>
      <c r="G91" s="48" t="n">
        <f aca="false">G16*G61*Interventions!$C$41</f>
        <v>46243.2076567147</v>
      </c>
      <c r="H91" s="48" t="n">
        <f aca="false">H16*H61*Interventions!$C$41</f>
        <v>47664.9092166976</v>
      </c>
      <c r="I91" s="48" t="n">
        <f aca="false">I16*I61*Interventions!$C$41</f>
        <v>49124.0052007262</v>
      </c>
      <c r="J91" s="48" t="n">
        <f aca="false">J16*J61*Interventions!$C$41</f>
        <v>50613.0495261176</v>
      </c>
      <c r="K91" s="48" t="n">
        <f aca="false">K16*K61*Interventions!$C$41</f>
        <v>52138.6764229274</v>
      </c>
      <c r="L91" s="48" t="n">
        <f aca="false">L16*L61*Interventions!$C$41</f>
        <v>53718.7548494879</v>
      </c>
      <c r="M91" s="48" t="n">
        <f aca="false">M16*M61*Interventions!$C$41</f>
        <v>55289.0992450522</v>
      </c>
    </row>
    <row r="92" customFormat="false" ht="15" hidden="false" customHeight="false" outlineLevel="0" collapsed="false">
      <c r="B92" s="0" t="s">
        <v>27</v>
      </c>
      <c r="C92" s="48" t="n">
        <f aca="false">C17*C62*Interventions!$C$41</f>
        <v>0</v>
      </c>
      <c r="D92" s="48" t="n">
        <f aca="false">D17*D62*Interventions!$C$41</f>
        <v>62285.9264344772</v>
      </c>
      <c r="E92" s="48" t="n">
        <f aca="false">E17*E62*Interventions!$C$41</f>
        <v>64244.3789457287</v>
      </c>
      <c r="F92" s="48" t="n">
        <f aca="false">F17*F62*Interventions!$C$41</f>
        <v>66249.0036061592</v>
      </c>
      <c r="G92" s="48" t="n">
        <f aca="false">G17*G62*Interventions!$C$41</f>
        <v>68301.956408044</v>
      </c>
      <c r="H92" s="48" t="n">
        <f aca="false">H17*H62*Interventions!$C$41</f>
        <v>70401.8323227093</v>
      </c>
      <c r="I92" s="48" t="n">
        <f aca="false">I17*I62*Interventions!$C$41</f>
        <v>72556.9403990367</v>
      </c>
      <c r="J92" s="48" t="n">
        <f aca="false">J17*J62*Interventions!$C$41</f>
        <v>74756.2826539585</v>
      </c>
      <c r="K92" s="48" t="n">
        <f aca="false">K17*K62*Interventions!$C$41</f>
        <v>77009.657951243</v>
      </c>
      <c r="L92" s="48" t="n">
        <f aca="false">L17*L62*Interventions!$C$41</f>
        <v>79343.4590277899</v>
      </c>
      <c r="M92" s="48" t="n">
        <f aca="false">M17*M62*Interventions!$C$41</f>
        <v>81662.8827850621</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1546922.27503015</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344798.804822179</v>
      </c>
      <c r="D96" s="22"/>
      <c r="E96" s="22"/>
      <c r="F96" s="22"/>
      <c r="G96" s="22"/>
      <c r="H96" s="22"/>
      <c r="I96" s="22"/>
      <c r="J96" s="22"/>
      <c r="K96" s="22"/>
      <c r="L96" s="22"/>
      <c r="M96" s="22"/>
    </row>
    <row r="97" customFormat="false" ht="15" hidden="false" customHeight="false" outlineLevel="0" collapsed="false">
      <c r="A97" s="101"/>
      <c r="B97" s="101" t="s">
        <v>26</v>
      </c>
      <c r="C97" s="48" t="n">
        <f aca="false">SUM(C91:M91)</f>
        <v>485311.149673761</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716812.320534209</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130501.569729889</v>
      </c>
      <c r="E102" s="22" t="n">
        <f aca="false">PV($C$99,E$101,0,E89)*-1</f>
        <v>130684.390748423</v>
      </c>
      <c r="F102" s="22" t="n">
        <f aca="false">PV($C$99,F$101,0,F89)*-1</f>
        <v>130837.039466941</v>
      </c>
      <c r="G102" s="22" t="n">
        <f aca="false">PV($C$99,G$101,0,G89)*-1</f>
        <v>130962.596391466</v>
      </c>
      <c r="H102" s="22" t="n">
        <f aca="false">PV($C$99,H$101,0,H89)*-1</f>
        <v>131057.19567167</v>
      </c>
      <c r="I102" s="22" t="n">
        <f aca="false">PV($C$99,I$101,0,I89)*-1</f>
        <v>131135.007241738</v>
      </c>
      <c r="J102" s="22" t="n">
        <f aca="false">PV($C$99,J$101,0,J89)*-1</f>
        <v>131174.72315875</v>
      </c>
      <c r="K102" s="22" t="n">
        <f aca="false">PV($C$99,K$101,0,K89)*-1</f>
        <v>131192.929120831</v>
      </c>
      <c r="L102" s="22" t="n">
        <f aca="false">PV($C$99,L$101,0,L89)*-1</f>
        <v>131231.816202718</v>
      </c>
      <c r="M102" s="22" t="n">
        <f aca="false">PV($C$99,M$101,0,M89)*-1</f>
        <v>131134.055227494</v>
      </c>
    </row>
    <row r="103" customFormat="false" ht="15" hidden="false" customHeight="false" outlineLevel="0" collapsed="false">
      <c r="A103" s="101"/>
      <c r="B103" s="101" t="s">
        <v>25</v>
      </c>
      <c r="C103" s="22" t="n">
        <f aca="false">PV($C$99,C$101,0,C90)*-1</f>
        <v>0</v>
      </c>
      <c r="D103" s="22" t="n">
        <f aca="false">PV($C$99,D$101,0,D90)*-1</f>
        <v>29087.9419067174</v>
      </c>
      <c r="E103" s="22" t="n">
        <f aca="false">PV($C$99,E$101,0,E90)*-1</f>
        <v>29128.6915097868</v>
      </c>
      <c r="F103" s="22" t="n">
        <f aca="false">PV($C$99,F$101,0,F90)*-1</f>
        <v>29162.7159055514</v>
      </c>
      <c r="G103" s="22" t="n">
        <f aca="false">PV($C$99,G$101,0,G90)*-1</f>
        <v>29190.7017185508</v>
      </c>
      <c r="H103" s="22" t="n">
        <f aca="false">PV($C$99,H$101,0,H90)*-1</f>
        <v>29211.7872761625</v>
      </c>
      <c r="I103" s="22" t="n">
        <f aca="false">PV($C$99,I$101,0,I90)*-1</f>
        <v>29229.1309635566</v>
      </c>
      <c r="J103" s="22" t="n">
        <f aca="false">PV($C$99,J$101,0,J90)*-1</f>
        <v>29237.9833803452</v>
      </c>
      <c r="K103" s="22" t="n">
        <f aca="false">PV($C$99,K$101,0,K90)*-1</f>
        <v>29242.0413695975</v>
      </c>
      <c r="L103" s="22" t="n">
        <f aca="false">PV($C$99,L$101,0,L90)*-1</f>
        <v>29250.7090444858</v>
      </c>
      <c r="M103" s="22" t="n">
        <f aca="false">PV($C$99,M$101,0,M90)*-1</f>
        <v>29228.9187658407</v>
      </c>
    </row>
    <row r="104" customFormat="false" ht="15" hidden="false" customHeight="false" outlineLevel="0" collapsed="false">
      <c r="A104" s="101"/>
      <c r="B104" s="101" t="s">
        <v>26</v>
      </c>
      <c r="C104" s="22" t="n">
        <f aca="false">PV($C$99,C$101,0,C91)*-1</f>
        <v>0</v>
      </c>
      <c r="D104" s="22" t="n">
        <f aca="false">PV($C$99,D$101,0,D91)*-1</f>
        <v>40941.8545858153</v>
      </c>
      <c r="E104" s="22" t="n">
        <f aca="false">PV($C$99,E$101,0,E91)*-1</f>
        <v>40999.2104595533</v>
      </c>
      <c r="F104" s="22" t="n">
        <f aca="false">PV($C$99,F$101,0,F91)*-1</f>
        <v>41047.1004707556</v>
      </c>
      <c r="G104" s="22" t="n">
        <f aca="false">PV($C$99,G$101,0,G91)*-1</f>
        <v>41086.4910570666</v>
      </c>
      <c r="H104" s="22" t="n">
        <f aca="false">PV($C$99,H$101,0,H91)*-1</f>
        <v>41116.1693971971</v>
      </c>
      <c r="I104" s="22" t="n">
        <f aca="false">PV($C$99,I$101,0,I91)*-1</f>
        <v>41140.5809808541</v>
      </c>
      <c r="J104" s="22" t="n">
        <f aca="false">PV($C$99,J$101,0,J91)*-1</f>
        <v>41153.040932887</v>
      </c>
      <c r="K104" s="22" t="n">
        <f aca="false">PV($C$99,K$101,0,K91)*-1</f>
        <v>41158.7526331652</v>
      </c>
      <c r="L104" s="22" t="n">
        <f aca="false">PV($C$99,L$101,0,L91)*-1</f>
        <v>41170.9525573128</v>
      </c>
      <c r="M104" s="22" t="n">
        <f aca="false">PV($C$99,M$101,0,M91)*-1</f>
        <v>41140.2823083645</v>
      </c>
    </row>
    <row r="105" customFormat="false" ht="15" hidden="false" customHeight="false" outlineLevel="0" collapsed="false">
      <c r="A105" s="101"/>
      <c r="B105" s="101" t="s">
        <v>27</v>
      </c>
      <c r="C105" s="22" t="n">
        <f aca="false">PV($C$99,C$101,0,C92)*-1</f>
        <v>0</v>
      </c>
      <c r="D105" s="22" t="n">
        <f aca="false">PV($C$99,D$101,0,D92)*-1</f>
        <v>60471.7732373565</v>
      </c>
      <c r="E105" s="22" t="n">
        <f aca="false">PV($C$99,E$101,0,E92)*-1</f>
        <v>60556.4887790826</v>
      </c>
      <c r="F105" s="22" t="n">
        <f aca="false">PV($C$99,F$101,0,F92)*-1</f>
        <v>60627.223090634</v>
      </c>
      <c r="G105" s="22" t="n">
        <f aca="false">PV($C$99,G$101,0,G92)*-1</f>
        <v>60685.4036158491</v>
      </c>
      <c r="H105" s="22" t="n">
        <f aca="false">PV($C$99,H$101,0,H92)*-1</f>
        <v>60729.23899831</v>
      </c>
      <c r="I105" s="22" t="n">
        <f aca="false">PV($C$99,I$101,0,I92)*-1</f>
        <v>60765.2952973275</v>
      </c>
      <c r="J105" s="22" t="n">
        <f aca="false">PV($C$99,J$101,0,J92)*-1</f>
        <v>60783.698845518</v>
      </c>
      <c r="K105" s="22" t="n">
        <f aca="false">PV($C$99,K$101,0,K92)*-1</f>
        <v>60792.1351180688</v>
      </c>
      <c r="L105" s="22" t="n">
        <f aca="false">PV($C$99,L$101,0,L92)*-1</f>
        <v>60810.1546009192</v>
      </c>
      <c r="M105" s="22" t="n">
        <f aca="false">PV($C$99,M$101,0,M92)*-1</f>
        <v>60764.8541532892</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1309911.32295992</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291970.621840594</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410954.435382971</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606986.265736355</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60271.9799877246</v>
      </c>
      <c r="E113" s="48" t="n">
        <f aca="false">SUM(E114:E116)</f>
        <v>62167.1081061004</v>
      </c>
      <c r="F113" s="48" t="n">
        <f aca="false">SUM(F114:F116)</f>
        <v>64106.9154483492</v>
      </c>
      <c r="G113" s="48" t="n">
        <f aca="false">SUM(G114:G116)</f>
        <v>66093.488295124</v>
      </c>
      <c r="H113" s="48" t="n">
        <f aca="false">SUM(H114:H116)</f>
        <v>68125.467047797</v>
      </c>
      <c r="I113" s="48" t="n">
        <f aca="false">SUM(I114:I116)</f>
        <v>70210.8920913569</v>
      </c>
      <c r="J113" s="48" t="n">
        <f aca="false">SUM(J114:J116)</f>
        <v>72339.1210503376</v>
      </c>
      <c r="K113" s="48" t="n">
        <f aca="false">SUM(K114:K116)</f>
        <v>74519.6359531005</v>
      </c>
      <c r="L113" s="48" t="n">
        <f aca="false">SUM(L114:L116)</f>
        <v>76777.9761566285</v>
      </c>
      <c r="M113" s="48" t="n">
        <f aca="false">SUM(M114:M116)</f>
        <v>79022.4039155769</v>
      </c>
    </row>
    <row r="114" customFormat="false" ht="15" hidden="false" customHeight="false" outlineLevel="0" collapsed="false">
      <c r="B114" s="0" t="s">
        <v>25</v>
      </c>
      <c r="C114" s="48" t="n">
        <f aca="false">C26*C60*Interventions!$C$42</f>
        <v>0</v>
      </c>
      <c r="D114" s="48" t="n">
        <f aca="false">D26*D60*Interventions!$C$42</f>
        <v>13434.2280795127</v>
      </c>
      <c r="E114" s="48" t="n">
        <f aca="false">E26*E60*Interventions!$C$42</f>
        <v>13856.639677528</v>
      </c>
      <c r="F114" s="48" t="n">
        <f aca="false">F26*F60*Interventions!$C$42</f>
        <v>14289.0099807998</v>
      </c>
      <c r="G114" s="48" t="n">
        <f aca="false">G26*G60*Interventions!$C$42</f>
        <v>14731.8040075693</v>
      </c>
      <c r="H114" s="48" t="n">
        <f aca="false">H26*H60*Interventions!$C$42</f>
        <v>15184.7187122413</v>
      </c>
      <c r="I114" s="48" t="n">
        <f aca="false">I26*I60*Interventions!$C$42</f>
        <v>15649.5462437678</v>
      </c>
      <c r="J114" s="48" t="n">
        <f aca="false">J26*J60*Interventions!$C$42</f>
        <v>16123.9144866262</v>
      </c>
      <c r="K114" s="48" t="n">
        <f aca="false">K26*K60*Interventions!$C$42</f>
        <v>16609.9369225982</v>
      </c>
      <c r="L114" s="48" t="n">
        <f aca="false">L26*L60*Interventions!$C$42</f>
        <v>17113.3061064463</v>
      </c>
      <c r="M114" s="48" t="n">
        <f aca="false">M26*M60*Interventions!$C$42</f>
        <v>17613.5742978653</v>
      </c>
    </row>
    <row r="115" customFormat="false" ht="15" hidden="false" customHeight="false" outlineLevel="0" collapsed="false">
      <c r="B115" s="0" t="s">
        <v>26</v>
      </c>
      <c r="C115" s="48" t="n">
        <f aca="false">C27*C61*Interventions!$C$42</f>
        <v>0</v>
      </c>
      <c r="D115" s="48" t="n">
        <f aca="false">D27*D61*Interventions!$C$42</f>
        <v>18908.9422093857</v>
      </c>
      <c r="E115" s="48" t="n">
        <f aca="false">E27*E61*Interventions!$C$42</f>
        <v>19503.4949033083</v>
      </c>
      <c r="F115" s="48" t="n">
        <f aca="false">F27*F61*Interventions!$C$42</f>
        <v>20112.0646722025</v>
      </c>
      <c r="G115" s="48" t="n">
        <f aca="false">G27*G61*Interventions!$C$42</f>
        <v>20735.3060384567</v>
      </c>
      <c r="H115" s="48" t="n">
        <f aca="false">H27*H61*Interventions!$C$42</f>
        <v>21372.792459391</v>
      </c>
      <c r="I115" s="48" t="n">
        <f aca="false">I27*I61*Interventions!$C$42</f>
        <v>22027.0464201653</v>
      </c>
      <c r="J115" s="48" t="n">
        <f aca="false">J27*J61*Interventions!$C$42</f>
        <v>22694.72912118</v>
      </c>
      <c r="K115" s="48" t="n">
        <f aca="false">K27*K61*Interventions!$C$42</f>
        <v>23378.8153299198</v>
      </c>
      <c r="L115" s="48" t="n">
        <f aca="false">L27*L61*Interventions!$C$42</f>
        <v>24087.3174300058</v>
      </c>
      <c r="M115" s="48" t="n">
        <f aca="false">M27*M61*Interventions!$C$42</f>
        <v>24791.4548218045</v>
      </c>
    </row>
    <row r="116" customFormat="false" ht="15" hidden="false" customHeight="false" outlineLevel="0" collapsed="false">
      <c r="B116" s="0" t="s">
        <v>27</v>
      </c>
      <c r="C116" s="48" t="n">
        <f aca="false">C28*C62*Interventions!$C$42</f>
        <v>0</v>
      </c>
      <c r="D116" s="48" t="n">
        <f aca="false">D28*D62*Interventions!$C$42</f>
        <v>27928.8096988262</v>
      </c>
      <c r="E116" s="48" t="n">
        <f aca="false">E28*E62*Interventions!$C$42</f>
        <v>28806.9735252641</v>
      </c>
      <c r="F116" s="48" t="n">
        <f aca="false">F28*F62*Interventions!$C$42</f>
        <v>29705.8407953469</v>
      </c>
      <c r="G116" s="48" t="n">
        <f aca="false">G28*G62*Interventions!$C$42</f>
        <v>30626.3782490979</v>
      </c>
      <c r="H116" s="48" t="n">
        <f aca="false">H28*H62*Interventions!$C$42</f>
        <v>31567.9558761648</v>
      </c>
      <c r="I116" s="48" t="n">
        <f aca="false">I28*I62*Interventions!$C$42</f>
        <v>32534.2994274238</v>
      </c>
      <c r="J116" s="48" t="n">
        <f aca="false">J28*J62*Interventions!$C$42</f>
        <v>33520.4774425315</v>
      </c>
      <c r="K116" s="48" t="n">
        <f aca="false">K28*K62*Interventions!$C$42</f>
        <v>34530.8837005824</v>
      </c>
      <c r="L116" s="48" t="n">
        <f aca="false">L28*L62*Interventions!$C$42</f>
        <v>35577.3526201764</v>
      </c>
      <c r="M116" s="48" t="n">
        <f aca="false">M28*M62*Interventions!$C$42</f>
        <v>36617.3747959071</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693634.988052096</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154606.678514955</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217611.96340582</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321416.346131321</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58516.4854249754</v>
      </c>
      <c r="E126" s="22" t="n">
        <f aca="false">PV($C$123,E$125,0,E113)*-1</f>
        <v>58598.4617834861</v>
      </c>
      <c r="F126" s="22" t="n">
        <f aca="false">PV($C$123,F$125,0,F113)*-1</f>
        <v>58666.908979415</v>
      </c>
      <c r="G126" s="22" t="n">
        <f aca="false">PV($C$123,G$125,0,G113)*-1</f>
        <v>58723.2083017848</v>
      </c>
      <c r="H126" s="22" t="n">
        <f aca="false">PV($C$123,H$125,0,H113)*-1</f>
        <v>58765.6263157036</v>
      </c>
      <c r="I126" s="22" t="n">
        <f aca="false">PV($C$123,I$125,0,I113)*-1</f>
        <v>58800.5167742263</v>
      </c>
      <c r="J126" s="22" t="n">
        <f aca="false">PV($C$123,J$125,0,J113)*-1</f>
        <v>58818.3252640688</v>
      </c>
      <c r="K126" s="22" t="n">
        <f aca="false">PV($C$123,K$125,0,K113)*-1</f>
        <v>58826.4887590903</v>
      </c>
      <c r="L126" s="22" t="n">
        <f aca="false">PV($C$123,L$125,0,L113)*-1</f>
        <v>58843.9256019201</v>
      </c>
      <c r="M126" s="22" t="n">
        <f aca="false">PV($C$123,M$125,0,M113)*-1</f>
        <v>58800.0898940919</v>
      </c>
    </row>
    <row r="127" customFormat="false" ht="15" hidden="false" customHeight="false" outlineLevel="0" collapsed="false">
      <c r="A127" s="101"/>
      <c r="B127" s="101" t="s">
        <v>25</v>
      </c>
      <c r="C127" s="22" t="n">
        <f aca="false">PV($C$123,C$125,0,C114)*-1</f>
        <v>0</v>
      </c>
      <c r="D127" s="22" t="n">
        <f aca="false">PV($C$123,D$125,0,D114)*-1</f>
        <v>13042.9398830221</v>
      </c>
      <c r="E127" s="22" t="n">
        <f aca="false">PV($C$123,E$125,0,E114)*-1</f>
        <v>13061.2118743783</v>
      </c>
      <c r="F127" s="22" t="n">
        <f aca="false">PV($C$123,F$125,0,F114)*-1</f>
        <v>13076.468304343</v>
      </c>
      <c r="G127" s="22" t="n">
        <f aca="false">PV($C$123,G$125,0,G114)*-1</f>
        <v>13089.0170531578</v>
      </c>
      <c r="H127" s="22" t="n">
        <f aca="false">PV($C$123,H$125,0,H114)*-1</f>
        <v>13098.4717495819</v>
      </c>
      <c r="I127" s="22" t="n">
        <f aca="false">PV($C$123,I$125,0,I114)*-1</f>
        <v>13106.2486033984</v>
      </c>
      <c r="J127" s="22" t="n">
        <f aca="false">PV($C$123,J$125,0,J114)*-1</f>
        <v>13110.2179987019</v>
      </c>
      <c r="K127" s="22" t="n">
        <f aca="false">PV($C$123,K$125,0,K114)*-1</f>
        <v>13112.037588071</v>
      </c>
      <c r="L127" s="22" t="n">
        <f aca="false">PV($C$123,L$125,0,L114)*-1</f>
        <v>13115.9241456988</v>
      </c>
      <c r="M127" s="22" t="n">
        <f aca="false">PV($C$123,M$125,0,M114)*-1</f>
        <v>13106.1534546229</v>
      </c>
    </row>
    <row r="128" customFormat="false" ht="15" hidden="false" customHeight="false" outlineLevel="0" collapsed="false">
      <c r="A128" s="101"/>
      <c r="B128" s="101" t="s">
        <v>26</v>
      </c>
      <c r="C128" s="22" t="n">
        <f aca="false">PV($C$123,C$125,0,C115)*-1</f>
        <v>0</v>
      </c>
      <c r="D128" s="22" t="n">
        <f aca="false">PV($C$123,D$125,0,D115)*-1</f>
        <v>18358.196319792</v>
      </c>
      <c r="E128" s="22" t="n">
        <f aca="false">PV($C$123,E$125,0,E115)*-1</f>
        <v>18383.9145096694</v>
      </c>
      <c r="F128" s="22" t="n">
        <f aca="false">PV($C$123,F$125,0,F115)*-1</f>
        <v>18405.3882371374</v>
      </c>
      <c r="G128" s="22" t="n">
        <f aca="false">PV($C$123,G$125,0,G115)*-1</f>
        <v>18423.0508497368</v>
      </c>
      <c r="H128" s="22" t="n">
        <f aca="false">PV($C$123,H$125,0,H115)*-1</f>
        <v>18436.3585222903</v>
      </c>
      <c r="I128" s="22" t="n">
        <f aca="false">PV($C$123,I$125,0,I115)*-1</f>
        <v>18447.3045981285</v>
      </c>
      <c r="J128" s="22" t="n">
        <f aca="false">PV($C$123,J$125,0,J115)*-1</f>
        <v>18452.8916006683</v>
      </c>
      <c r="K128" s="22" t="n">
        <f aca="false">PV($C$123,K$125,0,K115)*-1</f>
        <v>18455.4527087589</v>
      </c>
      <c r="L128" s="22" t="n">
        <f aca="false">PV($C$123,L$125,0,L115)*-1</f>
        <v>18460.9231156288</v>
      </c>
      <c r="M128" s="22" t="n">
        <f aca="false">PV($C$123,M$125,0,M115)*-1</f>
        <v>18447.1706743418</v>
      </c>
    </row>
    <row r="129" customFormat="false" ht="15" hidden="false" customHeight="false" outlineLevel="0" collapsed="false">
      <c r="A129" s="101"/>
      <c r="B129" s="101" t="s">
        <v>27</v>
      </c>
      <c r="C129" s="22" t="n">
        <f aca="false">PV($C$123,C$125,0,C116)*-1</f>
        <v>0</v>
      </c>
      <c r="D129" s="22" t="n">
        <f aca="false">PV($C$123,D$125,0,D116)*-1</f>
        <v>27115.3492221614</v>
      </c>
      <c r="E129" s="22" t="n">
        <f aca="false">PV($C$123,E$125,0,E116)*-1</f>
        <v>27153.3353994383</v>
      </c>
      <c r="F129" s="22" t="n">
        <f aca="false">PV($C$123,F$125,0,F116)*-1</f>
        <v>27185.0524379346</v>
      </c>
      <c r="G129" s="22" t="n">
        <f aca="false">PV($C$123,G$125,0,G116)*-1</f>
        <v>27211.1403988903</v>
      </c>
      <c r="H129" s="22" t="n">
        <f aca="false">PV($C$123,H$125,0,H116)*-1</f>
        <v>27230.7960438314</v>
      </c>
      <c r="I129" s="22" t="n">
        <f aca="false">PV($C$123,I$125,0,I116)*-1</f>
        <v>27246.9635726995</v>
      </c>
      <c r="J129" s="22" t="n">
        <f aca="false">PV($C$123,J$125,0,J116)*-1</f>
        <v>27255.2156646987</v>
      </c>
      <c r="K129" s="22" t="n">
        <f aca="false">PV($C$123,K$125,0,K116)*-1</f>
        <v>27258.9984622603</v>
      </c>
      <c r="L129" s="22" t="n">
        <f aca="false">PV($C$123,L$125,0,L116)*-1</f>
        <v>27267.0783405925</v>
      </c>
      <c r="M129" s="22" t="n">
        <f aca="false">PV($C$123,M$125,0,M116)*-1</f>
        <v>27246.7657651272</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587360.037098762</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130918.690654976</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184270.651136152</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272170.695307634</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0.233683130283077</v>
      </c>
      <c r="E137" s="71" t="n">
        <f aca="false">(E14-E89)/E3</f>
        <v>0.233683130283077</v>
      </c>
      <c r="F137" s="71" t="n">
        <f aca="false">(F14-F89)/F3</f>
        <v>0.233683130283077</v>
      </c>
      <c r="G137" s="71" t="n">
        <f aca="false">(G14-G89)/G3</f>
        <v>0.233683130283077</v>
      </c>
      <c r="H137" s="71" t="n">
        <f aca="false">(H14-H89)/H3</f>
        <v>0.233683130283077</v>
      </c>
      <c r="I137" s="71" t="n">
        <f aca="false">(I14-I89)/I3</f>
        <v>0.233683130283077</v>
      </c>
      <c r="J137" s="71" t="n">
        <f aca="false">(J14-J89)/J3</f>
        <v>0.233683130283077</v>
      </c>
      <c r="K137" s="71" t="n">
        <f aca="false">(K14-K89)/K3</f>
        <v>0.233683130283077</v>
      </c>
      <c r="L137" s="71" t="n">
        <f aca="false">(L14-L89)/L3</f>
        <v>0.233683130283077</v>
      </c>
      <c r="M137" s="71" t="n">
        <f aca="false">(M14-M89)/M3</f>
        <v>0.233683130283077</v>
      </c>
    </row>
    <row r="138" customFormat="false" ht="15" hidden="false" customHeight="false" outlineLevel="0" collapsed="false">
      <c r="B138" s="0" t="s">
        <v>25</v>
      </c>
      <c r="C138" s="71" t="n">
        <f aca="false">(C15-C90)/C4</f>
        <v>0.562204252030139</v>
      </c>
      <c r="D138" s="71" t="n">
        <f aca="false">(D15-D90)/D4</f>
        <v>0.196689007744629</v>
      </c>
      <c r="E138" s="71" t="n">
        <f aca="false">(E15-E90)/E4</f>
        <v>0.196689007744629</v>
      </c>
      <c r="F138" s="71" t="n">
        <f aca="false">(F15-F90)/F4</f>
        <v>0.196689007744629</v>
      </c>
      <c r="G138" s="71" t="n">
        <f aca="false">(G15-G90)/G4</f>
        <v>0.196689007744629</v>
      </c>
      <c r="H138" s="71" t="n">
        <f aca="false">(H15-H90)/H4</f>
        <v>0.196689007744629</v>
      </c>
      <c r="I138" s="71" t="n">
        <f aca="false">(I15-I90)/I4</f>
        <v>0.196689007744629</v>
      </c>
      <c r="J138" s="71" t="n">
        <f aca="false">(J15-J90)/J4</f>
        <v>0.196689007744629</v>
      </c>
      <c r="K138" s="71" t="n">
        <f aca="false">(K15-K90)/K4</f>
        <v>0.196689007744629</v>
      </c>
      <c r="L138" s="71" t="n">
        <f aca="false">(L15-L90)/L4</f>
        <v>0.196689007744629</v>
      </c>
      <c r="M138" s="71" t="n">
        <f aca="false">(M15-M90)/M4</f>
        <v>0.196689007744629</v>
      </c>
    </row>
    <row r="139" customFormat="false" ht="15" hidden="false" customHeight="false" outlineLevel="0" collapsed="false">
      <c r="B139" s="0" t="s">
        <v>26</v>
      </c>
      <c r="C139" s="71" t="n">
        <f aca="false">(C16-C91)/C5</f>
        <v>0.475481937319231</v>
      </c>
      <c r="D139" s="71" t="n">
        <f aca="false">(D16-D91)/D5</f>
        <v>0.283482273194393</v>
      </c>
      <c r="E139" s="71" t="n">
        <f aca="false">(E16-E91)/E5</f>
        <v>0.283482273194393</v>
      </c>
      <c r="F139" s="71" t="n">
        <f aca="false">(F16-F91)/F5</f>
        <v>0.283482273194393</v>
      </c>
      <c r="G139" s="71" t="n">
        <f aca="false">(G16-G91)/G5</f>
        <v>0.283482273194393</v>
      </c>
      <c r="H139" s="71" t="n">
        <f aca="false">(H16-H91)/H5</f>
        <v>0.283482273194393</v>
      </c>
      <c r="I139" s="71" t="n">
        <f aca="false">(I16-I91)/I5</f>
        <v>0.283482273194393</v>
      </c>
      <c r="J139" s="71" t="n">
        <f aca="false">(J16-J91)/J5</f>
        <v>0.283482273194393</v>
      </c>
      <c r="K139" s="71" t="n">
        <f aca="false">(K16-K91)/K5</f>
        <v>0.283482273194393</v>
      </c>
      <c r="L139" s="71" t="n">
        <f aca="false">(L16-L91)/L5</f>
        <v>0.283482273194393</v>
      </c>
      <c r="M139" s="71" t="n">
        <f aca="false">(M16-M91)/M5</f>
        <v>0.283482273194393</v>
      </c>
    </row>
    <row r="140" customFormat="false" ht="15" hidden="false" customHeight="false" outlineLevel="0" collapsed="false">
      <c r="B140" s="0" t="s">
        <v>27</v>
      </c>
      <c r="C140" s="71" t="n">
        <f aca="false">(C17-C92)/C6</f>
        <v>0.491381172536139</v>
      </c>
      <c r="D140" s="71" t="n">
        <f aca="false">(D17-D92)/D6</f>
        <v>0.190334304251146</v>
      </c>
      <c r="E140" s="71" t="n">
        <f aca="false">(E17-E92)/E6</f>
        <v>0.190334304251146</v>
      </c>
      <c r="F140" s="71" t="n">
        <f aca="false">(F17-F92)/F6</f>
        <v>0.190334304251146</v>
      </c>
      <c r="G140" s="71" t="n">
        <f aca="false">(G17-G92)/G6</f>
        <v>0.190334304251146</v>
      </c>
      <c r="H140" s="71" t="n">
        <f aca="false">(H17-H92)/H6</f>
        <v>0.190334304251146</v>
      </c>
      <c r="I140" s="71" t="n">
        <f aca="false">(I17-I92)/I6</f>
        <v>0.190334304251146</v>
      </c>
      <c r="J140" s="71" t="n">
        <f aca="false">(J17-J92)/J6</f>
        <v>0.190334304251146</v>
      </c>
      <c r="K140" s="71" t="n">
        <f aca="false">(K17-K92)/K6</f>
        <v>0.190334304251146</v>
      </c>
      <c r="L140" s="71" t="n">
        <f aca="false">(L17-L92)/L6</f>
        <v>0.190334304251146</v>
      </c>
      <c r="M140" s="71" t="n">
        <f aca="false">(M17-M92)/M6</f>
        <v>0.190334304251146</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0.380809641359439</v>
      </c>
      <c r="E143" s="71" t="n">
        <f aca="false">(E14-E113)/E3</f>
        <v>0.380809641359439</v>
      </c>
      <c r="F143" s="71" t="n">
        <f aca="false">(F14-F113)/F3</f>
        <v>0.380809641359439</v>
      </c>
      <c r="G143" s="71" t="n">
        <f aca="false">(G14-G113)/G3</f>
        <v>0.380809641359439</v>
      </c>
      <c r="H143" s="71" t="n">
        <f aca="false">(H14-H113)/H3</f>
        <v>0.380809641359439</v>
      </c>
      <c r="I143" s="71" t="n">
        <f aca="false">(I14-I113)/I3</f>
        <v>0.380809641359439</v>
      </c>
      <c r="J143" s="71" t="n">
        <f aca="false">(J14-J113)/J3</f>
        <v>0.380809641359439</v>
      </c>
      <c r="K143" s="71" t="n">
        <f aca="false">(K14-K113)/K3</f>
        <v>0.380809641359439</v>
      </c>
      <c r="L143" s="71" t="n">
        <f aca="false">(L14-L113)/L3</f>
        <v>0.380809641359439</v>
      </c>
      <c r="M143" s="71" t="n">
        <f aca="false">(M14-M113)/M3</f>
        <v>0.380809641359439</v>
      </c>
    </row>
    <row r="144" customFormat="false" ht="15" hidden="false" customHeight="false" outlineLevel="0" collapsed="false">
      <c r="B144" s="0" t="s">
        <v>25</v>
      </c>
      <c r="C144" s="71" t="n">
        <f aca="false">(C15-C114)/C4</f>
        <v>0.562204252030139</v>
      </c>
      <c r="D144" s="71" t="n">
        <f aca="false">(D15-D114)/D4</f>
        <v>0.398308388485284</v>
      </c>
      <c r="E144" s="71" t="n">
        <f aca="false">(E15-E114)/E4</f>
        <v>0.398308388485284</v>
      </c>
      <c r="F144" s="71" t="n">
        <f aca="false">(F15-F114)/F4</f>
        <v>0.398308388485284</v>
      </c>
      <c r="G144" s="71" t="n">
        <f aca="false">(G15-G114)/G4</f>
        <v>0.398308388485284</v>
      </c>
      <c r="H144" s="71" t="n">
        <f aca="false">(H15-H114)/H4</f>
        <v>0.398308388485284</v>
      </c>
      <c r="I144" s="71" t="n">
        <f aca="false">(I15-I114)/I4</f>
        <v>0.398308388485284</v>
      </c>
      <c r="J144" s="71" t="n">
        <f aca="false">(J15-J114)/J4</f>
        <v>0.398308388485284</v>
      </c>
      <c r="K144" s="71" t="n">
        <f aca="false">(K15-K114)/K4</f>
        <v>0.398308388485284</v>
      </c>
      <c r="L144" s="71" t="n">
        <f aca="false">(L15-L114)/L4</f>
        <v>0.398308388485284</v>
      </c>
      <c r="M144" s="71" t="n">
        <f aca="false">(M15-M114)/M4</f>
        <v>0.398308388485284</v>
      </c>
    </row>
    <row r="145" customFormat="false" ht="15" hidden="false" customHeight="false" outlineLevel="0" collapsed="false">
      <c r="B145" s="0" t="s">
        <v>26</v>
      </c>
      <c r="C145" s="71" t="n">
        <f aca="false">(C16-C115)/C5</f>
        <v>0.475481937319231</v>
      </c>
      <c r="D145" s="71" t="n">
        <f aca="false">(D16-D115)/D5</f>
        <v>0.389389903555839</v>
      </c>
      <c r="E145" s="71" t="n">
        <f aca="false">(E16-E115)/E5</f>
        <v>0.389389903555839</v>
      </c>
      <c r="F145" s="71" t="n">
        <f aca="false">(F16-F115)/F5</f>
        <v>0.389389903555839</v>
      </c>
      <c r="G145" s="71" t="n">
        <f aca="false">(G16-G115)/G5</f>
        <v>0.389389903555839</v>
      </c>
      <c r="H145" s="71" t="n">
        <f aca="false">(H16-H115)/H5</f>
        <v>0.389389903555839</v>
      </c>
      <c r="I145" s="71" t="n">
        <f aca="false">(I16-I115)/I5</f>
        <v>0.389389903555839</v>
      </c>
      <c r="J145" s="71" t="n">
        <f aca="false">(J16-J115)/J5</f>
        <v>0.389389903555839</v>
      </c>
      <c r="K145" s="71" t="n">
        <f aca="false">(K16-K115)/K5</f>
        <v>0.389389903555839</v>
      </c>
      <c r="L145" s="71" t="n">
        <f aca="false">(L16-L115)/L5</f>
        <v>0.389389903555839</v>
      </c>
      <c r="M145" s="71" t="n">
        <f aca="false">(M16-M115)/M5</f>
        <v>0.389389903555839</v>
      </c>
    </row>
    <row r="146" customFormat="false" ht="15" hidden="false" customHeight="false" outlineLevel="0" collapsed="false">
      <c r="B146" s="0" t="s">
        <v>27</v>
      </c>
      <c r="C146" s="71" t="n">
        <f aca="false">(C17-C116)/C6</f>
        <v>0.491381172536139</v>
      </c>
      <c r="D146" s="71" t="n">
        <f aca="false">(D17-D116)/D6</f>
        <v>0.356392722077688</v>
      </c>
      <c r="E146" s="71" t="n">
        <f aca="false">(E17-E116)/E6</f>
        <v>0.356392722077688</v>
      </c>
      <c r="F146" s="71" t="n">
        <f aca="false">(F17-F116)/F6</f>
        <v>0.356392722077688</v>
      </c>
      <c r="G146" s="71" t="n">
        <f aca="false">(G17-G116)/G6</f>
        <v>0.356392722077688</v>
      </c>
      <c r="H146" s="71" t="n">
        <f aca="false">(H17-H116)/H6</f>
        <v>0.356392722077688</v>
      </c>
      <c r="I146" s="71" t="n">
        <f aca="false">(I17-I116)/I6</f>
        <v>0.356392722077688</v>
      </c>
      <c r="J146" s="71" t="n">
        <f aca="false">(J17-J116)/J6</f>
        <v>0.356392722077688</v>
      </c>
      <c r="K146" s="71" t="n">
        <f aca="false">(K17-K116)/K6</f>
        <v>0.356392722077688</v>
      </c>
      <c r="L146" s="71" t="n">
        <f aca="false">(L17-L116)/L6</f>
        <v>0.356392722077688</v>
      </c>
      <c r="M146" s="71" t="n">
        <f aca="false">(M17-M116)/M6</f>
        <v>0.356392722077688</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WRA'!AG26</f>
        <v>0.0081489845391319</v>
      </c>
      <c r="E149" s="75" t="n">
        <f aca="false">D149</f>
        <v>0.0081489845391319</v>
      </c>
      <c r="F149" s="75" t="n">
        <f aca="false">E149</f>
        <v>0.0081489845391319</v>
      </c>
      <c r="G149" s="75" t="n">
        <f aca="false">F149</f>
        <v>0.0081489845391319</v>
      </c>
      <c r="H149" s="75" t="n">
        <f aca="false">G149</f>
        <v>0.0081489845391319</v>
      </c>
      <c r="I149" s="75" t="n">
        <f aca="false">H149</f>
        <v>0.0081489845391319</v>
      </c>
      <c r="J149" s="75" t="n">
        <f aca="false">I149</f>
        <v>0.0081489845391319</v>
      </c>
      <c r="K149" s="75" t="n">
        <f aca="false">J149</f>
        <v>0.0081489845391319</v>
      </c>
      <c r="L149" s="75" t="n">
        <f aca="false">K149</f>
        <v>0.0081489845391319</v>
      </c>
      <c r="M149" s="75" t="n">
        <f aca="false">L149</f>
        <v>0.0081489845391319</v>
      </c>
    </row>
    <row r="150" customFormat="false" ht="15" hidden="false" customHeight="false" outlineLevel="0" collapsed="false">
      <c r="B150" s="0" t="s">
        <v>26</v>
      </c>
      <c r="C150" s="75" t="n">
        <v>0</v>
      </c>
      <c r="D150" s="75" t="n">
        <f aca="false">'Regional Data WRA'!AG27</f>
        <v>0.00865241357722676</v>
      </c>
      <c r="E150" s="75" t="n">
        <f aca="false">D150</f>
        <v>0.00865241357722676</v>
      </c>
      <c r="F150" s="75" t="n">
        <f aca="false">E150</f>
        <v>0.00865241357722676</v>
      </c>
      <c r="G150" s="75" t="n">
        <f aca="false">F150</f>
        <v>0.00865241357722676</v>
      </c>
      <c r="H150" s="75" t="n">
        <f aca="false">G150</f>
        <v>0.00865241357722676</v>
      </c>
      <c r="I150" s="75" t="n">
        <f aca="false">H150</f>
        <v>0.00865241357722676</v>
      </c>
      <c r="J150" s="75" t="n">
        <f aca="false">I150</f>
        <v>0.00865241357722676</v>
      </c>
      <c r="K150" s="75" t="n">
        <f aca="false">J150</f>
        <v>0.00865241357722676</v>
      </c>
      <c r="L150" s="75" t="n">
        <f aca="false">K150</f>
        <v>0.00865241357722676</v>
      </c>
      <c r="M150" s="75" t="n">
        <f aca="false">L150</f>
        <v>0.00865241357722676</v>
      </c>
    </row>
    <row r="151" customFormat="false" ht="15" hidden="false" customHeight="false" outlineLevel="0" collapsed="false">
      <c r="B151" s="0" t="s">
        <v>27</v>
      </c>
      <c r="C151" s="75" t="n">
        <v>0</v>
      </c>
      <c r="D151" s="75" t="n">
        <f aca="false">'Regional Data WRA'!AG28</f>
        <v>0.00228546632733719</v>
      </c>
      <c r="E151" s="75" t="n">
        <f aca="false">D151</f>
        <v>0.00228546632733719</v>
      </c>
      <c r="F151" s="75" t="n">
        <f aca="false">E151</f>
        <v>0.00228546632733719</v>
      </c>
      <c r="G151" s="75" t="n">
        <f aca="false">F151</f>
        <v>0.00228546632733719</v>
      </c>
      <c r="H151" s="75" t="n">
        <f aca="false">G151</f>
        <v>0.00228546632733719</v>
      </c>
      <c r="I151" s="75" t="n">
        <f aca="false">H151</f>
        <v>0.00228546632733719</v>
      </c>
      <c r="J151" s="75" t="n">
        <f aca="false">I151</f>
        <v>0.00228546632733719</v>
      </c>
      <c r="K151" s="75" t="n">
        <f aca="false">J151</f>
        <v>0.00228546632733719</v>
      </c>
      <c r="L151" s="75" t="n">
        <f aca="false">K151</f>
        <v>0.00228546632733719</v>
      </c>
      <c r="M151" s="75" t="n">
        <f aca="false">L151</f>
        <v>0.00228546632733719</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3041.19920302238</v>
      </c>
      <c r="E154" s="22" t="n">
        <f aca="false">SUM(E155:E157)</f>
        <v>3136.82344042761</v>
      </c>
      <c r="F154" s="22" t="n">
        <f aca="false">SUM(F155:F157)</f>
        <v>3234.70209887662</v>
      </c>
      <c r="G154" s="22" t="n">
        <f aca="false">SUM(G155:G157)</f>
        <v>3334.94044776756</v>
      </c>
      <c r="H154" s="22" t="n">
        <f aca="false">SUM(H155:H157)</f>
        <v>3437.4698845713</v>
      </c>
      <c r="I154" s="22" t="n">
        <f aca="false">SUM(I155:I157)</f>
        <v>3542.69611045153</v>
      </c>
      <c r="J154" s="22" t="n">
        <f aca="false">SUM(J155:J157)</f>
        <v>3650.08213319742</v>
      </c>
      <c r="K154" s="22" t="n">
        <f aca="false">SUM(K155:K157)</f>
        <v>3760.10639630959</v>
      </c>
      <c r="L154" s="22" t="n">
        <f aca="false">SUM(L155:L157)</f>
        <v>3874.05756281385</v>
      </c>
      <c r="M154" s="22" t="n">
        <f aca="false">SUM(M155:M157)</f>
        <v>3987.30673619666</v>
      </c>
    </row>
    <row r="155" customFormat="false" ht="15" hidden="false" customHeight="false" outlineLevel="0" collapsed="false">
      <c r="B155" s="0" t="s">
        <v>25</v>
      </c>
      <c r="C155" s="0" t="n">
        <f aca="false">C149*C4</f>
        <v>0</v>
      </c>
      <c r="D155" s="22" t="n">
        <f aca="false">D149*D4</f>
        <v>667.95655819074</v>
      </c>
      <c r="E155" s="22" t="n">
        <f aca="false">E149*E4</f>
        <v>688.959074709006</v>
      </c>
      <c r="F155" s="22" t="n">
        <f aca="false">F149*F4</f>
        <v>710.456743047519</v>
      </c>
      <c r="G155" s="22" t="n">
        <f aca="false">G149*G4</f>
        <v>732.47268414647</v>
      </c>
      <c r="H155" s="22" t="n">
        <f aca="false">H149*H4</f>
        <v>754.991830426857</v>
      </c>
      <c r="I155" s="22" t="n">
        <f aca="false">I149*I4</f>
        <v>778.103288433459</v>
      </c>
      <c r="J155" s="22" t="n">
        <f aca="false">J149*J4</f>
        <v>801.689115392722</v>
      </c>
      <c r="K155" s="22" t="n">
        <f aca="false">K149*K4</f>
        <v>825.85439467888</v>
      </c>
      <c r="L155" s="22" t="n">
        <f aca="false">L149*L4</f>
        <v>850.882162969876</v>
      </c>
      <c r="M155" s="22" t="n">
        <f aca="false">M149*M4</f>
        <v>875.755748361966</v>
      </c>
    </row>
    <row r="156" customFormat="false" ht="15" hidden="false" customHeight="false" outlineLevel="0" collapsed="false">
      <c r="B156" s="0" t="s">
        <v>26</v>
      </c>
      <c r="C156" s="0" t="n">
        <f aca="false">C150*C5</f>
        <v>0</v>
      </c>
      <c r="D156" s="22" t="n">
        <f aca="false">D150*D5</f>
        <v>1900.38475282315</v>
      </c>
      <c r="E156" s="22" t="n">
        <f aca="false">E150*E5</f>
        <v>1960.13843241923</v>
      </c>
      <c r="F156" s="22" t="n">
        <f aca="false">F150*F5</f>
        <v>2021.30085478157</v>
      </c>
      <c r="G156" s="22" t="n">
        <f aca="false">G150*G5</f>
        <v>2083.93780065845</v>
      </c>
      <c r="H156" s="22" t="n">
        <f aca="false">H150*H5</f>
        <v>2148.00640169705</v>
      </c>
      <c r="I156" s="22" t="n">
        <f aca="false">I150*I5</f>
        <v>2213.76017246655</v>
      </c>
      <c r="J156" s="22" t="n">
        <f aca="false">J150*J5</f>
        <v>2280.86355723983</v>
      </c>
      <c r="K156" s="22" t="n">
        <f aca="false">K150*K5</f>
        <v>2349.61552582222</v>
      </c>
      <c r="L156" s="22" t="n">
        <f aca="false">L150*L5</f>
        <v>2420.82133804784</v>
      </c>
      <c r="M156" s="22" t="n">
        <f aca="false">M150*M5</f>
        <v>2491.58848876675</v>
      </c>
    </row>
    <row r="157" customFormat="false" ht="15" hidden="false" customHeight="false" outlineLevel="0" collapsed="false">
      <c r="B157" s="0" t="s">
        <v>27</v>
      </c>
      <c r="C157" s="0" t="n">
        <f aca="false">C151*C6</f>
        <v>0</v>
      </c>
      <c r="D157" s="22" t="n">
        <f aca="false">D151*D6</f>
        <v>472.85789200849</v>
      </c>
      <c r="E157" s="22" t="n">
        <f aca="false">E151*E6</f>
        <v>487.72593329938</v>
      </c>
      <c r="F157" s="22" t="n">
        <f aca="false">F151*F6</f>
        <v>502.94450104753</v>
      </c>
      <c r="G157" s="22" t="n">
        <f aca="false">G151*G6</f>
        <v>518.529962962645</v>
      </c>
      <c r="H157" s="22" t="n">
        <f aca="false">H151*H6</f>
        <v>534.471652447389</v>
      </c>
      <c r="I157" s="22" t="n">
        <f aca="false">I151*I6</f>
        <v>550.832649551521</v>
      </c>
      <c r="J157" s="22" t="n">
        <f aca="false">J151*J6</f>
        <v>567.529460564864</v>
      </c>
      <c r="K157" s="22" t="n">
        <f aca="false">K151*K6</f>
        <v>584.63647580849</v>
      </c>
      <c r="L157" s="22" t="n">
        <f aca="false">L151*L6</f>
        <v>602.354061796138</v>
      </c>
      <c r="M157" s="22" t="n">
        <f aca="false">M151*M6</f>
        <v>619.962499067949</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WRA'!H26+'Regional Data WRA'!V16-('Regional Data WRA'!H26*'Regional Data WRA'!V16)</f>
        <v>0.998565625937896</v>
      </c>
      <c r="E188" s="71" t="n">
        <f aca="false">D188</f>
        <v>0.998565625937896</v>
      </c>
      <c r="F188" s="71" t="n">
        <f aca="false">E188</f>
        <v>0.998565625937896</v>
      </c>
      <c r="G188" s="71" t="n">
        <f aca="false">F188</f>
        <v>0.998565625937896</v>
      </c>
      <c r="H188" s="71" t="n">
        <f aca="false">G188</f>
        <v>0.998565625937896</v>
      </c>
      <c r="I188" s="71" t="n">
        <f aca="false">H188</f>
        <v>0.998565625937896</v>
      </c>
      <c r="J188" s="71" t="n">
        <f aca="false">I188</f>
        <v>0.998565625937896</v>
      </c>
      <c r="K188" s="71" t="n">
        <f aca="false">J188</f>
        <v>0.998565625937896</v>
      </c>
      <c r="L188" s="71" t="n">
        <f aca="false">K188</f>
        <v>0.998565625937896</v>
      </c>
      <c r="M188" s="71" t="n">
        <f aca="false">L188</f>
        <v>0.998565625937896</v>
      </c>
    </row>
    <row r="189" customFormat="false" ht="15" hidden="false" customHeight="false" outlineLevel="0" collapsed="false">
      <c r="B189" s="0" t="s">
        <v>26</v>
      </c>
      <c r="C189" s="75" t="n">
        <v>0</v>
      </c>
      <c r="D189" s="71" t="n">
        <f aca="false">'Regional Data WRA'!H27+'Regional Data WRA'!V17-('Regional Data WRA'!H27*'Regional Data WRA'!V17)</f>
        <v>0.792309861535985</v>
      </c>
      <c r="E189" s="71" t="n">
        <f aca="false">D189</f>
        <v>0.792309861535985</v>
      </c>
      <c r="F189" s="71" t="n">
        <f aca="false">E189</f>
        <v>0.792309861535985</v>
      </c>
      <c r="G189" s="71" t="n">
        <f aca="false">F189</f>
        <v>0.792309861535985</v>
      </c>
      <c r="H189" s="71" t="n">
        <f aca="false">G189</f>
        <v>0.792309861535985</v>
      </c>
      <c r="I189" s="71" t="n">
        <f aca="false">H189</f>
        <v>0.792309861535985</v>
      </c>
      <c r="J189" s="71" t="n">
        <f aca="false">I189</f>
        <v>0.792309861535985</v>
      </c>
      <c r="K189" s="71" t="n">
        <f aca="false">J189</f>
        <v>0.792309861535985</v>
      </c>
      <c r="L189" s="71" t="n">
        <f aca="false">K189</f>
        <v>0.792309861535985</v>
      </c>
      <c r="M189" s="71" t="n">
        <f aca="false">L189</f>
        <v>0.792309861535985</v>
      </c>
    </row>
    <row r="190" customFormat="false" ht="15" hidden="false" customHeight="false" outlineLevel="0" collapsed="false">
      <c r="B190" s="0" t="s">
        <v>27</v>
      </c>
      <c r="C190" s="75" t="n">
        <v>0</v>
      </c>
      <c r="D190" s="71" t="n">
        <f aca="false">'Regional Data WRA'!H28+'Regional Data WRA'!V18-('Regional Data WRA'!H28*'Regional Data WRA'!V18)</f>
        <v>0.956921638529309</v>
      </c>
      <c r="E190" s="71" t="n">
        <f aca="false">D190</f>
        <v>0.956921638529309</v>
      </c>
      <c r="F190" s="71" t="n">
        <f aca="false">E190</f>
        <v>0.956921638529309</v>
      </c>
      <c r="G190" s="71" t="n">
        <f aca="false">F190</f>
        <v>0.956921638529309</v>
      </c>
      <c r="H190" s="71" t="n">
        <f aca="false">G190</f>
        <v>0.956921638529309</v>
      </c>
      <c r="I190" s="71" t="n">
        <f aca="false">H190</f>
        <v>0.956921638529309</v>
      </c>
      <c r="J190" s="71" t="n">
        <f aca="false">I190</f>
        <v>0.956921638529309</v>
      </c>
      <c r="K190" s="71" t="n">
        <f aca="false">J190</f>
        <v>0.956921638529309</v>
      </c>
      <c r="L190" s="71" t="n">
        <f aca="false">K190</f>
        <v>0.956921638529309</v>
      </c>
      <c r="M190" s="71" t="n">
        <f aca="false">L190</f>
        <v>0.956921638529309</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4238170.50910875</v>
      </c>
      <c r="E193" s="22" t="n">
        <f aca="false">SUM(E194:E196)</f>
        <v>4371431.04085035</v>
      </c>
      <c r="F193" s="22" t="n">
        <f aca="false">SUM(F194:F196)</f>
        <v>4507833.30062256</v>
      </c>
      <c r="G193" s="22" t="n">
        <f aca="false">SUM(G194:G196)</f>
        <v>4647523.9903114</v>
      </c>
      <c r="H193" s="22" t="n">
        <f aca="false">SUM(H194:H196)</f>
        <v>4790407.50644059</v>
      </c>
      <c r="I193" s="22" t="n">
        <f aca="false">SUM(I194:I196)</f>
        <v>4937049.22818878</v>
      </c>
      <c r="J193" s="22" t="n">
        <f aca="false">SUM(J194:J196)</f>
        <v>5086700.81110377</v>
      </c>
      <c r="K193" s="22" t="n">
        <f aca="false">SUM(K194:K196)</f>
        <v>5240029.00701577</v>
      </c>
      <c r="L193" s="22" t="n">
        <f aca="false">SUM(L194:L196)</f>
        <v>5398829.67777648</v>
      </c>
      <c r="M193" s="22" t="n">
        <f aca="false">SUM(M194:M196)</f>
        <v>5556652.06124119</v>
      </c>
    </row>
    <row r="194" customFormat="false" ht="15" hidden="false" customHeight="false" outlineLevel="0" collapsed="false">
      <c r="B194" s="0" t="s">
        <v>25</v>
      </c>
      <c r="C194" s="22" t="n">
        <f aca="false">C188*C161</f>
        <v>0</v>
      </c>
      <c r="D194" s="22" t="n">
        <f aca="false">D188*D161</f>
        <v>1037950.88453985</v>
      </c>
      <c r="E194" s="22" t="n">
        <f aca="false">E188*E161</f>
        <v>1070587.10965117</v>
      </c>
      <c r="F194" s="22" t="n">
        <f aca="false">F188*F161</f>
        <v>1103992.76095273</v>
      </c>
      <c r="G194" s="22" t="n">
        <f aca="false">G188*G161</f>
        <v>1138203.76652999</v>
      </c>
      <c r="H194" s="22" t="n">
        <f aca="false">H188*H161</f>
        <v>1173196.71257445</v>
      </c>
      <c r="I194" s="22" t="n">
        <f aca="false">I188*I161</f>
        <v>1209110.06350544</v>
      </c>
      <c r="J194" s="22" t="n">
        <f aca="false">J188*J161</f>
        <v>1245760.54571835</v>
      </c>
      <c r="K194" s="22" t="n">
        <f aca="false">K188*K161</f>
        <v>1283311.45034329</v>
      </c>
      <c r="L194" s="22" t="n">
        <f aca="false">L188*L161</f>
        <v>1322202.59366264</v>
      </c>
      <c r="M194" s="22" t="n">
        <f aca="false">M188*M161</f>
        <v>1360854.14913105</v>
      </c>
    </row>
    <row r="195" customFormat="false" ht="15" hidden="false" customHeight="false" outlineLevel="0" collapsed="false">
      <c r="B195" s="0" t="s">
        <v>26</v>
      </c>
      <c r="C195" s="22" t="n">
        <f aca="false">C189*C162</f>
        <v>0</v>
      </c>
      <c r="D195" s="22" t="n">
        <f aca="false">D189*D162</f>
        <v>1152076.87409858</v>
      </c>
      <c r="E195" s="22" t="n">
        <f aca="false">E189*E162</f>
        <v>1188301.55560198</v>
      </c>
      <c r="F195" s="22" t="n">
        <f aca="false">F189*F162</f>
        <v>1225380.26414393</v>
      </c>
      <c r="G195" s="22" t="n">
        <f aca="false">G189*G162</f>
        <v>1263352.8782168</v>
      </c>
      <c r="H195" s="22" t="n">
        <f aca="false">H189*H162</f>
        <v>1302193.40958961</v>
      </c>
      <c r="I195" s="22" t="n">
        <f aca="false">I189*I162</f>
        <v>1342055.54728345</v>
      </c>
      <c r="J195" s="22" t="n">
        <f aca="false">J189*J162</f>
        <v>1382735.86618003</v>
      </c>
      <c r="K195" s="22" t="n">
        <f aca="false">K189*K162</f>
        <v>1424415.61178673</v>
      </c>
      <c r="L195" s="22" t="n">
        <f aca="false">L189*L162</f>
        <v>1467582.9595802</v>
      </c>
      <c r="M195" s="22" t="n">
        <f aca="false">M189*M162</f>
        <v>1510484.37607915</v>
      </c>
    </row>
    <row r="196" customFormat="false" ht="15" hidden="false" customHeight="false" outlineLevel="0" collapsed="false">
      <c r="B196" s="0" t="s">
        <v>27</v>
      </c>
      <c r="C196" s="22" t="n">
        <f aca="false">C190*C163</f>
        <v>0</v>
      </c>
      <c r="D196" s="22" t="n">
        <f aca="false">D190*D163</f>
        <v>2048142.75047032</v>
      </c>
      <c r="E196" s="22" t="n">
        <f aca="false">E190*E163</f>
        <v>2112542.37559719</v>
      </c>
      <c r="F196" s="22" t="n">
        <f aca="false">F190*F163</f>
        <v>2178460.2755259</v>
      </c>
      <c r="G196" s="22" t="n">
        <f aca="false">G190*G163</f>
        <v>2245967.34556461</v>
      </c>
      <c r="H196" s="22" t="n">
        <f aca="false">H190*H163</f>
        <v>2315017.38427654</v>
      </c>
      <c r="I196" s="22" t="n">
        <f aca="false">I190*I163</f>
        <v>2385883.6173999</v>
      </c>
      <c r="J196" s="22" t="n">
        <f aca="false">J190*J163</f>
        <v>2458204.39920539</v>
      </c>
      <c r="K196" s="22" t="n">
        <f aca="false">K190*K163</f>
        <v>2532301.94488575</v>
      </c>
      <c r="L196" s="22" t="n">
        <f aca="false">L190*L163</f>
        <v>2609044.12453363</v>
      </c>
      <c r="M196" s="22" t="n">
        <f aca="false">M190*M163</f>
        <v>2685313.536031</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48774627.1326596</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11945170.036609</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13258579.3425605</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23570877.7534902</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4114728.64962015</v>
      </c>
      <c r="E206" s="22" t="n">
        <f aca="false">PV($C$203,E$205,0,E193)*-1</f>
        <v>4120493.01616585</v>
      </c>
      <c r="F206" s="22" t="n">
        <f aca="false">PV($C$203,F$205,0,F193)*-1</f>
        <v>4125306.04681916</v>
      </c>
      <c r="G206" s="22" t="n">
        <f aca="false">PV($C$203,G$205,0,G193)*-1</f>
        <v>4129264.87026912</v>
      </c>
      <c r="H206" s="22" t="n">
        <f aca="false">PV($C$203,H$205,0,H193)*-1</f>
        <v>4132247.59583549</v>
      </c>
      <c r="I206" s="22" t="n">
        <f aca="false">PV($C$203,I$205,0,I193)*-1</f>
        <v>4134701.00308029</v>
      </c>
      <c r="J206" s="22" t="n">
        <f aca="false">PV($C$203,J$205,0,J193)*-1</f>
        <v>4135953.25025183</v>
      </c>
      <c r="K206" s="22" t="n">
        <f aca="false">PV($C$203,K$205,0,K193)*-1</f>
        <v>4136527.28621113</v>
      </c>
      <c r="L206" s="22" t="n">
        <f aca="false">PV($C$203,L$205,0,L193)*-1</f>
        <v>4137753.40012124</v>
      </c>
      <c r="M206" s="22" t="n">
        <f aca="false">PV($C$203,M$205,0,M193)*-1</f>
        <v>4134670.98596792</v>
      </c>
    </row>
    <row r="207" customFormat="false" ht="15" hidden="false" customHeight="false" outlineLevel="0" collapsed="false">
      <c r="A207" s="101"/>
      <c r="B207" s="101" t="s">
        <v>25</v>
      </c>
      <c r="C207" s="22" t="n">
        <f aca="false">PV($C$203,C$205,0,C194)*-1</f>
        <v>0</v>
      </c>
      <c r="D207" s="22" t="n">
        <f aca="false">PV($C$203,D$205,0,D194)*-1</f>
        <v>1007719.3053785</v>
      </c>
      <c r="E207" s="22" t="n">
        <f aca="false">PV($C$203,E$205,0,E194)*-1</f>
        <v>1009131.02992853</v>
      </c>
      <c r="F207" s="22" t="n">
        <f aca="false">PV($C$203,F$205,0,F194)*-1</f>
        <v>1010309.76717215</v>
      </c>
      <c r="G207" s="22" t="n">
        <f aca="false">PV($C$203,G$205,0,G194)*-1</f>
        <v>1011279.30445075</v>
      </c>
      <c r="H207" s="22" t="n">
        <f aca="false">PV($C$203,H$205,0,H194)*-1</f>
        <v>1012009.79007734</v>
      </c>
      <c r="I207" s="22" t="n">
        <f aca="false">PV($C$203,I$205,0,I194)*-1</f>
        <v>1012610.64278358</v>
      </c>
      <c r="J207" s="22" t="n">
        <f aca="false">PV($C$203,J$205,0,J194)*-1</f>
        <v>1012917.32489006</v>
      </c>
      <c r="K207" s="22" t="n">
        <f aca="false">PV($C$203,K$205,0,K194)*-1</f>
        <v>1013057.9094018</v>
      </c>
      <c r="L207" s="22" t="n">
        <f aca="false">PV($C$203,L$205,0,L194)*-1</f>
        <v>1013358.19133119</v>
      </c>
      <c r="M207" s="22" t="n">
        <f aca="false">PV($C$203,M$205,0,M194)*-1</f>
        <v>1012603.29143037</v>
      </c>
    </row>
    <row r="208" customFormat="false" ht="15" hidden="false" customHeight="false" outlineLevel="0" collapsed="false">
      <c r="A208" s="101"/>
      <c r="B208" s="101" t="s">
        <v>26</v>
      </c>
      <c r="C208" s="22" t="n">
        <f aca="false">PV($C$203,C$205,0,C195)*-1</f>
        <v>0</v>
      </c>
      <c r="D208" s="22" t="n">
        <f aca="false">PV($C$203,D$205,0,D195)*-1</f>
        <v>1118521.23698891</v>
      </c>
      <c r="E208" s="22" t="n">
        <f aca="false">PV($C$203,E$205,0,E195)*-1</f>
        <v>1120088.1851277</v>
      </c>
      <c r="F208" s="22" t="n">
        <f aca="false">PV($C$203,F$205,0,F195)*-1</f>
        <v>1121396.52826729</v>
      </c>
      <c r="G208" s="22" t="n">
        <f aca="false">PV($C$203,G$205,0,G195)*-1</f>
        <v>1122472.66924264</v>
      </c>
      <c r="H208" s="22" t="n">
        <f aca="false">PV($C$203,H$205,0,H195)*-1</f>
        <v>1123283.47407916</v>
      </c>
      <c r="I208" s="22" t="n">
        <f aca="false">PV($C$203,I$205,0,I195)*-1</f>
        <v>1123950.39244486</v>
      </c>
      <c r="J208" s="22" t="n">
        <f aca="false">PV($C$203,J$205,0,J195)*-1</f>
        <v>1124290.79522098</v>
      </c>
      <c r="K208" s="22" t="n">
        <f aca="false">PV($C$203,K$205,0,K195)*-1</f>
        <v>1124446.83744537</v>
      </c>
      <c r="L208" s="22" t="n">
        <f aca="false">PV($C$203,L$205,0,L195)*-1</f>
        <v>1124780.13632465</v>
      </c>
      <c r="M208" s="22" t="n">
        <f aca="false">PV($C$203,M$205,0,M195)*-1</f>
        <v>1123942.23278707</v>
      </c>
    </row>
    <row r="209" customFormat="false" ht="15" hidden="false" customHeight="false" outlineLevel="0" collapsed="false">
      <c r="A209" s="101"/>
      <c r="B209" s="101" t="s">
        <v>27</v>
      </c>
      <c r="C209" s="22" t="n">
        <f aca="false">PV($C$203,C$205,0,C196)*-1</f>
        <v>0</v>
      </c>
      <c r="D209" s="22" t="n">
        <f aca="false">PV($C$203,D$205,0,D196)*-1</f>
        <v>1988488.10725274</v>
      </c>
      <c r="E209" s="22" t="n">
        <f aca="false">PV($C$203,E$205,0,E196)*-1</f>
        <v>1991273.80110962</v>
      </c>
      <c r="F209" s="22" t="n">
        <f aca="false">PV($C$203,F$205,0,F196)*-1</f>
        <v>1993599.75137971</v>
      </c>
      <c r="G209" s="22" t="n">
        <f aca="false">PV($C$203,G$205,0,G196)*-1</f>
        <v>1995512.89657574</v>
      </c>
      <c r="H209" s="22" t="n">
        <f aca="false">PV($C$203,H$205,0,H196)*-1</f>
        <v>1996954.33167899</v>
      </c>
      <c r="I209" s="22" t="n">
        <f aca="false">PV($C$203,I$205,0,I196)*-1</f>
        <v>1998139.96785186</v>
      </c>
      <c r="J209" s="22" t="n">
        <f aca="false">PV($C$203,J$205,0,J196)*-1</f>
        <v>1998745.13014079</v>
      </c>
      <c r="K209" s="22" t="n">
        <f aca="false">PV($C$203,K$205,0,K196)*-1</f>
        <v>1999022.53936395</v>
      </c>
      <c r="L209" s="22" t="n">
        <f aca="false">PV($C$203,L$205,0,L196)*-1</f>
        <v>1999615.07246541</v>
      </c>
      <c r="M209" s="22" t="n">
        <f aca="false">PV($C$203,M$205,0,M196)*-1</f>
        <v>1998125.46175047</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41301646.1043422</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10114996.5568443</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11227172.4879286</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19959477.0595693</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WRA'!K26+'Regional Data WRA'!V16-('Regional Data WRA'!K26*'Regional Data WRA'!V16)</f>
        <v>0.972134295564345</v>
      </c>
      <c r="E217" s="75" t="n">
        <f aca="false">D217</f>
        <v>0.972134295564345</v>
      </c>
      <c r="F217" s="75" t="n">
        <f aca="false">E217</f>
        <v>0.972134295564345</v>
      </c>
      <c r="G217" s="75" t="n">
        <f aca="false">F217</f>
        <v>0.972134295564345</v>
      </c>
      <c r="H217" s="75" t="n">
        <f aca="false">G217</f>
        <v>0.972134295564345</v>
      </c>
      <c r="I217" s="75" t="n">
        <f aca="false">H217</f>
        <v>0.972134295564345</v>
      </c>
      <c r="J217" s="75" t="n">
        <f aca="false">I217</f>
        <v>0.972134295564345</v>
      </c>
      <c r="K217" s="75" t="n">
        <f aca="false">J217</f>
        <v>0.972134295564345</v>
      </c>
      <c r="L217" s="75" t="n">
        <f aca="false">K217</f>
        <v>0.972134295564345</v>
      </c>
      <c r="M217" s="75" t="n">
        <f aca="false">L217</f>
        <v>0.972134295564345</v>
      </c>
    </row>
    <row r="218" customFormat="false" ht="15" hidden="false" customHeight="false" outlineLevel="0" collapsed="false">
      <c r="B218" s="0" t="s">
        <v>26</v>
      </c>
      <c r="C218" s="75" t="n">
        <v>0</v>
      </c>
      <c r="D218" s="75" t="n">
        <f aca="false">'Regional Data WRA'!K27+'Regional Data WRA'!V17-('Regional Data WRA'!K27*'Regional Data WRA'!V17)</f>
        <v>0.619382616150801</v>
      </c>
      <c r="E218" s="75" t="n">
        <f aca="false">D218</f>
        <v>0.619382616150801</v>
      </c>
      <c r="F218" s="75" t="n">
        <f aca="false">E218</f>
        <v>0.619382616150801</v>
      </c>
      <c r="G218" s="75" t="n">
        <f aca="false">F218</f>
        <v>0.619382616150801</v>
      </c>
      <c r="H218" s="75" t="n">
        <f aca="false">G218</f>
        <v>0.619382616150801</v>
      </c>
      <c r="I218" s="75" t="n">
        <f aca="false">H218</f>
        <v>0.619382616150801</v>
      </c>
      <c r="J218" s="75" t="n">
        <f aca="false">I218</f>
        <v>0.619382616150801</v>
      </c>
      <c r="K218" s="75" t="n">
        <f aca="false">J218</f>
        <v>0.619382616150801</v>
      </c>
      <c r="L218" s="75" t="n">
        <f aca="false">K218</f>
        <v>0.619382616150801</v>
      </c>
      <c r="M218" s="75" t="n">
        <f aca="false">L218</f>
        <v>0.619382616150801</v>
      </c>
    </row>
    <row r="219" customFormat="false" ht="15" hidden="false" customHeight="false" outlineLevel="0" collapsed="false">
      <c r="B219" s="0" t="s">
        <v>27</v>
      </c>
      <c r="C219" s="75" t="n">
        <v>0</v>
      </c>
      <c r="D219" s="75" t="n">
        <f aca="false">'Regional Data WRA'!K28+'Regional Data WRA'!V18-('Regional Data WRA'!K28*'Regional Data WRA'!V18)</f>
        <v>0.915242036604379</v>
      </c>
      <c r="E219" s="75" t="n">
        <f aca="false">D219</f>
        <v>0.915242036604379</v>
      </c>
      <c r="F219" s="75" t="n">
        <f aca="false">E219</f>
        <v>0.915242036604379</v>
      </c>
      <c r="G219" s="75" t="n">
        <f aca="false">F219</f>
        <v>0.915242036604379</v>
      </c>
      <c r="H219" s="75" t="n">
        <f aca="false">G219</f>
        <v>0.915242036604379</v>
      </c>
      <c r="I219" s="75" t="n">
        <f aca="false">H219</f>
        <v>0.915242036604379</v>
      </c>
      <c r="J219" s="75" t="n">
        <f aca="false">I219</f>
        <v>0.915242036604379</v>
      </c>
      <c r="K219" s="75" t="n">
        <f aca="false">J219</f>
        <v>0.915242036604379</v>
      </c>
      <c r="L219" s="75" t="n">
        <f aca="false">K219</f>
        <v>0.915242036604379</v>
      </c>
      <c r="M219" s="75" t="n">
        <f aca="false">L219</f>
        <v>0.915242036604379</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3870038.99079545</v>
      </c>
      <c r="E222" s="22" t="n">
        <f aca="false">SUM(E223:E225)</f>
        <v>3991724.38610121</v>
      </c>
      <c r="F222" s="22" t="n">
        <f aca="false">SUM(F223:F225)</f>
        <v>4116278.615955</v>
      </c>
      <c r="G222" s="22" t="n">
        <f aca="false">SUM(G223:G225)</f>
        <v>4243835.63957758</v>
      </c>
      <c r="H222" s="22" t="n">
        <f aca="false">SUM(H223:H225)</f>
        <v>4374308.15770149</v>
      </c>
      <c r="I222" s="22" t="n">
        <f aca="false">SUM(I223:I225)</f>
        <v>4508212.4401326</v>
      </c>
      <c r="J222" s="22" t="n">
        <f aca="false">SUM(J223:J225)</f>
        <v>4644865.14432902</v>
      </c>
      <c r="K222" s="22" t="n">
        <f aca="false">SUM(K223:K225)</f>
        <v>4784875.10742334</v>
      </c>
      <c r="L222" s="22" t="n">
        <f aca="false">SUM(L223:L225)</f>
        <v>4929882.20100006</v>
      </c>
      <c r="M222" s="22" t="n">
        <f aca="false">SUM(M223:M225)</f>
        <v>5073995.98224506</v>
      </c>
    </row>
    <row r="223" customFormat="false" ht="15" hidden="false" customHeight="false" outlineLevel="0" collapsed="false">
      <c r="B223" s="0" t="s">
        <v>25</v>
      </c>
      <c r="C223" s="22" t="n">
        <f aca="false">C217*C161</f>
        <v>0</v>
      </c>
      <c r="D223" s="22" t="n">
        <f aca="false">D217*D161</f>
        <v>1010477.05404922</v>
      </c>
      <c r="E223" s="22" t="n">
        <f aca="false">E217*E161</f>
        <v>1042249.42121705</v>
      </c>
      <c r="F223" s="22" t="n">
        <f aca="false">F217*F161</f>
        <v>1074770.84840457</v>
      </c>
      <c r="G223" s="22" t="n">
        <f aca="false">G217*G161</f>
        <v>1108076.31270609</v>
      </c>
      <c r="H223" s="22" t="n">
        <f aca="false">H217*H161</f>
        <v>1142143.02006015</v>
      </c>
      <c r="I223" s="22" t="n">
        <f aca="false">I217*I161</f>
        <v>1177105.76983021</v>
      </c>
      <c r="J223" s="22" t="n">
        <f aca="false">J217*J161</f>
        <v>1212786.13953519</v>
      </c>
      <c r="K223" s="22" t="n">
        <f aca="false">K217*K161</f>
        <v>1249343.09810372</v>
      </c>
      <c r="L223" s="22" t="n">
        <f aca="false">L217*L161</f>
        <v>1287204.82019028</v>
      </c>
      <c r="M223" s="22" t="n">
        <f aca="false">M217*M161</f>
        <v>1324833.29614793</v>
      </c>
    </row>
    <row r="224" customFormat="false" ht="15" hidden="false" customHeight="false" outlineLevel="0" collapsed="false">
      <c r="B224" s="0" t="s">
        <v>26</v>
      </c>
      <c r="C224" s="22" t="n">
        <f aca="false">C218*C162</f>
        <v>0</v>
      </c>
      <c r="D224" s="22" t="n">
        <f aca="false">D218*D162</f>
        <v>900627.927188315</v>
      </c>
      <c r="E224" s="22" t="n">
        <f aca="false">E218*E162</f>
        <v>928946.315091893</v>
      </c>
      <c r="F224" s="22" t="n">
        <f aca="false">F218*F162</f>
        <v>957932.332577132</v>
      </c>
      <c r="G224" s="22" t="n">
        <f aca="false">G218*G162</f>
        <v>987617.154372662</v>
      </c>
      <c r="H224" s="22" t="n">
        <f aca="false">H218*H162</f>
        <v>1017980.4643632</v>
      </c>
      <c r="I224" s="22" t="n">
        <f aca="false">I218*I162</f>
        <v>1049142.40785121</v>
      </c>
      <c r="J224" s="22" t="n">
        <f aca="false">J218*J162</f>
        <v>1080943.9586929</v>
      </c>
      <c r="K224" s="22" t="n">
        <f aca="false">K218*K162</f>
        <v>1113526.8042785</v>
      </c>
      <c r="L224" s="22" t="n">
        <f aca="false">L218*L162</f>
        <v>1147272.57232534</v>
      </c>
      <c r="M224" s="22" t="n">
        <f aca="false">M218*M162</f>
        <v>1180810.45046834</v>
      </c>
    </row>
    <row r="225" customFormat="false" ht="15" hidden="false" customHeight="false" outlineLevel="0" collapsed="false">
      <c r="B225" s="0" t="s">
        <v>27</v>
      </c>
      <c r="C225" s="22" t="n">
        <f aca="false">C219*C163</f>
        <v>0</v>
      </c>
      <c r="D225" s="22" t="n">
        <f aca="false">D219*D163</f>
        <v>1958934.00955792</v>
      </c>
      <c r="E225" s="22" t="n">
        <f aca="false">E219*E163</f>
        <v>2020528.64979227</v>
      </c>
      <c r="F225" s="22" t="n">
        <f aca="false">F219*F163</f>
        <v>2083575.43497329</v>
      </c>
      <c r="G225" s="22" t="n">
        <f aca="false">G219*G163</f>
        <v>2148142.17249882</v>
      </c>
      <c r="H225" s="22" t="n">
        <f aca="false">H219*H163</f>
        <v>2214184.67327814</v>
      </c>
      <c r="I225" s="22" t="n">
        <f aca="false">I219*I163</f>
        <v>2281964.26245117</v>
      </c>
      <c r="J225" s="22" t="n">
        <f aca="false">J219*J163</f>
        <v>2351135.04610093</v>
      </c>
      <c r="K225" s="22" t="n">
        <f aca="false">K219*K163</f>
        <v>2422005.20504112</v>
      </c>
      <c r="L225" s="22" t="n">
        <f aca="false">L219*L163</f>
        <v>2495404.80848445</v>
      </c>
      <c r="M225" s="22" t="n">
        <f aca="false">M219*M163</f>
        <v>2568352.23562879</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44538016.6652608</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11628989.7802444</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10364800.3872095</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22544226.4978069</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3757319.40853927</v>
      </c>
      <c r="E235" s="22" t="n">
        <f aca="false">PV($C$232,E$234,0,E222)*-1</f>
        <v>3762583.07672845</v>
      </c>
      <c r="F235" s="22" t="n">
        <f aca="false">PV($C$232,F$234,0,F222)*-1</f>
        <v>3766978.04296498</v>
      </c>
      <c r="G235" s="22" t="n">
        <f aca="false">PV($C$232,G$234,0,G222)*-1</f>
        <v>3770592.99924767</v>
      </c>
      <c r="H235" s="22" t="n">
        <f aca="false">PV($C$232,H$234,0,H222)*-1</f>
        <v>3773316.64243661</v>
      </c>
      <c r="I235" s="22" t="n">
        <f aca="false">PV($C$232,I$234,0,I222)*-1</f>
        <v>3775556.94439645</v>
      </c>
      <c r="J235" s="22" t="n">
        <f aca="false">PV($C$232,J$234,0,J222)*-1</f>
        <v>3776700.42018855</v>
      </c>
      <c r="K235" s="22" t="n">
        <f aca="false">PV($C$232,K$234,0,K222)*-1</f>
        <v>3777224.59483887</v>
      </c>
      <c r="L235" s="22" t="n">
        <f aca="false">PV($C$232,L$234,0,L222)*-1</f>
        <v>3778344.20732947</v>
      </c>
      <c r="M235" s="22" t="n">
        <f aca="false">PV($C$232,M$234,0,M222)*-1</f>
        <v>3775529.53459898</v>
      </c>
    </row>
    <row r="236" customFormat="false" ht="15" hidden="false" customHeight="false" outlineLevel="0" collapsed="false">
      <c r="A236" s="101"/>
      <c r="B236" s="101" t="s">
        <v>25</v>
      </c>
      <c r="C236" s="22" t="n">
        <f aca="false">PV($C$232,C$234,0,C223)*-1</f>
        <v>0</v>
      </c>
      <c r="D236" s="22" t="n">
        <f aca="false">PV($C$232,D$234,0,D223)*-1</f>
        <v>981045.68354293</v>
      </c>
      <c r="E236" s="22" t="n">
        <f aca="false">PV($C$232,E$234,0,E223)*-1</f>
        <v>982420.040736214</v>
      </c>
      <c r="F236" s="22" t="n">
        <f aca="false">PV($C$232,F$234,0,F223)*-1</f>
        <v>983567.577633362</v>
      </c>
      <c r="G236" s="22" t="n">
        <f aca="false">PV($C$232,G$234,0,G223)*-1</f>
        <v>984511.451941538</v>
      </c>
      <c r="H236" s="22" t="n">
        <f aca="false">PV($C$232,H$234,0,H223)*-1</f>
        <v>985222.602126946</v>
      </c>
      <c r="I236" s="22" t="n">
        <f aca="false">PV($C$232,I$234,0,I223)*-1</f>
        <v>985807.550684297</v>
      </c>
      <c r="J236" s="22" t="n">
        <f aca="false">PV($C$232,J$234,0,J223)*-1</f>
        <v>986106.115130941</v>
      </c>
      <c r="K236" s="22" t="n">
        <f aca="false">PV($C$232,K$234,0,K223)*-1</f>
        <v>986242.978469455</v>
      </c>
      <c r="L236" s="22" t="n">
        <f aca="false">PV($C$232,L$234,0,L223)*-1</f>
        <v>986535.312147197</v>
      </c>
      <c r="M236" s="22" t="n">
        <f aca="false">PV($C$232,M$234,0,M223)*-1</f>
        <v>985800.393916248</v>
      </c>
    </row>
    <row r="237" customFormat="false" ht="15" hidden="false" customHeight="false" outlineLevel="0" collapsed="false">
      <c r="A237" s="101"/>
      <c r="B237" s="101" t="s">
        <v>26</v>
      </c>
      <c r="C237" s="22" t="n">
        <f aca="false">PV($C$232,C$234,0,C224)*-1</f>
        <v>0</v>
      </c>
      <c r="D237" s="22" t="n">
        <f aca="false">PV($C$232,D$234,0,D224)*-1</f>
        <v>874396.045813898</v>
      </c>
      <c r="E237" s="22" t="n">
        <f aca="false">PV($C$232,E$234,0,E224)*-1</f>
        <v>875620.996410494</v>
      </c>
      <c r="F237" s="22" t="n">
        <f aca="false">PV($C$232,F$234,0,F224)*-1</f>
        <v>876643.784382679</v>
      </c>
      <c r="G237" s="22" t="n">
        <f aca="false">PV($C$232,G$234,0,G224)*-1</f>
        <v>877485.04995946</v>
      </c>
      <c r="H237" s="22" t="n">
        <f aca="false">PV($C$232,H$234,0,H224)*-1</f>
        <v>878118.890891164</v>
      </c>
      <c r="I237" s="22" t="n">
        <f aca="false">PV($C$232,I$234,0,I224)*-1</f>
        <v>878640.249594568</v>
      </c>
      <c r="J237" s="22" t="n">
        <f aca="false">PV($C$232,J$234,0,J224)*-1</f>
        <v>878906.357051076</v>
      </c>
      <c r="K237" s="22" t="n">
        <f aca="false">PV($C$232,K$234,0,K224)*-1</f>
        <v>879028.341953534</v>
      </c>
      <c r="L237" s="22" t="n">
        <f aca="false">PV($C$232,L$234,0,L224)*-1</f>
        <v>879288.895989053</v>
      </c>
      <c r="M237" s="22" t="n">
        <f aca="false">PV($C$232,M$234,0,M224)*-1</f>
        <v>878633.870839951</v>
      </c>
    </row>
    <row r="238" customFormat="false" ht="15" hidden="false" customHeight="false" outlineLevel="0" collapsed="false">
      <c r="A238" s="101"/>
      <c r="B238" s="101" t="s">
        <v>27</v>
      </c>
      <c r="C238" s="22" t="n">
        <f aca="false">PV($C$232,C$234,0,C225)*-1</f>
        <v>0</v>
      </c>
      <c r="D238" s="22" t="n">
        <f aca="false">PV($C$232,D$234,0,D225)*-1</f>
        <v>1901877.67918244</v>
      </c>
      <c r="E238" s="22" t="n">
        <f aca="false">PV($C$232,E$234,0,E225)*-1</f>
        <v>1904542.03958174</v>
      </c>
      <c r="F238" s="22" t="n">
        <f aca="false">PV($C$232,F$234,0,F225)*-1</f>
        <v>1906766.68094894</v>
      </c>
      <c r="G238" s="22" t="n">
        <f aca="false">PV($C$232,G$234,0,G225)*-1</f>
        <v>1908596.49734667</v>
      </c>
      <c r="H238" s="22" t="n">
        <f aca="false">PV($C$232,H$234,0,H225)*-1</f>
        <v>1909975.1494185</v>
      </c>
      <c r="I238" s="22" t="n">
        <f aca="false">PV($C$232,I$234,0,I225)*-1</f>
        <v>1911109.14411759</v>
      </c>
      <c r="J238" s="22" t="n">
        <f aca="false">PV($C$232,J$234,0,J225)*-1</f>
        <v>1911687.94800653</v>
      </c>
      <c r="K238" s="22" t="n">
        <f aca="false">PV($C$232,K$234,0,K225)*-1</f>
        <v>1911953.27441588</v>
      </c>
      <c r="L238" s="22" t="n">
        <f aca="false">PV($C$232,L$234,0,L225)*-1</f>
        <v>1912519.99919322</v>
      </c>
      <c r="M238" s="22" t="n">
        <f aca="false">PV($C$232,M$234,0,M225)*-1</f>
        <v>1911095.26984278</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37714145.8712693</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9847259.70632913</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8776762.48288588</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19090123.6820543</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950679.876873904</v>
      </c>
      <c r="E246" s="49" t="n">
        <f aca="false">SUM(E247:E249)</f>
        <v>980572.045118662</v>
      </c>
      <c r="F246" s="49" t="n">
        <f aca="false">SUM(F247:F249)</f>
        <v>1011168.94612745</v>
      </c>
      <c r="G246" s="49" t="n">
        <f aca="false">SUM(G247:G249)</f>
        <v>1042503.48714896</v>
      </c>
      <c r="H246" s="49" t="n">
        <f aca="false">SUM(H247:H249)</f>
        <v>1074554.22300989</v>
      </c>
      <c r="I246" s="49" t="n">
        <f aca="false">SUM(I247:I249)</f>
        <v>1107447.9760282</v>
      </c>
      <c r="J246" s="49" t="n">
        <f aca="false">SUM(J247:J249)</f>
        <v>1141016.88226117</v>
      </c>
      <c r="K246" s="49" t="n">
        <f aca="false">SUM(K247:K249)</f>
        <v>1175410.50330535</v>
      </c>
      <c r="L246" s="49" t="n">
        <f aca="false">SUM(L247:L249)</f>
        <v>1211031.6756489</v>
      </c>
      <c r="M246" s="49" t="n">
        <f aca="false">SUM(M247:M249)</f>
        <v>1246433.40471046</v>
      </c>
    </row>
    <row r="247" customFormat="false" ht="15" hidden="false" customHeight="false" outlineLevel="0" collapsed="false">
      <c r="B247" s="0" t="s">
        <v>25</v>
      </c>
      <c r="C247" s="48" t="n">
        <f aca="false">C172*C217*Interventions!$C$47</f>
        <v>0</v>
      </c>
      <c r="D247" s="48" t="n">
        <f aca="false">D172*D217*Interventions!$C$47</f>
        <v>275702.292955509</v>
      </c>
      <c r="E247" s="48" t="n">
        <f aca="false">E172*E217*Interventions!$C$47</f>
        <v>284371.183006691</v>
      </c>
      <c r="F247" s="48" t="n">
        <f aca="false">F172*F217*Interventions!$C$47</f>
        <v>293244.449361287</v>
      </c>
      <c r="G247" s="48" t="n">
        <f aca="false">G172*G217*Interventions!$C$47</f>
        <v>302331.63529894</v>
      </c>
      <c r="H247" s="48" t="n">
        <f aca="false">H172*H217*Interventions!$C$47</f>
        <v>311626.521603702</v>
      </c>
      <c r="I247" s="48" t="n">
        <f aca="false">I172*I217*Interventions!$C$47</f>
        <v>321165.88743196</v>
      </c>
      <c r="J247" s="48" t="n">
        <f aca="false">J172*J217*Interventions!$C$47</f>
        <v>330901.051334735</v>
      </c>
      <c r="K247" s="48" t="n">
        <f aca="false">K172*K217*Interventions!$C$47</f>
        <v>340875.386981877</v>
      </c>
      <c r="L247" s="48" t="n">
        <f aca="false">L172*L217*Interventions!$C$47</f>
        <v>351205.719128143</v>
      </c>
      <c r="M247" s="48" t="n">
        <f aca="false">M172*M217*Interventions!$C$47</f>
        <v>361472.411538797</v>
      </c>
    </row>
    <row r="248" customFormat="false" ht="15" hidden="false" customHeight="false" outlineLevel="0" collapsed="false">
      <c r="B248" s="0" t="s">
        <v>26</v>
      </c>
      <c r="C248" s="48" t="n">
        <f aca="false">C173*C218*Interventions!$C$47</f>
        <v>0</v>
      </c>
      <c r="D248" s="48" t="n">
        <f aca="false">D173*D218*Interventions!$C$47</f>
        <v>207825.68919001</v>
      </c>
      <c r="E248" s="48" t="n">
        <f aca="false">E173*E218*Interventions!$C$47</f>
        <v>214360.339410312</v>
      </c>
      <c r="F248" s="48" t="n">
        <f aca="false">F173*F218*Interventions!$C$47</f>
        <v>221049.049452372</v>
      </c>
      <c r="G248" s="48" t="n">
        <f aca="false">G173*G218*Interventions!$C$47</f>
        <v>227899.01308541</v>
      </c>
      <c r="H248" s="48" t="n">
        <f aca="false">H173*H218*Interventions!$C$47</f>
        <v>234905.542235103</v>
      </c>
      <c r="I248" s="48" t="n">
        <f aca="false">I173*I218*Interventions!$C$47</f>
        <v>242096.361203059</v>
      </c>
      <c r="J248" s="48" t="n">
        <f aca="false">J173*J218*Interventions!$C$47</f>
        <v>249434.773683359</v>
      </c>
      <c r="K248" s="48" t="n">
        <f aca="false">K173*K218*Interventions!$C$47</f>
        <v>256953.474952971</v>
      </c>
      <c r="L248" s="48" t="n">
        <f aca="false">L173*L218*Interventions!$C$47</f>
        <v>264740.528063211</v>
      </c>
      <c r="M248" s="48" t="n">
        <f aca="false">M173*M218*Interventions!$C$47</f>
        <v>272479.609240495</v>
      </c>
    </row>
    <row r="249" customFormat="false" ht="15" hidden="false" customHeight="false" outlineLevel="0" collapsed="false">
      <c r="B249" s="0" t="s">
        <v>27</v>
      </c>
      <c r="C249" s="48" t="n">
        <f aca="false">C174*C219*Interventions!$C$47</f>
        <v>0</v>
      </c>
      <c r="D249" s="48" t="n">
        <f aca="false">D174*D219*Interventions!$C$47</f>
        <v>467151.894728384</v>
      </c>
      <c r="E249" s="48" t="n">
        <f aca="false">E174*E219*Interventions!$C$47</f>
        <v>481840.522701658</v>
      </c>
      <c r="F249" s="48" t="n">
        <f aca="false">F174*F219*Interventions!$C$47</f>
        <v>496875.447313793</v>
      </c>
      <c r="G249" s="48" t="n">
        <f aca="false">G174*G219*Interventions!$C$47</f>
        <v>512272.83876461</v>
      </c>
      <c r="H249" s="48" t="n">
        <f aca="false">H174*H219*Interventions!$C$47</f>
        <v>528022.15917108</v>
      </c>
      <c r="I249" s="48" t="n">
        <f aca="false">I174*I219*Interventions!$C$47</f>
        <v>544185.727393186</v>
      </c>
      <c r="J249" s="48" t="n">
        <f aca="false">J174*J219*Interventions!$C$47</f>
        <v>560681.057243079</v>
      </c>
      <c r="K249" s="48" t="n">
        <f aca="false">K174*K219*Interventions!$C$47</f>
        <v>577581.641370506</v>
      </c>
      <c r="L249" s="48" t="n">
        <f aca="false">L174*L219*Interventions!$C$47</f>
        <v>595085.428457545</v>
      </c>
      <c r="M249" s="48" t="n">
        <f aca="false">M174*M219*Interventions!$C$47</f>
        <v>612481.383931171</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10940819.020233</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3172896.53864164</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2391744.3805163</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5376178.10107501</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922990.171722237</v>
      </c>
      <c r="E259" s="22" t="n">
        <f aca="false">PV($C$256,E$258,0,E246)*-1</f>
        <v>924283.19833977</v>
      </c>
      <c r="F259" s="22" t="n">
        <f aca="false">PV($C$256,F$258,0,F246)*-1</f>
        <v>925362.827245461</v>
      </c>
      <c r="G259" s="22" t="n">
        <f aca="false">PV($C$256,G$258,0,G246)*-1</f>
        <v>926250.84573879</v>
      </c>
      <c r="H259" s="22" t="n">
        <f aca="false">PV($C$256,H$258,0,H246)*-1</f>
        <v>926919.912065427</v>
      </c>
      <c r="I259" s="22" t="n">
        <f aca="false">PV($C$256,I$258,0,I246)*-1</f>
        <v>927470.245019798</v>
      </c>
      <c r="J259" s="22" t="n">
        <f aca="false">PV($C$256,J$258,0,J246)*-1</f>
        <v>927751.141266019</v>
      </c>
      <c r="K259" s="22" t="n">
        <f aca="false">PV($C$256,K$258,0,K246)*-1</f>
        <v>927879.905418838</v>
      </c>
      <c r="L259" s="22" t="n">
        <f aca="false">PV($C$256,L$258,0,L246)*-1</f>
        <v>928154.939615456</v>
      </c>
      <c r="M259" s="22" t="n">
        <f aca="false">PV($C$256,M$258,0,M246)*-1</f>
        <v>927463.511769063</v>
      </c>
    </row>
    <row r="260" customFormat="false" ht="15" hidden="false" customHeight="false" outlineLevel="0" collapsed="false">
      <c r="A260" s="101"/>
      <c r="B260" s="101" t="s">
        <v>25</v>
      </c>
      <c r="C260" s="22" t="n">
        <f aca="false">PV($C$256,C$258,0,C247)*-1</f>
        <v>0</v>
      </c>
      <c r="D260" s="22" t="n">
        <f aca="false">PV($C$256,D$258,0,D247)*-1</f>
        <v>267672.129083018</v>
      </c>
      <c r="E260" s="22" t="n">
        <f aca="false">PV($C$256,E$258,0,E247)*-1</f>
        <v>268047.113777634</v>
      </c>
      <c r="F260" s="22" t="n">
        <f aca="false">PV($C$256,F$258,0,F247)*-1</f>
        <v>268360.211984591</v>
      </c>
      <c r="G260" s="22" t="n">
        <f aca="false">PV($C$256,G$258,0,G247)*-1</f>
        <v>268617.742138278</v>
      </c>
      <c r="H260" s="22" t="n">
        <f aca="false">PV($C$256,H$258,0,H247)*-1</f>
        <v>268811.774982435</v>
      </c>
      <c r="I260" s="22" t="n">
        <f aca="false">PV($C$256,I$258,0,I247)*-1</f>
        <v>268971.374508101</v>
      </c>
      <c r="J260" s="22" t="n">
        <f aca="false">PV($C$256,J$258,0,J247)*-1</f>
        <v>269052.835934865</v>
      </c>
      <c r="K260" s="22" t="n">
        <f aca="false">PV($C$256,K$258,0,K247)*-1</f>
        <v>269090.17823383</v>
      </c>
      <c r="L260" s="22" t="n">
        <f aca="false">PV($C$256,L$258,0,L247)*-1</f>
        <v>269169.939634585</v>
      </c>
      <c r="M260" s="22" t="n">
        <f aca="false">PV($C$256,M$258,0,M247)*-1</f>
        <v>268969.421829064</v>
      </c>
    </row>
    <row r="261" customFormat="false" ht="15" hidden="false" customHeight="false" outlineLevel="0" collapsed="false">
      <c r="A261" s="101"/>
      <c r="B261" s="101" t="s">
        <v>26</v>
      </c>
      <c r="C261" s="22" t="n">
        <f aca="false">PV($C$256,C$258,0,C248)*-1</f>
        <v>0</v>
      </c>
      <c r="D261" s="22" t="n">
        <f aca="false">PV($C$256,D$258,0,D248)*-1</f>
        <v>201772.513776709</v>
      </c>
      <c r="E261" s="22" t="n">
        <f aca="false">PV($C$256,E$258,0,E248)*-1</f>
        <v>202055.179008684</v>
      </c>
      <c r="F261" s="22" t="n">
        <f aca="false">PV($C$256,F$258,0,F248)*-1</f>
        <v>202291.193914282</v>
      </c>
      <c r="G261" s="22" t="n">
        <f aca="false">PV($C$256,G$258,0,G248)*-1</f>
        <v>202485.321359155</v>
      </c>
      <c r="H261" s="22" t="n">
        <f aca="false">PV($C$256,H$258,0,H248)*-1</f>
        <v>202631.584232525</v>
      </c>
      <c r="I261" s="22" t="n">
        <f aca="false">PV($C$256,I$258,0,I248)*-1</f>
        <v>202751.891107961</v>
      </c>
      <c r="J261" s="22" t="n">
        <f aca="false">PV($C$256,J$258,0,J248)*-1</f>
        <v>202813.297115789</v>
      </c>
      <c r="K261" s="22" t="n">
        <f aca="false">PV($C$256,K$258,0,K248)*-1</f>
        <v>202841.44591693</v>
      </c>
      <c r="L261" s="22" t="n">
        <f aca="false">PV($C$256,L$258,0,L248)*-1</f>
        <v>202901.570437132</v>
      </c>
      <c r="M261" s="22" t="n">
        <f aca="false">PV($C$256,M$258,0,M248)*-1</f>
        <v>202750.41916929</v>
      </c>
    </row>
    <row r="262" customFormat="false" ht="15" hidden="false" customHeight="false" outlineLevel="0" collapsed="false">
      <c r="A262" s="101"/>
      <c r="B262" s="101" t="s">
        <v>27</v>
      </c>
      <c r="C262" s="22" t="n">
        <f aca="false">PV($C$256,C$258,0,C249)*-1</f>
        <v>0</v>
      </c>
      <c r="D262" s="22" t="n">
        <f aca="false">PV($C$256,D$258,0,D249)*-1</f>
        <v>453545.528862509</v>
      </c>
      <c r="E262" s="22" t="n">
        <f aca="false">PV($C$256,E$258,0,E249)*-1</f>
        <v>454180.905553453</v>
      </c>
      <c r="F262" s="22" t="n">
        <f aca="false">PV($C$256,F$258,0,F249)*-1</f>
        <v>454711.421346588</v>
      </c>
      <c r="G262" s="22" t="n">
        <f aca="false">PV($C$256,G$258,0,G249)*-1</f>
        <v>455147.782241358</v>
      </c>
      <c r="H262" s="22" t="n">
        <f aca="false">PV($C$256,H$258,0,H249)*-1</f>
        <v>455476.552850467</v>
      </c>
      <c r="I262" s="22" t="n">
        <f aca="false">PV($C$256,I$258,0,I249)*-1</f>
        <v>455746.979403736</v>
      </c>
      <c r="J262" s="22" t="n">
        <f aca="false">PV($C$256,J$258,0,J249)*-1</f>
        <v>455885.008215365</v>
      </c>
      <c r="K262" s="22" t="n">
        <f aca="false">PV($C$256,K$258,0,K249)*-1</f>
        <v>455948.281268078</v>
      </c>
      <c r="L262" s="22" t="n">
        <f aca="false">PV($C$256,L$258,0,L249)*-1</f>
        <v>456083.429543739</v>
      </c>
      <c r="M262" s="22" t="n">
        <f aca="false">PV($C$256,M$258,0,M249)*-1</f>
        <v>455743.670770709</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9264526.69820086</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2686762.7221064</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2025294.41603846</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4552469.560056</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450196.012222403</v>
      </c>
      <c r="E270" s="48" t="n">
        <f aca="false">SUM(E271:E273)</f>
        <v>464351.497436545</v>
      </c>
      <c r="F270" s="48" t="n">
        <f aca="false">SUM(F271:F273)</f>
        <v>478840.710004939</v>
      </c>
      <c r="G270" s="48" t="n">
        <f aca="false">SUM(G271:G273)</f>
        <v>493679.233209079</v>
      </c>
      <c r="H270" s="48" t="n">
        <f aca="false">SUM(H271:H273)</f>
        <v>508856.911652036</v>
      </c>
      <c r="I270" s="48" t="n">
        <f aca="false">SUM(I271:I273)</f>
        <v>524433.802250132</v>
      </c>
      <c r="J270" s="48" t="n">
        <f aca="false">SUM(J271:J273)</f>
        <v>540330.41275844</v>
      </c>
      <c r="K270" s="48" t="n">
        <f aca="false">SUM(K271:K273)</f>
        <v>556617.568315886</v>
      </c>
      <c r="L270" s="48" t="n">
        <f aca="false">SUM(L271:L273)</f>
        <v>573486.03280099</v>
      </c>
      <c r="M270" s="48" t="n">
        <f aca="false">SUM(M271:M273)</f>
        <v>590250.579560622</v>
      </c>
    </row>
    <row r="271" customFormat="false" ht="15" hidden="false" customHeight="false" outlineLevel="0" collapsed="false">
      <c r="B271" s="0" t="s">
        <v>25</v>
      </c>
      <c r="C271" s="48" t="n">
        <f aca="false">C183*C217*Interventions!$C$48</f>
        <v>0</v>
      </c>
      <c r="D271" s="48" t="n">
        <f aca="false">D183*D217*Interventions!$C$48</f>
        <v>130559.27223082</v>
      </c>
      <c r="E271" s="48" t="n">
        <f aca="false">E183*E217*Interventions!$C$48</f>
        <v>134664.439307955</v>
      </c>
      <c r="F271" s="48" t="n">
        <f aca="false">F183*F217*Interventions!$C$48</f>
        <v>138866.389118191</v>
      </c>
      <c r="G271" s="48" t="n">
        <f aca="false">G183*G217*Interventions!$C$48</f>
        <v>143169.640897231</v>
      </c>
      <c r="H271" s="48" t="n">
        <f aca="false">H183*H217*Interventions!$C$48</f>
        <v>147571.249525179</v>
      </c>
      <c r="I271" s="48" t="n">
        <f aca="false">I183*I217*Interventions!$C$48</f>
        <v>152088.631831759</v>
      </c>
      <c r="J271" s="48" t="n">
        <f aca="false">J183*J217*Interventions!$C$48</f>
        <v>156698.734637104</v>
      </c>
      <c r="K271" s="48" t="n">
        <f aca="false">K183*K217*Interventions!$C$48</f>
        <v>161422.097613584</v>
      </c>
      <c r="L271" s="48" t="n">
        <f aca="false">L183*L217*Interventions!$C$48</f>
        <v>166314.04331509</v>
      </c>
      <c r="M271" s="48" t="n">
        <f aca="false">M183*M217*Interventions!$C$48</f>
        <v>171175.852315602</v>
      </c>
    </row>
    <row r="272" customFormat="false" ht="15" hidden="false" customHeight="false" outlineLevel="0" collapsed="false">
      <c r="B272" s="0" t="s">
        <v>26</v>
      </c>
      <c r="C272" s="48" t="n">
        <f aca="false">C184*C218*Interventions!$C$48</f>
        <v>0</v>
      </c>
      <c r="D272" s="48" t="n">
        <f aca="false">D184*D218*Interventions!$C$48</f>
        <v>98416.1953846901</v>
      </c>
      <c r="E272" s="48" t="n">
        <f aca="false">E184*E218*Interventions!$C$48</f>
        <v>101510.689695564</v>
      </c>
      <c r="F272" s="48" t="n">
        <f aca="false">F184*F218*Interventions!$C$48</f>
        <v>104678.139287269</v>
      </c>
      <c r="G272" s="48" t="n">
        <f aca="false">G184*G218*Interventions!$C$48</f>
        <v>107921.950781</v>
      </c>
      <c r="H272" s="48" t="n">
        <f aca="false">H184*H218*Interventions!$C$48</f>
        <v>111239.904131485</v>
      </c>
      <c r="I272" s="48" t="n">
        <f aca="false">I184*I218*Interventions!$C$48</f>
        <v>114645.128227141</v>
      </c>
      <c r="J272" s="48" t="n">
        <f aca="false">J184*J218*Interventions!$C$48</f>
        <v>118120.24547222</v>
      </c>
      <c r="K272" s="48" t="n">
        <f aca="false">K184*K218*Interventions!$C$48</f>
        <v>121680.738768662</v>
      </c>
      <c r="L272" s="48" t="n">
        <f aca="false">L184*L218*Interventions!$C$48</f>
        <v>125368.310518599</v>
      </c>
      <c r="M272" s="48" t="n">
        <f aca="false">M184*M218*Interventions!$C$48</f>
        <v>129033.165081141</v>
      </c>
    </row>
    <row r="273" customFormat="false" ht="15" hidden="false" customHeight="false" outlineLevel="0" collapsed="false">
      <c r="B273" s="0" t="s">
        <v>27</v>
      </c>
      <c r="C273" s="48" t="n">
        <f aca="false">C185*C219*Interventions!$C$48</f>
        <v>0</v>
      </c>
      <c r="D273" s="48" t="n">
        <f aca="false">D185*D219*Interventions!$C$48</f>
        <v>221220.544606892</v>
      </c>
      <c r="E273" s="48" t="n">
        <f aca="false">E185*E219*Interventions!$C$48</f>
        <v>228176.368433027</v>
      </c>
      <c r="F273" s="48" t="n">
        <f aca="false">F185*F219*Interventions!$C$48</f>
        <v>235296.181599479</v>
      </c>
      <c r="G273" s="48" t="n">
        <f aca="false">G185*G219*Interventions!$C$48</f>
        <v>242587.641530848</v>
      </c>
      <c r="H273" s="48" t="n">
        <f aca="false">H185*H219*Interventions!$C$48</f>
        <v>250045.757995373</v>
      </c>
      <c r="I273" s="48" t="n">
        <f aca="false">I185*I219*Interventions!$C$48</f>
        <v>257700.042191232</v>
      </c>
      <c r="J273" s="48" t="n">
        <f aca="false">J185*J219*Interventions!$C$48</f>
        <v>265511.432649116</v>
      </c>
      <c r="K273" s="48" t="n">
        <f aca="false">K185*K219*Interventions!$C$48</f>
        <v>273514.73193364</v>
      </c>
      <c r="L273" s="48" t="n">
        <f aca="false">L185*L219*Interventions!$C$48</f>
        <v>281803.678967301</v>
      </c>
      <c r="M273" s="48" t="n">
        <f aca="false">M185*M219*Interventions!$C$48</f>
        <v>290041.56216388</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5181042.76021107</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1502530.35079252</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1132614.46734777</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2545897.94207079</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437083.507012042</v>
      </c>
      <c r="E283" s="22" t="n">
        <f aca="false">PV($C$280,E$282,0,E270)*-1</f>
        <v>437695.82188382</v>
      </c>
      <c r="F283" s="22" t="n">
        <f aca="false">PV($C$280,F$282,0,F270)*-1</f>
        <v>438207.081919765</v>
      </c>
      <c r="G283" s="22" t="n">
        <f aca="false">PV($C$280,G$282,0,G270)*-1</f>
        <v>438627.604531216</v>
      </c>
      <c r="H283" s="22" t="n">
        <f aca="false">PV($C$280,H$282,0,H270)*-1</f>
        <v>438944.441985643</v>
      </c>
      <c r="I283" s="22" t="n">
        <f aca="false">PV($C$280,I$282,0,I270)*-1</f>
        <v>439205.053057235</v>
      </c>
      <c r="J283" s="22" t="n">
        <f aca="false">PV($C$280,J$282,0,J270)*-1</f>
        <v>439338.071934538</v>
      </c>
      <c r="K283" s="22" t="n">
        <f aca="false">PV($C$280,K$282,0,K270)*-1</f>
        <v>439399.048409928</v>
      </c>
      <c r="L283" s="22" t="n">
        <f aca="false">PV($C$280,L$282,0,L270)*-1</f>
        <v>439529.291304045</v>
      </c>
      <c r="M283" s="22" t="n">
        <f aca="false">PV($C$280,M$282,0,M270)*-1</f>
        <v>439201.864515324</v>
      </c>
    </row>
    <row r="284" customFormat="false" ht="15" hidden="false" customHeight="false" outlineLevel="0" collapsed="false">
      <c r="A284" s="101"/>
      <c r="B284" s="101" t="s">
        <v>25</v>
      </c>
      <c r="C284" s="22" t="n">
        <f aca="false">PV($C$280,C$282,0,C271)*-1</f>
        <v>0</v>
      </c>
      <c r="D284" s="22" t="n">
        <f aca="false">PV($C$280,D$282,0,D271)*-1</f>
        <v>126756.574981379</v>
      </c>
      <c r="E284" s="22" t="n">
        <f aca="false">PV($C$280,E$282,0,E271)*-1</f>
        <v>126934.149597469</v>
      </c>
      <c r="F284" s="22" t="n">
        <f aca="false">PV($C$280,F$282,0,F271)*-1</f>
        <v>127082.417766003</v>
      </c>
      <c r="G284" s="22" t="n">
        <f aca="false">PV($C$280,G$282,0,G271)*-1</f>
        <v>127204.37159193</v>
      </c>
      <c r="H284" s="22" t="n">
        <f aca="false">PV($C$280,H$282,0,H271)*-1</f>
        <v>127296.256162967</v>
      </c>
      <c r="I284" s="22" t="n">
        <f aca="false">PV($C$280,I$282,0,I271)*-1</f>
        <v>127371.834779655</v>
      </c>
      <c r="J284" s="22" t="n">
        <f aca="false">PV($C$280,J$282,0,J271)*-1</f>
        <v>127410.410971674</v>
      </c>
      <c r="K284" s="22" t="n">
        <f aca="false">PV($C$280,K$282,0,K271)*-1</f>
        <v>127428.094478489</v>
      </c>
      <c r="L284" s="22" t="n">
        <f aca="false">PV($C$280,L$282,0,L271)*-1</f>
        <v>127465.865620408</v>
      </c>
      <c r="M284" s="22" t="n">
        <f aca="false">PV($C$280,M$282,0,M271)*-1</f>
        <v>127370.9100853</v>
      </c>
    </row>
    <row r="285" customFormat="false" ht="15" hidden="false" customHeight="false" outlineLevel="0" collapsed="false">
      <c r="A285" s="101"/>
      <c r="B285" s="101" t="s">
        <v>26</v>
      </c>
      <c r="C285" s="22" t="n">
        <f aca="false">PV($C$280,C$282,0,C272)*-1</f>
        <v>0</v>
      </c>
      <c r="D285" s="22" t="n">
        <f aca="false">PV($C$280,D$282,0,D272)*-1</f>
        <v>95549.7042569807</v>
      </c>
      <c r="E285" s="22" t="n">
        <f aca="false">PV($C$280,E$282,0,E272)*-1</f>
        <v>95683.5608403841</v>
      </c>
      <c r="F285" s="22" t="n">
        <f aca="false">PV($C$280,F$282,0,F272)*-1</f>
        <v>95795.3260853527</v>
      </c>
      <c r="G285" s="22" t="n">
        <f aca="false">PV($C$280,G$282,0,G272)*-1</f>
        <v>95887.2554547132</v>
      </c>
      <c r="H285" s="22" t="n">
        <f aca="false">PV($C$280,H$282,0,H272)*-1</f>
        <v>95956.518477871</v>
      </c>
      <c r="I285" s="22" t="n">
        <f aca="false">PV($C$280,I$282,0,I272)*-1</f>
        <v>96013.4899957095</v>
      </c>
      <c r="J285" s="22" t="n">
        <f aca="false">PV($C$280,J$282,0,J272)*-1</f>
        <v>96042.5689112554</v>
      </c>
      <c r="K285" s="22" t="n">
        <f aca="false">PV($C$280,K$282,0,K272)*-1</f>
        <v>96055.8988221231</v>
      </c>
      <c r="L285" s="22" t="n">
        <f aca="false">PV($C$280,L$282,0,L272)*-1</f>
        <v>96084.3708871055</v>
      </c>
      <c r="M285" s="22" t="n">
        <f aca="false">PV($C$280,M$282,0,M272)*-1</f>
        <v>96012.7929567418</v>
      </c>
    </row>
    <row r="286" customFormat="false" ht="15" hidden="false" customHeight="false" outlineLevel="0" collapsed="false">
      <c r="A286" s="101"/>
      <c r="B286" s="101" t="s">
        <v>27</v>
      </c>
      <c r="C286" s="22" t="n">
        <f aca="false">PV($C$280,C$282,0,C273)*-1</f>
        <v>0</v>
      </c>
      <c r="D286" s="22" t="n">
        <f aca="false">PV($C$280,D$282,0,D273)*-1</f>
        <v>214777.227773682</v>
      </c>
      <c r="E286" s="22" t="n">
        <f aca="false">PV($C$280,E$282,0,E273)*-1</f>
        <v>215078.111445967</v>
      </c>
      <c r="F286" s="22" t="n">
        <f aca="false">PV($C$280,F$282,0,F273)*-1</f>
        <v>215329.338068409</v>
      </c>
      <c r="G286" s="22" t="n">
        <f aca="false">PV($C$280,G$282,0,G273)*-1</f>
        <v>215535.977484572</v>
      </c>
      <c r="H286" s="22" t="n">
        <f aca="false">PV($C$280,H$282,0,H273)*-1</f>
        <v>215691.667344805</v>
      </c>
      <c r="I286" s="22" t="n">
        <f aca="false">PV($C$280,I$282,0,I273)*-1</f>
        <v>215819.72828187</v>
      </c>
      <c r="J286" s="22" t="n">
        <f aca="false">PV($C$280,J$282,0,J273)*-1</f>
        <v>215885.092051608</v>
      </c>
      <c r="K286" s="22" t="n">
        <f aca="false">PV($C$280,K$282,0,K273)*-1</f>
        <v>215915.055109316</v>
      </c>
      <c r="L286" s="22" t="n">
        <f aca="false">PV($C$280,L$282,0,L273)*-1</f>
        <v>215979.054796531</v>
      </c>
      <c r="M286" s="22" t="n">
        <f aca="false">PV($C$280,M$282,0,M273)*-1</f>
        <v>215818.161473283</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4387231.78655356</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1272320.88603527</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959081.486688237</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2155829.41383005</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0.194258414686787</v>
      </c>
      <c r="E294" s="71" t="n">
        <f aca="false">(E171-E246)/E160</f>
        <v>0.194258414686787</v>
      </c>
      <c r="F294" s="71" t="n">
        <f aca="false">(F171-F246)/F160</f>
        <v>0.194258414686787</v>
      </c>
      <c r="G294" s="71" t="n">
        <f aca="false">(G171-G246)/G160</f>
        <v>0.194258414686787</v>
      </c>
      <c r="H294" s="71" t="n">
        <f aca="false">(H171-H246)/H160</f>
        <v>0.194258414686787</v>
      </c>
      <c r="I294" s="71" t="n">
        <f aca="false">(I171-I246)/I160</f>
        <v>0.194258414686787</v>
      </c>
      <c r="J294" s="71" t="n">
        <f aca="false">(J171-J246)/J160</f>
        <v>0.194258414686787</v>
      </c>
      <c r="K294" s="71" t="n">
        <f aca="false">(K171-K246)/K160</f>
        <v>0.194258414686787</v>
      </c>
      <c r="L294" s="71" t="n">
        <f aca="false">(L171-L246)/L160</f>
        <v>0.194258414686787</v>
      </c>
      <c r="M294" s="71" t="n">
        <f aca="false">(M171-M246)/M160</f>
        <v>0.194258414686787</v>
      </c>
    </row>
    <row r="295" customFormat="false" ht="15" hidden="false" customHeight="false" outlineLevel="0" collapsed="false">
      <c r="B295" s="0" t="s">
        <v>25</v>
      </c>
      <c r="C295" s="71" t="n">
        <f aca="false">(C172-C247)/C161</f>
        <v>0.447284745603137</v>
      </c>
      <c r="D295" s="71" t="n">
        <f aca="false">(D172-D247)/D161</f>
        <v>0.182044032542152</v>
      </c>
      <c r="E295" s="71" t="n">
        <f aca="false">(E172-E247)/E161</f>
        <v>0.182044032542152</v>
      </c>
      <c r="F295" s="71" t="n">
        <f aca="false">(F172-F247)/F161</f>
        <v>0.182044032542152</v>
      </c>
      <c r="G295" s="71" t="n">
        <f aca="false">(G172-G247)/G161</f>
        <v>0.182044032542152</v>
      </c>
      <c r="H295" s="71" t="n">
        <f aca="false">(H172-H247)/H161</f>
        <v>0.182044032542152</v>
      </c>
      <c r="I295" s="71" t="n">
        <f aca="false">(I172-I247)/I161</f>
        <v>0.182044032542152</v>
      </c>
      <c r="J295" s="71" t="n">
        <f aca="false">(J172-J247)/J161</f>
        <v>0.182044032542152</v>
      </c>
      <c r="K295" s="71" t="n">
        <f aca="false">(K172-K247)/K161</f>
        <v>0.182044032542152</v>
      </c>
      <c r="L295" s="71" t="n">
        <f aca="false">(L172-L247)/L161</f>
        <v>0.182044032542151</v>
      </c>
      <c r="M295" s="71" t="n">
        <f aca="false">(M172-M247)/M161</f>
        <v>0.182044032542152</v>
      </c>
    </row>
    <row r="296" customFormat="false" ht="15" hidden="false" customHeight="false" outlineLevel="0" collapsed="false">
      <c r="B296" s="0" t="s">
        <v>26</v>
      </c>
      <c r="C296" s="71" t="n">
        <f aca="false">(C173-C248)/C162</f>
        <v>0.378289236704879</v>
      </c>
      <c r="D296" s="71" t="n">
        <f aca="false">(D173-D248)/D162</f>
        <v>0.235362712678785</v>
      </c>
      <c r="E296" s="71" t="n">
        <f aca="false">(E173-E248)/E162</f>
        <v>0.235362712678785</v>
      </c>
      <c r="F296" s="71" t="n">
        <f aca="false">(F173-F248)/F162</f>
        <v>0.235362712678785</v>
      </c>
      <c r="G296" s="71" t="n">
        <f aca="false">(G173-G248)/G162</f>
        <v>0.235362712678785</v>
      </c>
      <c r="H296" s="71" t="n">
        <f aca="false">(H173-H248)/H162</f>
        <v>0.235362712678785</v>
      </c>
      <c r="I296" s="71" t="n">
        <f aca="false">(I173-I248)/I162</f>
        <v>0.235362712678785</v>
      </c>
      <c r="J296" s="71" t="n">
        <f aca="false">(J173-J248)/J162</f>
        <v>0.235362712678785</v>
      </c>
      <c r="K296" s="71" t="n">
        <f aca="false">(K173-K248)/K162</f>
        <v>0.235362712678785</v>
      </c>
      <c r="L296" s="71" t="n">
        <f aca="false">(L173-L248)/L162</f>
        <v>0.235362712678785</v>
      </c>
      <c r="M296" s="71" t="n">
        <f aca="false">(M173-M248)/M162</f>
        <v>0.235362712678785</v>
      </c>
    </row>
    <row r="297" customFormat="false" ht="15" hidden="false" customHeight="false" outlineLevel="0" collapsed="false">
      <c r="B297" s="0" t="s">
        <v>27</v>
      </c>
      <c r="C297" s="71" t="n">
        <f aca="false">(C174-C249)/C163</f>
        <v>0.390938528049794</v>
      </c>
      <c r="D297" s="71" t="n">
        <f aca="false">(D174-D249)/D163</f>
        <v>0.172678469544153</v>
      </c>
      <c r="E297" s="71" t="n">
        <f aca="false">(E174-E249)/E163</f>
        <v>0.172678469544153</v>
      </c>
      <c r="F297" s="71" t="n">
        <f aca="false">(F174-F249)/F163</f>
        <v>0.172678469544153</v>
      </c>
      <c r="G297" s="71" t="n">
        <f aca="false">(G174-G249)/G163</f>
        <v>0.172678469544153</v>
      </c>
      <c r="H297" s="71" t="n">
        <f aca="false">(H174-H249)/H163</f>
        <v>0.172678469544153</v>
      </c>
      <c r="I297" s="71" t="n">
        <f aca="false">(I174-I249)/I163</f>
        <v>0.172678469544153</v>
      </c>
      <c r="J297" s="71" t="n">
        <f aca="false">(J174-J249)/J163</f>
        <v>0.172678469544153</v>
      </c>
      <c r="K297" s="71" t="n">
        <f aca="false">(K174-K249)/K163</f>
        <v>0.172678469544153</v>
      </c>
      <c r="L297" s="71" t="n">
        <f aca="false">(L174-L249)/L163</f>
        <v>0.172678469544153</v>
      </c>
      <c r="M297" s="71" t="n">
        <f aca="false">(M174-M249)/M163</f>
        <v>0.172678469544153</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0.302158257690386</v>
      </c>
      <c r="E300" s="71" t="n">
        <f aca="false">(E171-E270)/E160</f>
        <v>0.302158257690386</v>
      </c>
      <c r="F300" s="71" t="n">
        <f aca="false">(F171-F270)/F160</f>
        <v>0.302158257690386</v>
      </c>
      <c r="G300" s="71" t="n">
        <f aca="false">(G171-G270)/G160</f>
        <v>0.302158257690386</v>
      </c>
      <c r="H300" s="71" t="n">
        <f aca="false">(H171-H270)/H160</f>
        <v>0.302158257690386</v>
      </c>
      <c r="I300" s="71" t="n">
        <f aca="false">(I171-I270)/I160</f>
        <v>0.302158257690386</v>
      </c>
      <c r="J300" s="71" t="n">
        <f aca="false">(J171-J270)/J160</f>
        <v>0.302158257690386</v>
      </c>
      <c r="K300" s="71" t="n">
        <f aca="false">(K171-K270)/K160</f>
        <v>0.302158257690386</v>
      </c>
      <c r="L300" s="71" t="n">
        <f aca="false">(L171-L270)/L160</f>
        <v>0.302158257690386</v>
      </c>
      <c r="M300" s="71" t="n">
        <f aca="false">(M171-M270)/M160</f>
        <v>0.302158257690386</v>
      </c>
    </row>
    <row r="301" customFormat="false" ht="15" hidden="false" customHeight="false" outlineLevel="0" collapsed="false">
      <c r="B301" s="0" t="s">
        <v>25</v>
      </c>
      <c r="C301" s="71" t="n">
        <f aca="false">(C172-C271)/C161</f>
        <v>0.447284745603137</v>
      </c>
      <c r="D301" s="71" t="n">
        <f aca="false">(D172-D271)/D161</f>
        <v>0.321679571659899</v>
      </c>
      <c r="E301" s="71" t="n">
        <f aca="false">(E172-E271)/E161</f>
        <v>0.321679571659899</v>
      </c>
      <c r="F301" s="71" t="n">
        <f aca="false">(F172-F271)/F161</f>
        <v>0.321679571659899</v>
      </c>
      <c r="G301" s="71" t="n">
        <f aca="false">(G172-G271)/G161</f>
        <v>0.321679571659899</v>
      </c>
      <c r="H301" s="71" t="n">
        <f aca="false">(H172-H271)/H161</f>
        <v>0.321679571659899</v>
      </c>
      <c r="I301" s="71" t="n">
        <f aca="false">(I172-I271)/I161</f>
        <v>0.321679571659899</v>
      </c>
      <c r="J301" s="71" t="n">
        <f aca="false">(J172-J271)/J161</f>
        <v>0.321679571659899</v>
      </c>
      <c r="K301" s="71" t="n">
        <f aca="false">(K172-K271)/K161</f>
        <v>0.321679571659899</v>
      </c>
      <c r="L301" s="71" t="n">
        <f aca="false">(L172-L271)/L161</f>
        <v>0.321679571659899</v>
      </c>
      <c r="M301" s="71" t="n">
        <f aca="false">(M172-M271)/M161</f>
        <v>0.321679571659899</v>
      </c>
    </row>
    <row r="302" customFormat="false" ht="15" hidden="false" customHeight="false" outlineLevel="0" collapsed="false">
      <c r="B302" s="0" t="s">
        <v>26</v>
      </c>
      <c r="C302" s="71" t="n">
        <f aca="false">(C173-C272)/C162</f>
        <v>0.378289236704879</v>
      </c>
      <c r="D302" s="71" t="n">
        <f aca="false">(D173-D272)/D162</f>
        <v>0.31060614724164</v>
      </c>
      <c r="E302" s="71" t="n">
        <f aca="false">(E173-E272)/E162</f>
        <v>0.31060614724164</v>
      </c>
      <c r="F302" s="71" t="n">
        <f aca="false">(F173-F272)/F162</f>
        <v>0.31060614724164</v>
      </c>
      <c r="G302" s="71" t="n">
        <f aca="false">(G173-G272)/G162</f>
        <v>0.31060614724164</v>
      </c>
      <c r="H302" s="71" t="n">
        <f aca="false">(H173-H272)/H162</f>
        <v>0.31060614724164</v>
      </c>
      <c r="I302" s="71" t="n">
        <f aca="false">(I173-I272)/I162</f>
        <v>0.31060614724164</v>
      </c>
      <c r="J302" s="71" t="n">
        <f aca="false">(J173-J272)/J162</f>
        <v>0.31060614724164</v>
      </c>
      <c r="K302" s="71" t="n">
        <f aca="false">(K173-K272)/K162</f>
        <v>0.31060614724164</v>
      </c>
      <c r="L302" s="71" t="n">
        <f aca="false">(L173-L272)/L162</f>
        <v>0.31060614724164</v>
      </c>
      <c r="M302" s="71" t="n">
        <f aca="false">(M173-M272)/M162</f>
        <v>0.31060614724164</v>
      </c>
    </row>
    <row r="303" customFormat="false" ht="15" hidden="false" customHeight="false" outlineLevel="0" collapsed="false">
      <c r="B303" s="0" t="s">
        <v>27</v>
      </c>
      <c r="C303" s="71" t="n">
        <f aca="false">(C174-C273)/C163</f>
        <v>0.390938528049794</v>
      </c>
      <c r="D303" s="71" t="n">
        <f aca="false">(D174-D273)/D163</f>
        <v>0.287581119991707</v>
      </c>
      <c r="E303" s="71" t="n">
        <f aca="false">(E174-E273)/E163</f>
        <v>0.287581119991707</v>
      </c>
      <c r="F303" s="71" t="n">
        <f aca="false">(F174-F273)/F163</f>
        <v>0.287581119991707</v>
      </c>
      <c r="G303" s="71" t="n">
        <f aca="false">(G174-G273)/G163</f>
        <v>0.287581119991707</v>
      </c>
      <c r="H303" s="71" t="n">
        <f aca="false">(H174-H273)/H163</f>
        <v>0.287581119991707</v>
      </c>
      <c r="I303" s="71" t="n">
        <f aca="false">(I174-I273)/I163</f>
        <v>0.287581119991707</v>
      </c>
      <c r="J303" s="71" t="n">
        <f aca="false">(J174-J273)/J163</f>
        <v>0.287581119991707</v>
      </c>
      <c r="K303" s="71" t="n">
        <f aca="false">(K174-K273)/K163</f>
        <v>0.287581119991707</v>
      </c>
      <c r="L303" s="71" t="n">
        <f aca="false">(L174-L273)/L163</f>
        <v>0.287581119991707</v>
      </c>
      <c r="M303" s="71" t="n">
        <f aca="false">(M174-M273)/M163</f>
        <v>0.287581119991707</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WRA'!AL26</f>
        <v>0.0081489845391319</v>
      </c>
      <c r="E318" s="75" t="n">
        <f aca="false">D318</f>
        <v>0.0081489845391319</v>
      </c>
      <c r="F318" s="75" t="n">
        <f aca="false">E318</f>
        <v>0.0081489845391319</v>
      </c>
      <c r="G318" s="75" t="n">
        <f aca="false">F318</f>
        <v>0.0081489845391319</v>
      </c>
      <c r="H318" s="75" t="n">
        <f aca="false">G318</f>
        <v>0.0081489845391319</v>
      </c>
      <c r="I318" s="75" t="n">
        <f aca="false">H318</f>
        <v>0.0081489845391319</v>
      </c>
      <c r="J318" s="75" t="n">
        <f aca="false">I318</f>
        <v>0.0081489845391319</v>
      </c>
      <c r="K318" s="75" t="n">
        <f aca="false">J318</f>
        <v>0.0081489845391319</v>
      </c>
      <c r="L318" s="75" t="n">
        <f aca="false">K318</f>
        <v>0.0081489845391319</v>
      </c>
      <c r="M318" s="75" t="n">
        <f aca="false">L318</f>
        <v>0.0081489845391319</v>
      </c>
    </row>
    <row r="319" customFormat="false" ht="15" hidden="false" customHeight="false" outlineLevel="0" collapsed="false">
      <c r="B319" s="0" t="s">
        <v>26</v>
      </c>
      <c r="C319" s="75" t="n">
        <v>0</v>
      </c>
      <c r="D319" s="75" t="n">
        <f aca="false">'Regional Data WRA'!AL27</f>
        <v>0.00865241357722676</v>
      </c>
      <c r="E319" s="75" t="n">
        <f aca="false">D319</f>
        <v>0.00865241357722676</v>
      </c>
      <c r="F319" s="75" t="n">
        <f aca="false">E319</f>
        <v>0.00865241357722676</v>
      </c>
      <c r="G319" s="75" t="n">
        <f aca="false">F319</f>
        <v>0.00865241357722676</v>
      </c>
      <c r="H319" s="75" t="n">
        <f aca="false">G319</f>
        <v>0.00865241357722676</v>
      </c>
      <c r="I319" s="75" t="n">
        <f aca="false">H319</f>
        <v>0.00865241357722676</v>
      </c>
      <c r="J319" s="75" t="n">
        <f aca="false">I319</f>
        <v>0.00865241357722676</v>
      </c>
      <c r="K319" s="75" t="n">
        <f aca="false">J319</f>
        <v>0.00865241357722676</v>
      </c>
      <c r="L319" s="75" t="n">
        <f aca="false">K319</f>
        <v>0.00865241357722676</v>
      </c>
      <c r="M319" s="75" t="n">
        <f aca="false">L319</f>
        <v>0.00865241357722676</v>
      </c>
    </row>
    <row r="320" customFormat="false" ht="15" hidden="false" customHeight="false" outlineLevel="0" collapsed="false">
      <c r="B320" s="0" t="s">
        <v>27</v>
      </c>
      <c r="C320" s="75" t="n">
        <v>0</v>
      </c>
      <c r="D320" s="75" t="n">
        <f aca="false">'Regional Data WRA'!AL28</f>
        <v>0.00228546632733719</v>
      </c>
      <c r="E320" s="75" t="n">
        <f aca="false">D320</f>
        <v>0.00228546632733719</v>
      </c>
      <c r="F320" s="75" t="n">
        <f aca="false">E320</f>
        <v>0.00228546632733719</v>
      </c>
      <c r="G320" s="75" t="n">
        <f aca="false">F320</f>
        <v>0.00228546632733719</v>
      </c>
      <c r="H320" s="75" t="n">
        <f aca="false">G320</f>
        <v>0.00228546632733719</v>
      </c>
      <c r="I320" s="75" t="n">
        <f aca="false">H320</f>
        <v>0.00228546632733719</v>
      </c>
      <c r="J320" s="75" t="n">
        <f aca="false">I320</f>
        <v>0.00228546632733719</v>
      </c>
      <c r="K320" s="75" t="n">
        <f aca="false">J320</f>
        <v>0.00228546632733719</v>
      </c>
      <c r="L320" s="75" t="n">
        <f aca="false">K320</f>
        <v>0.00228546632733719</v>
      </c>
      <c r="M320" s="75" t="n">
        <f aca="false">L320</f>
        <v>0.00228546632733719</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25943.3289761716</v>
      </c>
      <c r="E323" s="22" t="n">
        <f aca="false">SUM(E324:E326)</f>
        <v>26759.0634557263</v>
      </c>
      <c r="F323" s="22" t="n">
        <f aca="false">SUM(F324:F326)</f>
        <v>27594.0295550746</v>
      </c>
      <c r="G323" s="22" t="n">
        <f aca="false">SUM(G324:G326)</f>
        <v>28449.1252879426</v>
      </c>
      <c r="H323" s="22" t="n">
        <f aca="false">SUM(H324:H326)</f>
        <v>29323.7654319021</v>
      </c>
      <c r="I323" s="22" t="n">
        <f aca="false">SUM(I324:I326)</f>
        <v>30221.4108713126</v>
      </c>
      <c r="J323" s="22" t="n">
        <f aca="false">SUM(J324:J326)</f>
        <v>31137.4807271676</v>
      </c>
      <c r="K323" s="22" t="n">
        <f aca="false">SUM(K324:K326)</f>
        <v>32076.0564214014</v>
      </c>
      <c r="L323" s="22" t="n">
        <f aca="false">SUM(L324:L326)</f>
        <v>33048.1310546252</v>
      </c>
      <c r="M323" s="22" t="n">
        <f aca="false">SUM(M324:M326)</f>
        <v>34014.2172480025</v>
      </c>
    </row>
    <row r="324" customFormat="false" ht="15" hidden="false" customHeight="false" outlineLevel="0" collapsed="false">
      <c r="B324" s="0" t="s">
        <v>25</v>
      </c>
      <c r="C324" s="0" t="n">
        <f aca="false">C318*C161</f>
        <v>0</v>
      </c>
      <c r="D324" s="22" t="n">
        <f aca="false">D318*D161</f>
        <v>8470.39542598834</v>
      </c>
      <c r="E324" s="22" t="n">
        <f aca="false">E318*E161</f>
        <v>8736.72954258483</v>
      </c>
      <c r="F324" s="22" t="n">
        <f aca="false">F318*F161</f>
        <v>9009.342707814</v>
      </c>
      <c r="G324" s="22" t="n">
        <f aca="false">G318*G161</f>
        <v>9288.52811964452</v>
      </c>
      <c r="H324" s="22" t="n">
        <f aca="false">H318*H161</f>
        <v>9574.09470524287</v>
      </c>
      <c r="I324" s="22" t="n">
        <f aca="false">I318*I161</f>
        <v>9867.17242981421</v>
      </c>
      <c r="J324" s="22" t="n">
        <f aca="false">J318*J161</f>
        <v>10166.2656542823</v>
      </c>
      <c r="K324" s="22" t="n">
        <f aca="false">K318*K161</f>
        <v>10472.7069469431</v>
      </c>
      <c r="L324" s="22" t="n">
        <f aca="false">L318*L161</f>
        <v>10790.0855121434</v>
      </c>
      <c r="M324" s="22" t="n">
        <f aca="false">M318*M161</f>
        <v>11105.5088751594</v>
      </c>
    </row>
    <row r="325" customFormat="false" ht="15" hidden="false" customHeight="false" outlineLevel="0" collapsed="false">
      <c r="B325" s="0" t="s">
        <v>26</v>
      </c>
      <c r="C325" s="0" t="n">
        <f aca="false">C319*C162</f>
        <v>0</v>
      </c>
      <c r="D325" s="22" t="n">
        <f aca="false">D319*D162</f>
        <v>12581.2463928379</v>
      </c>
      <c r="E325" s="22" t="n">
        <f aca="false">E319*E162</f>
        <v>12976.8377407269</v>
      </c>
      <c r="F325" s="22" t="n">
        <f aca="false">F319*F162</f>
        <v>13381.7554841366</v>
      </c>
      <c r="G325" s="22" t="n">
        <f aca="false">G319*G162</f>
        <v>13796.4351158276</v>
      </c>
      <c r="H325" s="22" t="n">
        <f aca="false">H319*H162</f>
        <v>14220.5928315289</v>
      </c>
      <c r="I325" s="22" t="n">
        <f aca="false">I319*I162</f>
        <v>14655.9069909802</v>
      </c>
      <c r="J325" s="22" t="n">
        <f aca="false">J319*J162</f>
        <v>15100.1560917857</v>
      </c>
      <c r="K325" s="22" t="n">
        <f aca="false">K319*K162</f>
        <v>15555.3194240754</v>
      </c>
      <c r="L325" s="22" t="n">
        <f aca="false">L319*L162</f>
        <v>16026.7281042818</v>
      </c>
      <c r="M325" s="22" t="n">
        <f aca="false">M319*M162</f>
        <v>16495.2326838892</v>
      </c>
    </row>
    <row r="326" customFormat="false" ht="15" hidden="false" customHeight="false" outlineLevel="0" collapsed="false">
      <c r="B326" s="0" t="s">
        <v>27</v>
      </c>
      <c r="C326" s="0" t="n">
        <f aca="false">C320*C163</f>
        <v>0</v>
      </c>
      <c r="D326" s="22" t="n">
        <f aca="false">D320*D163</f>
        <v>4891.68715734537</v>
      </c>
      <c r="E326" s="22" t="n">
        <f aca="false">E320*E163</f>
        <v>5045.49617241457</v>
      </c>
      <c r="F326" s="22" t="n">
        <f aca="false">F320*F163</f>
        <v>5202.93136312401</v>
      </c>
      <c r="G326" s="22" t="n">
        <f aca="false">G320*G163</f>
        <v>5364.16205247051</v>
      </c>
      <c r="H326" s="22" t="n">
        <f aca="false">H320*H163</f>
        <v>5529.07789513029</v>
      </c>
      <c r="I326" s="22" t="n">
        <f aca="false">I320*I163</f>
        <v>5698.33145051815</v>
      </c>
      <c r="J326" s="22" t="n">
        <f aca="false">J320*J163</f>
        <v>5871.05898109964</v>
      </c>
      <c r="K326" s="22" t="n">
        <f aca="false">K320*K163</f>
        <v>6048.03005038287</v>
      </c>
      <c r="L326" s="22" t="n">
        <f aca="false">L320*L163</f>
        <v>6231.31743819997</v>
      </c>
      <c r="M326" s="22" t="n">
        <f aca="false">M320*M163</f>
        <v>6413.47568895386</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4692026.03026737</v>
      </c>
      <c r="E347" s="22" t="n">
        <f aca="false">E36+E193</f>
        <v>4839557.112935</v>
      </c>
      <c r="F347" s="22" t="n">
        <f aca="false">F36+F193</f>
        <v>4990566.3637575</v>
      </c>
      <c r="G347" s="22" t="n">
        <f aca="false">G36+G193</f>
        <v>5145216.19457421</v>
      </c>
      <c r="H347" s="22" t="n">
        <f aca="false">H36+H193</f>
        <v>5303400.76396174</v>
      </c>
      <c r="I347" s="22" t="n">
        <f aca="false">I36+I193</f>
        <v>5465745.9961998</v>
      </c>
      <c r="J347" s="22" t="n">
        <f aca="false">J36+J193</f>
        <v>5631423.40842253</v>
      </c>
      <c r="K347" s="22" t="n">
        <f aca="false">K36+K193</f>
        <v>5801171.15331548</v>
      </c>
      <c r="L347" s="22" t="n">
        <f aca="false">L36+L193</f>
        <v>5976977.40727147</v>
      </c>
      <c r="M347" s="22" t="n">
        <f aca="false">M36+M193</f>
        <v>6151700.61148984</v>
      </c>
    </row>
    <row r="348" customFormat="false" ht="15" hidden="false" customHeight="false" outlineLevel="0" collapsed="false">
      <c r="B348" s="0" t="s">
        <v>25</v>
      </c>
      <c r="C348" s="22" t="n">
        <f aca="false">C37+C194</f>
        <v>0</v>
      </c>
      <c r="D348" s="22" t="n">
        <f aca="false">D37+D194</f>
        <v>1119801.38449185</v>
      </c>
      <c r="E348" s="22" t="n">
        <f aca="false">E37+E194</f>
        <v>1155011.2297828</v>
      </c>
      <c r="F348" s="22" t="n">
        <f aca="false">F37+F194</f>
        <v>1191051.17650331</v>
      </c>
      <c r="G348" s="22" t="n">
        <f aca="false">G37+G194</f>
        <v>1227959.98594786</v>
      </c>
      <c r="H348" s="22" t="n">
        <f aca="false">H37+H194</f>
        <v>1265712.39794701</v>
      </c>
      <c r="I348" s="22" t="n">
        <f aca="false">I37+I194</f>
        <v>1304457.79591648</v>
      </c>
      <c r="J348" s="22" t="n">
        <f aca="false">J37+J194</f>
        <v>1343998.45370253</v>
      </c>
      <c r="K348" s="22" t="n">
        <f aca="false">K37+K194</f>
        <v>1384510.53921086</v>
      </c>
      <c r="L348" s="22" t="n">
        <f aca="false">L37+L194</f>
        <v>1426468.55165842</v>
      </c>
      <c r="M348" s="22" t="n">
        <f aca="false">M37+M194</f>
        <v>1468168.08288959</v>
      </c>
    </row>
    <row r="349" customFormat="false" ht="15" hidden="false" customHeight="false" outlineLevel="0" collapsed="false">
      <c r="B349" s="0" t="s">
        <v>26</v>
      </c>
      <c r="C349" s="22" t="n">
        <f aca="false">C38+C195</f>
        <v>0</v>
      </c>
      <c r="D349" s="22" t="n">
        <f aca="false">D38+D195</f>
        <v>1326096.93993748</v>
      </c>
      <c r="E349" s="22" t="n">
        <f aca="false">E38+E195</f>
        <v>1367793.32354856</v>
      </c>
      <c r="F349" s="22" t="n">
        <f aca="false">F38+F195</f>
        <v>1410472.73413285</v>
      </c>
      <c r="G349" s="22" t="n">
        <f aca="false">G38+G195</f>
        <v>1454181.07378932</v>
      </c>
      <c r="H349" s="22" t="n">
        <f aca="false">H38+H195</f>
        <v>1498888.42879054</v>
      </c>
      <c r="I349" s="22" t="n">
        <f aca="false">I38+I195</f>
        <v>1544771.70273138</v>
      </c>
      <c r="J349" s="22" t="n">
        <f aca="false">J38+J195</f>
        <v>1591596.74333176</v>
      </c>
      <c r="K349" s="22" t="n">
        <f aca="false">K38+K195</f>
        <v>1639572.17305268</v>
      </c>
      <c r="L349" s="22" t="n">
        <f aca="false">L38+L195</f>
        <v>1689259.90579095</v>
      </c>
      <c r="M349" s="22" t="n">
        <f aca="false">M38+M195</f>
        <v>1738641.53857717</v>
      </c>
    </row>
    <row r="350" customFormat="false" ht="15" hidden="false" customHeight="false" outlineLevel="0" collapsed="false">
      <c r="B350" s="0" t="s">
        <v>27</v>
      </c>
      <c r="C350" s="22" t="n">
        <f aca="false">C39+C196</f>
        <v>0</v>
      </c>
      <c r="D350" s="22" t="n">
        <f aca="false">D39+D196</f>
        <v>2246127.70583804</v>
      </c>
      <c r="E350" s="22" t="n">
        <f aca="false">E39+E196</f>
        <v>2316752.55960364</v>
      </c>
      <c r="F350" s="22" t="n">
        <f aca="false">F39+F196</f>
        <v>2389042.45312134</v>
      </c>
      <c r="G350" s="22" t="n">
        <f aca="false">G39+G196</f>
        <v>2463075.13483704</v>
      </c>
      <c r="H350" s="22" t="n">
        <f aca="false">H39+H196</f>
        <v>2538799.93722419</v>
      </c>
      <c r="I350" s="22" t="n">
        <f aca="false">I39+I196</f>
        <v>2616516.49755194</v>
      </c>
      <c r="J350" s="22" t="n">
        <f aca="false">J39+J196</f>
        <v>2695828.21138823</v>
      </c>
      <c r="K350" s="22" t="n">
        <f aca="false">K39+K196</f>
        <v>2777088.44105193</v>
      </c>
      <c r="L350" s="22" t="n">
        <f aca="false">L39+L196</f>
        <v>2861248.9498221</v>
      </c>
      <c r="M350" s="22" t="n">
        <f aca="false">M39+M196</f>
        <v>2944890.99002308</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53997785.0421949</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12887139.5980507</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15261274.5636827</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25849370.8804615</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4555365.07792949</v>
      </c>
      <c r="E360" s="22" t="n">
        <f aca="false">PV($C$357,E$359,0,E347)*-1</f>
        <v>4561746.7366717</v>
      </c>
      <c r="F360" s="22" t="n">
        <f aca="false">PV($C$357,F$359,0,F347)*-1</f>
        <v>4567075.1832411</v>
      </c>
      <c r="G360" s="22" t="n">
        <f aca="false">PV($C$357,G$359,0,G347)*-1</f>
        <v>4571457.94760524</v>
      </c>
      <c r="H360" s="22" t="n">
        <f aca="false">PV($C$357,H$359,0,H347)*-1</f>
        <v>4574760.08610308</v>
      </c>
      <c r="I360" s="22" t="n">
        <f aca="false">PV($C$357,I$359,0,I347)*-1</f>
        <v>4577476.22284905</v>
      </c>
      <c r="J360" s="22" t="n">
        <f aca="false">PV($C$357,J$359,0,J347)*-1</f>
        <v>4578862.57016861</v>
      </c>
      <c r="K360" s="22" t="n">
        <f aca="false">PV($C$357,K$359,0,K347)*-1</f>
        <v>4579498.07826286</v>
      </c>
      <c r="L360" s="22" t="n">
        <f aca="false">PV($C$357,L$359,0,L347)*-1</f>
        <v>4580855.49377268</v>
      </c>
      <c r="M360" s="22" t="n">
        <f aca="false">PV($C$357,M$359,0,M347)*-1</f>
        <v>4577442.99127605</v>
      </c>
    </row>
    <row r="361" customFormat="false" ht="15" hidden="false" customHeight="false" outlineLevel="0" collapsed="false">
      <c r="A361" s="101"/>
      <c r="B361" s="101" t="s">
        <v>25</v>
      </c>
      <c r="C361" s="22" t="n">
        <f aca="false">PV($C$357,C$359,0,C348)*-1</f>
        <v>0</v>
      </c>
      <c r="D361" s="22" t="n">
        <f aca="false">PV($C$357,D$359,0,D348)*-1</f>
        <v>1087185.81018626</v>
      </c>
      <c r="E361" s="22" t="n">
        <f aca="false">PV($C$357,E$359,0,E348)*-1</f>
        <v>1088708.86019681</v>
      </c>
      <c r="F361" s="22" t="n">
        <f aca="false">PV($C$357,F$359,0,F348)*-1</f>
        <v>1089980.55003977</v>
      </c>
      <c r="G361" s="22" t="n">
        <f aca="false">PV($C$357,G$359,0,G348)*-1</f>
        <v>1091026.5428734</v>
      </c>
      <c r="H361" s="22" t="n">
        <f aca="false">PV($C$357,H$359,0,H348)*-1</f>
        <v>1091814.63297304</v>
      </c>
      <c r="I361" s="22" t="n">
        <f aca="false">PV($C$357,I$359,0,I348)*-1</f>
        <v>1092462.86758831</v>
      </c>
      <c r="J361" s="22" t="n">
        <f aca="false">PV($C$357,J$359,0,J348)*-1</f>
        <v>1092793.73396412</v>
      </c>
      <c r="K361" s="22" t="n">
        <f aca="false">PV($C$357,K$359,0,K348)*-1</f>
        <v>1092945.40465802</v>
      </c>
      <c r="L361" s="22" t="n">
        <f aca="false">PV($C$357,L$359,0,L348)*-1</f>
        <v>1093269.36615299</v>
      </c>
      <c r="M361" s="22" t="n">
        <f aca="false">PV($C$357,M$359,0,M348)*-1</f>
        <v>1092454.93652373</v>
      </c>
    </row>
    <row r="362" customFormat="false" ht="15" hidden="false" customHeight="false" outlineLevel="0" collapsed="false">
      <c r="A362" s="101"/>
      <c r="B362" s="101" t="s">
        <v>26</v>
      </c>
      <c r="C362" s="22" t="n">
        <f aca="false">PV($C$357,C$359,0,C349)*-1</f>
        <v>0</v>
      </c>
      <c r="D362" s="22" t="n">
        <f aca="false">PV($C$357,D$359,0,D349)*-1</f>
        <v>1287472.75722085</v>
      </c>
      <c r="E362" s="22" t="n">
        <f aca="false">PV($C$357,E$359,0,E349)*-1</f>
        <v>1289276.39131734</v>
      </c>
      <c r="F362" s="22" t="n">
        <f aca="false">PV($C$357,F$359,0,F349)*-1</f>
        <v>1290782.35838673</v>
      </c>
      <c r="G362" s="22" t="n">
        <f aca="false">PV($C$357,G$359,0,G349)*-1</f>
        <v>1292021.04938594</v>
      </c>
      <c r="H362" s="22" t="n">
        <f aca="false">PV($C$357,H$359,0,H349)*-1</f>
        <v>1292954.32548649</v>
      </c>
      <c r="I362" s="22" t="n">
        <f aca="false">PV($C$357,I$359,0,I349)*-1</f>
        <v>1293721.98120793</v>
      </c>
      <c r="J362" s="22" t="n">
        <f aca="false">PV($C$357,J$359,0,J349)*-1</f>
        <v>1294113.80148478</v>
      </c>
      <c r="K362" s="22" t="n">
        <f aca="false">PV($C$357,K$359,0,K349)*-1</f>
        <v>1294293.41373195</v>
      </c>
      <c r="L362" s="22" t="n">
        <f aca="false">PV($C$357,L$359,0,L349)*-1</f>
        <v>1294677.0570754</v>
      </c>
      <c r="M362" s="22" t="n">
        <f aca="false">PV($C$357,M$359,0,M349)*-1</f>
        <v>1293712.58904195</v>
      </c>
    </row>
    <row r="363" customFormat="false" ht="15" hidden="false" customHeight="false" outlineLevel="0" collapsed="false">
      <c r="A363" s="101"/>
      <c r="B363" s="101" t="s">
        <v>27</v>
      </c>
      <c r="C363" s="22" t="n">
        <f aca="false">PV($C$357,C$359,0,C350)*-1</f>
        <v>0</v>
      </c>
      <c r="D363" s="22" t="n">
        <f aca="false">PV($C$357,D$359,0,D350)*-1</f>
        <v>2180706.51052237</v>
      </c>
      <c r="E363" s="22" t="n">
        <f aca="false">PV($C$357,E$359,0,E350)*-1</f>
        <v>2183761.48515755</v>
      </c>
      <c r="F363" s="22" t="n">
        <f aca="false">PV($C$357,F$359,0,F350)*-1</f>
        <v>2186312.2748146</v>
      </c>
      <c r="G363" s="22" t="n">
        <f aca="false">PV($C$357,G$359,0,G350)*-1</f>
        <v>2188410.3553459</v>
      </c>
      <c r="H363" s="22" t="n">
        <f aca="false">PV($C$357,H$359,0,H350)*-1</f>
        <v>2189991.12764355</v>
      </c>
      <c r="I363" s="22" t="n">
        <f aca="false">PV($C$357,I$359,0,I350)*-1</f>
        <v>2191291.3740528</v>
      </c>
      <c r="J363" s="22" t="n">
        <f aca="false">PV($C$357,J$359,0,J350)*-1</f>
        <v>2191955.03471971</v>
      </c>
      <c r="K363" s="22" t="n">
        <f aca="false">PV($C$357,K$359,0,K350)*-1</f>
        <v>2192259.25987289</v>
      </c>
      <c r="L363" s="22" t="n">
        <f aca="false">PV($C$357,L$359,0,L350)*-1</f>
        <v>2192909.07054429</v>
      </c>
      <c r="M363" s="22" t="n">
        <f aca="false">PV($C$357,M$359,0,M350)*-1</f>
        <v>2191275.46571037</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45724540.3878799</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10912642.7051565</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12923025.7243394</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21888871.958384</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4271139.45546036</v>
      </c>
      <c r="E371" s="22" t="n">
        <f aca="false">E65+E222</f>
        <v>4405436.62773171</v>
      </c>
      <c r="F371" s="22" t="n">
        <f aca="false">F65+F222</f>
        <v>4542899.96769761</v>
      </c>
      <c r="G371" s="22" t="n">
        <f aca="false">G65+G222</f>
        <v>4683677.31844557</v>
      </c>
      <c r="H371" s="22" t="n">
        <f aca="false">H65+H222</f>
        <v>4827672.33279497</v>
      </c>
      <c r="I371" s="22" t="n">
        <f aca="false">I65+I222</f>
        <v>4975454.78803815</v>
      </c>
      <c r="J371" s="22" t="n">
        <f aca="false">J65+J222</f>
        <v>5126270.51831293</v>
      </c>
      <c r="K371" s="22" t="n">
        <f aca="false">K65+K222</f>
        <v>5280791.46214631</v>
      </c>
      <c r="L371" s="22" t="n">
        <f aca="false">L65+L222</f>
        <v>5440827.4514917</v>
      </c>
      <c r="M371" s="22" t="n">
        <f aca="false">M65+M222</f>
        <v>5599877.5433939</v>
      </c>
    </row>
    <row r="372" customFormat="false" ht="15" hidden="false" customHeight="false" outlineLevel="0" collapsed="false">
      <c r="B372" s="0" t="s">
        <v>25</v>
      </c>
      <c r="C372" s="22" t="n">
        <f aca="false">C66+C223</f>
        <v>0</v>
      </c>
      <c r="D372" s="22" t="n">
        <f aca="false">D66+D223</f>
        <v>1090016.26718265</v>
      </c>
      <c r="E372" s="22" t="n">
        <f aca="false">E66+E223</f>
        <v>1124289.5808824</v>
      </c>
      <c r="F372" s="22" t="n">
        <f aca="false">F66+F223</f>
        <v>1159370.91649942</v>
      </c>
      <c r="G372" s="22" t="n">
        <f aca="false">G66+G223</f>
        <v>1195298.00433309</v>
      </c>
      <c r="H372" s="22" t="n">
        <f aca="false">H66+H223</f>
        <v>1232046.2560984</v>
      </c>
      <c r="I372" s="22" t="n">
        <f aca="false">I66+I223</f>
        <v>1269761.0818256</v>
      </c>
      <c r="J372" s="22" t="n">
        <f aca="false">J66+J223</f>
        <v>1308250.01459421</v>
      </c>
      <c r="K372" s="22" t="n">
        <f aca="false">K66+K223</f>
        <v>1347684.53649526</v>
      </c>
      <c r="L372" s="22" t="n">
        <f aca="false">L66+L223</f>
        <v>1388526.52574432</v>
      </c>
      <c r="M372" s="22" t="n">
        <f aca="false">M66+M223</f>
        <v>1429116.90900812</v>
      </c>
    </row>
    <row r="373" customFormat="false" ht="15" hidden="false" customHeight="false" outlineLevel="0" collapsed="false">
      <c r="B373" s="0" t="s">
        <v>26</v>
      </c>
      <c r="C373" s="22" t="n">
        <f aca="false">C67+C224</f>
        <v>0</v>
      </c>
      <c r="D373" s="22" t="n">
        <f aca="false">D67+D224</f>
        <v>1032999.85991586</v>
      </c>
      <c r="E373" s="22" t="n">
        <f aca="false">E67+E224</f>
        <v>1065480.41026784</v>
      </c>
      <c r="F373" s="22" t="n">
        <f aca="false">F67+F224</f>
        <v>1098726.71664793</v>
      </c>
      <c r="G373" s="22" t="n">
        <f aca="false">G67+G224</f>
        <v>1132774.53576469</v>
      </c>
      <c r="H373" s="22" t="n">
        <f aca="false">H67+H224</f>
        <v>1167600.56549345</v>
      </c>
      <c r="I373" s="22" t="n">
        <f aca="false">I67+I224</f>
        <v>1203342.60977839</v>
      </c>
      <c r="J373" s="22" t="n">
        <f aca="false">J67+J224</f>
        <v>1239818.26922982</v>
      </c>
      <c r="K373" s="22" t="n">
        <f aca="false">K67+K224</f>
        <v>1277190.05607932</v>
      </c>
      <c r="L373" s="22" t="n">
        <f aca="false">L67+L224</f>
        <v>1315895.68868608</v>
      </c>
      <c r="M373" s="22" t="n">
        <f aca="false">M67+M224</f>
        <v>1354362.87627569</v>
      </c>
    </row>
    <row r="374" customFormat="false" ht="15" hidden="false" customHeight="false" outlineLevel="0" collapsed="false">
      <c r="B374" s="0" t="s">
        <v>27</v>
      </c>
      <c r="C374" s="22" t="n">
        <f aca="false">C68+C225</f>
        <v>0</v>
      </c>
      <c r="D374" s="22" t="n">
        <f aca="false">D68+D225</f>
        <v>2148123.32836185</v>
      </c>
      <c r="E374" s="22" t="n">
        <f aca="false">E68+E225</f>
        <v>2215666.63658147</v>
      </c>
      <c r="F374" s="22" t="n">
        <f aca="false">F68+F225</f>
        <v>2284802.33455025</v>
      </c>
      <c r="G374" s="22" t="n">
        <f aca="false">G68+G225</f>
        <v>2355604.77834779</v>
      </c>
      <c r="H374" s="22" t="n">
        <f aca="false">H68+H225</f>
        <v>2428025.51120312</v>
      </c>
      <c r="I374" s="22" t="n">
        <f aca="false">I68+I225</f>
        <v>2502351.09643416</v>
      </c>
      <c r="J374" s="22" t="n">
        <f aca="false">J68+J225</f>
        <v>2578202.2344889</v>
      </c>
      <c r="K374" s="22" t="n">
        <f aca="false">K68+K225</f>
        <v>2655916.86957173</v>
      </c>
      <c r="L374" s="22" t="n">
        <f aca="false">L68+L225</f>
        <v>2736405.2370613</v>
      </c>
      <c r="M374" s="22" t="n">
        <f aca="false">M68+M225</f>
        <v>2816397.75811008</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49154047.4655132</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12544360.0926635</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11888191.5881391</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24721495.7847107</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4146737.3353984</v>
      </c>
      <c r="E384" s="22" t="n">
        <f aca="false">PV($C$381,E$383,0,E371)*-1</f>
        <v>4152546.54324791</v>
      </c>
      <c r="F384" s="22" t="n">
        <f aca="false">PV($C$381,F$383,0,F371)*-1</f>
        <v>4157397.0147142</v>
      </c>
      <c r="G384" s="22" t="n">
        <f aca="false">PV($C$381,G$383,0,G371)*-1</f>
        <v>4161386.63405538</v>
      </c>
      <c r="H384" s="22" t="n">
        <f aca="false">PV($C$381,H$383,0,H371)*-1</f>
        <v>4164392.56239733</v>
      </c>
      <c r="I384" s="22" t="n">
        <f aca="false">PV($C$381,I$383,0,I371)*-1</f>
        <v>4166865.05482326</v>
      </c>
      <c r="J384" s="22" t="n">
        <f aca="false">PV($C$381,J$383,0,J371)*-1</f>
        <v>4168127.04328994</v>
      </c>
      <c r="K384" s="22" t="n">
        <f aca="false">PV($C$381,K$383,0,K371)*-1</f>
        <v>4168705.54470449</v>
      </c>
      <c r="L384" s="22" t="n">
        <f aca="false">PV($C$381,L$383,0,L371)*-1</f>
        <v>4169941.19661777</v>
      </c>
      <c r="M384" s="22" t="n">
        <f aca="false">PV($C$381,M$383,0,M371)*-1</f>
        <v>4166834.80420622</v>
      </c>
    </row>
    <row r="385" customFormat="false" ht="15" hidden="false" customHeight="false" outlineLevel="0" collapsed="false">
      <c r="A385" s="101"/>
      <c r="B385" s="101" t="s">
        <v>25</v>
      </c>
      <c r="C385" s="22" t="n">
        <f aca="false">PV($C$381,C$383,0,C372)*-1</f>
        <v>0</v>
      </c>
      <c r="D385" s="22" t="n">
        <f aca="false">PV($C$381,D$383,0,D372)*-1</f>
        <v>1058268.22056568</v>
      </c>
      <c r="E385" s="22" t="n">
        <f aca="false">PV($C$381,E$383,0,E372)*-1</f>
        <v>1059750.75962146</v>
      </c>
      <c r="F385" s="22" t="n">
        <f aca="false">PV($C$381,F$383,0,F372)*-1</f>
        <v>1060988.62433107</v>
      </c>
      <c r="G385" s="22" t="n">
        <f aca="false">PV($C$381,G$383,0,G372)*-1</f>
        <v>1062006.79524942</v>
      </c>
      <c r="H385" s="22" t="n">
        <f aca="false">PV($C$381,H$383,0,H372)*-1</f>
        <v>1062773.9232781</v>
      </c>
      <c r="I385" s="22" t="n">
        <f aca="false">PV($C$381,I$383,0,I372)*-1</f>
        <v>1063404.91577855</v>
      </c>
      <c r="J385" s="22" t="n">
        <f aca="false">PV($C$381,J$383,0,J372)*-1</f>
        <v>1063726.98158137</v>
      </c>
      <c r="K385" s="22" t="n">
        <f aca="false">PV($C$381,K$383,0,K372)*-1</f>
        <v>1063874.61805145</v>
      </c>
      <c r="L385" s="22" t="n">
        <f aca="false">PV($C$381,L$383,0,L372)*-1</f>
        <v>1064189.96263341</v>
      </c>
      <c r="M385" s="22" t="n">
        <f aca="false">PV($C$381,M$383,0,M372)*-1</f>
        <v>1063397.19566896</v>
      </c>
    </row>
    <row r="386" customFormat="false" ht="15" hidden="false" customHeight="false" outlineLevel="0" collapsed="false">
      <c r="A386" s="101"/>
      <c r="B386" s="101" t="s">
        <v>26</v>
      </c>
      <c r="C386" s="22" t="n">
        <f aca="false">PV($C$381,C$383,0,C373)*-1</f>
        <v>0</v>
      </c>
      <c r="D386" s="22" t="n">
        <f aca="false">PV($C$381,D$383,0,D373)*-1</f>
        <v>1002912.48535521</v>
      </c>
      <c r="E386" s="22" t="n">
        <f aca="false">PV($C$381,E$383,0,E373)*-1</f>
        <v>1004317.47598062</v>
      </c>
      <c r="F386" s="22" t="n">
        <f aca="false">PV($C$381,F$383,0,F373)*-1</f>
        <v>1005490.59064884</v>
      </c>
      <c r="G386" s="22" t="n">
        <f aca="false">PV($C$381,G$383,0,G373)*-1</f>
        <v>1006455.50323564</v>
      </c>
      <c r="H386" s="22" t="n">
        <f aca="false">PV($C$381,H$383,0,H373)*-1</f>
        <v>1007182.50444656</v>
      </c>
      <c r="I386" s="22" t="n">
        <f aca="false">PV($C$381,I$383,0,I373)*-1</f>
        <v>1007780.49108602</v>
      </c>
      <c r="J386" s="22" t="n">
        <f aca="false">PV($C$381,J$383,0,J373)*-1</f>
        <v>1008085.71031918</v>
      </c>
      <c r="K386" s="22" t="n">
        <f aca="false">PV($C$381,K$383,0,K373)*-1</f>
        <v>1008225.62424295</v>
      </c>
      <c r="L386" s="22" t="n">
        <f aca="false">PV($C$381,L$383,0,L373)*-1</f>
        <v>1008524.47382785</v>
      </c>
      <c r="M386" s="22" t="n">
        <f aca="false">PV($C$381,M$383,0,M373)*-1</f>
        <v>1007773.17479877</v>
      </c>
    </row>
    <row r="387" customFormat="false" ht="15" hidden="false" customHeight="false" outlineLevel="0" collapsed="false">
      <c r="A387" s="101"/>
      <c r="B387" s="101" t="s">
        <v>27</v>
      </c>
      <c r="C387" s="22" t="n">
        <f aca="false">PV($C$381,C$383,0,C374)*-1</f>
        <v>0</v>
      </c>
      <c r="D387" s="22" t="n">
        <f aca="false">PV($C$381,D$383,0,D374)*-1</f>
        <v>2085556.62947752</v>
      </c>
      <c r="E387" s="22" t="n">
        <f aca="false">PV($C$381,E$383,0,E374)*-1</f>
        <v>2088478.30764584</v>
      </c>
      <c r="F387" s="22" t="n">
        <f aca="false">PV($C$381,F$383,0,F374)*-1</f>
        <v>2090917.79973429</v>
      </c>
      <c r="G387" s="22" t="n">
        <f aca="false">PV($C$381,G$383,0,G374)*-1</f>
        <v>2092924.33557032</v>
      </c>
      <c r="H387" s="22" t="n">
        <f aca="false">PV($C$381,H$383,0,H374)*-1</f>
        <v>2094436.13467266</v>
      </c>
      <c r="I387" s="22" t="n">
        <f aca="false">PV($C$381,I$383,0,I374)*-1</f>
        <v>2095679.64795869</v>
      </c>
      <c r="J387" s="22" t="n">
        <f aca="false">PV($C$381,J$383,0,J374)*-1</f>
        <v>2096314.35138939</v>
      </c>
      <c r="K387" s="22" t="n">
        <f aca="false">PV($C$381,K$383,0,K374)*-1</f>
        <v>2096605.30241008</v>
      </c>
      <c r="L387" s="22" t="n">
        <f aca="false">PV($C$381,L$383,0,L374)*-1</f>
        <v>2097226.76015651</v>
      </c>
      <c r="M387" s="22" t="n">
        <f aca="false">PV($C$381,M$383,0,M374)*-1</f>
        <v>2095664.43373849</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41622933.7334549</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10622381.9967595</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10066748.0339416</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20933803.7027538</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1085096.49369569</v>
      </c>
      <c r="E395" s="49" t="n">
        <f aca="false">E89+E246</f>
        <v>1119215.11526366</v>
      </c>
      <c r="F395" s="49" t="n">
        <f aca="false">F89+F246</f>
        <v>1154138.11175304</v>
      </c>
      <c r="G395" s="49" t="n">
        <f aca="false">G89+G246</f>
        <v>1189903.04316803</v>
      </c>
      <c r="H395" s="49" t="n">
        <f aca="false">H89+H246</f>
        <v>1226485.43220251</v>
      </c>
      <c r="I395" s="49" t="n">
        <f aca="false">I89+I246</f>
        <v>1264030.03258055</v>
      </c>
      <c r="J395" s="49" t="n">
        <f aca="false">J89+J246</f>
        <v>1302345.24607846</v>
      </c>
      <c r="K395" s="49" t="n">
        <f aca="false">K89+K246</f>
        <v>1341601.78080523</v>
      </c>
      <c r="L395" s="49" t="n">
        <f aca="false">L89+L246</f>
        <v>1382259.43029541</v>
      </c>
      <c r="M395" s="49" t="n">
        <f aca="false">M89+M246</f>
        <v>1422666.60942051</v>
      </c>
    </row>
    <row r="396" customFormat="false" ht="15" hidden="false" customHeight="false" outlineLevel="0" collapsed="false">
      <c r="A396" s="49"/>
      <c r="B396" s="0" t="s">
        <v>25</v>
      </c>
      <c r="C396" s="49" t="n">
        <f aca="false">C90+C247</f>
        <v>0</v>
      </c>
      <c r="D396" s="49" t="n">
        <f aca="false">D90+D247</f>
        <v>305662.873119428</v>
      </c>
      <c r="E396" s="49" t="n">
        <f aca="false">E90+E247</f>
        <v>315273.811829424</v>
      </c>
      <c r="F396" s="49" t="n">
        <f aca="false">F90+F247</f>
        <v>325111.336424612</v>
      </c>
      <c r="G396" s="49" t="n">
        <f aca="false">G90+G247</f>
        <v>335186.027253251</v>
      </c>
      <c r="H396" s="49" t="n">
        <f aca="false">H90+H247</f>
        <v>345490.989256924</v>
      </c>
      <c r="I396" s="49" t="n">
        <f aca="false">I90+I247</f>
        <v>356066.998384541</v>
      </c>
      <c r="J396" s="49" t="n">
        <f aca="false">J90+J247</f>
        <v>366860.082971949</v>
      </c>
      <c r="K396" s="49" t="n">
        <f aca="false">K90+K247</f>
        <v>377918.330107582</v>
      </c>
      <c r="L396" s="49" t="n">
        <f aca="false">L90+L247</f>
        <v>389371.259897379</v>
      </c>
      <c r="M396" s="49" t="n">
        <f aca="false">M90+M247</f>
        <v>400753.634218729</v>
      </c>
    </row>
    <row r="397" customFormat="false" ht="15" hidden="false" customHeight="false" outlineLevel="0" collapsed="false">
      <c r="A397" s="49"/>
      <c r="B397" s="0" t="s">
        <v>26</v>
      </c>
      <c r="C397" s="49" t="n">
        <f aca="false">C91+C248</f>
        <v>0</v>
      </c>
      <c r="D397" s="49" t="n">
        <f aca="false">D91+D248</f>
        <v>249995.7994134</v>
      </c>
      <c r="E397" s="49" t="n">
        <f aca="false">E91+E248</f>
        <v>257856.401786852</v>
      </c>
      <c r="F397" s="49" t="n">
        <f aca="false">F91+F248</f>
        <v>265902.324408479</v>
      </c>
      <c r="G397" s="49" t="n">
        <f aca="false">G91+G248</f>
        <v>274142.220742125</v>
      </c>
      <c r="H397" s="49" t="n">
        <f aca="false">H91+H248</f>
        <v>282570.451451801</v>
      </c>
      <c r="I397" s="49" t="n">
        <f aca="false">I91+I248</f>
        <v>291220.366403785</v>
      </c>
      <c r="J397" s="49" t="n">
        <f aca="false">J91+J248</f>
        <v>300047.823209476</v>
      </c>
      <c r="K397" s="49" t="n">
        <f aca="false">K91+K248</f>
        <v>309092.151375899</v>
      </c>
      <c r="L397" s="49" t="n">
        <f aca="false">L91+L248</f>
        <v>318459.282912699</v>
      </c>
      <c r="M397" s="49" t="n">
        <f aca="false">M91+M248</f>
        <v>327768.708485547</v>
      </c>
    </row>
    <row r="398" customFormat="false" ht="15" hidden="false" customHeight="false" outlineLevel="0" collapsed="false">
      <c r="A398" s="49"/>
      <c r="B398" s="0" t="s">
        <v>27</v>
      </c>
      <c r="C398" s="49" t="n">
        <f aca="false">C92+C249</f>
        <v>0</v>
      </c>
      <c r="D398" s="49" t="n">
        <f aca="false">D92+D249</f>
        <v>529437.821162861</v>
      </c>
      <c r="E398" s="49" t="n">
        <f aca="false">E92+E249</f>
        <v>546084.901647386</v>
      </c>
      <c r="F398" s="49" t="n">
        <f aca="false">F92+F249</f>
        <v>563124.450919952</v>
      </c>
      <c r="G398" s="49" t="n">
        <f aca="false">G92+G249</f>
        <v>580574.795172654</v>
      </c>
      <c r="H398" s="49" t="n">
        <f aca="false">H92+H249</f>
        <v>598423.991493789</v>
      </c>
      <c r="I398" s="49" t="n">
        <f aca="false">I92+I249</f>
        <v>616742.667792223</v>
      </c>
      <c r="J398" s="49" t="n">
        <f aca="false">J92+J249</f>
        <v>635437.339897038</v>
      </c>
      <c r="K398" s="49" t="n">
        <f aca="false">K92+K249</f>
        <v>654591.299321749</v>
      </c>
      <c r="L398" s="49" t="n">
        <f aca="false">L92+L249</f>
        <v>674428.887485335</v>
      </c>
      <c r="M398" s="49" t="n">
        <f aca="false">M92+M249</f>
        <v>694144.266716233</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12487741.2952631</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3517695.34346382</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2877055.53019006</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6092990.42160922</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1053491.74145213</v>
      </c>
      <c r="E408" s="22" t="n">
        <f aca="false">PV($C$405,E$407,0,E395)*-1</f>
        <v>1054967.58908819</v>
      </c>
      <c r="F408" s="22" t="n">
        <f aca="false">PV($C$405,F$407,0,F395)*-1</f>
        <v>1056199.8667124</v>
      </c>
      <c r="G408" s="22" t="n">
        <f aca="false">PV($C$405,G$407,0,G395)*-1</f>
        <v>1057213.44213026</v>
      </c>
      <c r="H408" s="22" t="n">
        <f aca="false">PV($C$405,H$407,0,H395)*-1</f>
        <v>1057977.1077371</v>
      </c>
      <c r="I408" s="22" t="n">
        <f aca="false">PV($C$405,I$407,0,I395)*-1</f>
        <v>1058605.25226154</v>
      </c>
      <c r="J408" s="22" t="n">
        <f aca="false">PV($C$405,J$407,0,J395)*-1</f>
        <v>1058925.86442477</v>
      </c>
      <c r="K408" s="22" t="n">
        <f aca="false">PV($C$405,K$407,0,K395)*-1</f>
        <v>1059072.83453967</v>
      </c>
      <c r="L408" s="22" t="n">
        <f aca="false">PV($C$405,L$407,0,L395)*-1</f>
        <v>1059386.75581817</v>
      </c>
      <c r="M408" s="22" t="n">
        <f aca="false">PV($C$405,M$407,0,M395)*-1</f>
        <v>1058597.56699656</v>
      </c>
    </row>
    <row r="409" customFormat="false" ht="15" hidden="false" customHeight="false" outlineLevel="0" collapsed="false">
      <c r="A409" s="101"/>
      <c r="B409" s="101" t="s">
        <v>25</v>
      </c>
      <c r="C409" s="22" t="n">
        <f aca="false">PV($C$405,C$407,0,C396)*-1</f>
        <v>0</v>
      </c>
      <c r="D409" s="22" t="n">
        <f aca="false">PV($C$405,D$407,0,D396)*-1</f>
        <v>296760.070989736</v>
      </c>
      <c r="E409" s="22" t="n">
        <f aca="false">PV($C$405,E$407,0,E396)*-1</f>
        <v>297175.80528742</v>
      </c>
      <c r="F409" s="22" t="n">
        <f aca="false">PV($C$405,F$407,0,F396)*-1</f>
        <v>297522.927890143</v>
      </c>
      <c r="G409" s="22" t="n">
        <f aca="false">PV($C$405,G$407,0,G396)*-1</f>
        <v>297808.443856829</v>
      </c>
      <c r="H409" s="22" t="n">
        <f aca="false">PV($C$405,H$407,0,H396)*-1</f>
        <v>298023.562258598</v>
      </c>
      <c r="I409" s="22" t="n">
        <f aca="false">PV($C$405,I$407,0,I396)*-1</f>
        <v>298200.505471658</v>
      </c>
      <c r="J409" s="22" t="n">
        <f aca="false">PV($C$405,J$407,0,J396)*-1</f>
        <v>298290.81931521</v>
      </c>
      <c r="K409" s="22" t="n">
        <f aca="false">PV($C$405,K$407,0,K396)*-1</f>
        <v>298332.219603428</v>
      </c>
      <c r="L409" s="22" t="n">
        <f aca="false">PV($C$405,L$407,0,L396)*-1</f>
        <v>298420.648679071</v>
      </c>
      <c r="M409" s="22" t="n">
        <f aca="false">PV($C$405,M$407,0,M396)*-1</f>
        <v>298198.340594904</v>
      </c>
    </row>
    <row r="410" customFormat="false" ht="15" hidden="false" customHeight="false" outlineLevel="0" collapsed="false">
      <c r="A410" s="101"/>
      <c r="B410" s="101" t="s">
        <v>26</v>
      </c>
      <c r="C410" s="22" t="n">
        <f aca="false">PV($C$405,C$407,0,C397)*-1</f>
        <v>0</v>
      </c>
      <c r="D410" s="22" t="n">
        <f aca="false">PV($C$405,D$407,0,D397)*-1</f>
        <v>242714.368362525</v>
      </c>
      <c r="E410" s="22" t="n">
        <f aca="false">PV($C$405,E$407,0,E397)*-1</f>
        <v>243054.389468237</v>
      </c>
      <c r="F410" s="22" t="n">
        <f aca="false">PV($C$405,F$407,0,F397)*-1</f>
        <v>243338.294385038</v>
      </c>
      <c r="G410" s="22" t="n">
        <f aca="false">PV($C$405,G$407,0,G397)*-1</f>
        <v>243571.812416222</v>
      </c>
      <c r="H410" s="22" t="n">
        <f aca="false">PV($C$405,H$407,0,H397)*-1</f>
        <v>243747.753629723</v>
      </c>
      <c r="I410" s="22" t="n">
        <f aca="false">PV($C$405,I$407,0,I397)*-1</f>
        <v>243892.472088815</v>
      </c>
      <c r="J410" s="22" t="n">
        <f aca="false">PV($C$405,J$407,0,J397)*-1</f>
        <v>243966.338048676</v>
      </c>
      <c r="K410" s="22" t="n">
        <f aca="false">PV($C$405,K$407,0,K397)*-1</f>
        <v>244000.198550095</v>
      </c>
      <c r="L410" s="22" t="n">
        <f aca="false">PV($C$405,L$407,0,L397)*-1</f>
        <v>244072.522994445</v>
      </c>
      <c r="M410" s="22" t="n">
        <f aca="false">PV($C$405,M$407,0,M397)*-1</f>
        <v>243890.701477654</v>
      </c>
    </row>
    <row r="411" customFormat="false" ht="15" hidden="false" customHeight="false" outlineLevel="0" collapsed="false">
      <c r="A411" s="101"/>
      <c r="B411" s="101" t="s">
        <v>27</v>
      </c>
      <c r="C411" s="22" t="n">
        <f aca="false">PV($C$405,C$407,0,C398)*-1</f>
        <v>0</v>
      </c>
      <c r="D411" s="22" t="n">
        <f aca="false">PV($C$405,D$407,0,D398)*-1</f>
        <v>514017.302099865</v>
      </c>
      <c r="E411" s="22" t="n">
        <f aca="false">PV($C$405,E$407,0,E398)*-1</f>
        <v>514737.394332535</v>
      </c>
      <c r="F411" s="22" t="n">
        <f aca="false">PV($C$405,F$407,0,F398)*-1</f>
        <v>515338.644437222</v>
      </c>
      <c r="G411" s="22" t="n">
        <f aca="false">PV($C$405,G$407,0,G398)*-1</f>
        <v>515833.185857207</v>
      </c>
      <c r="H411" s="22" t="n">
        <f aca="false">PV($C$405,H$407,0,H398)*-1</f>
        <v>516205.791848777</v>
      </c>
      <c r="I411" s="22" t="n">
        <f aca="false">PV($C$405,I$407,0,I398)*-1</f>
        <v>516512.274701064</v>
      </c>
      <c r="J411" s="22" t="n">
        <f aca="false">PV($C$405,J$407,0,J398)*-1</f>
        <v>516668.707060883</v>
      </c>
      <c r="K411" s="22" t="n">
        <f aca="false">PV($C$405,K$407,0,K398)*-1</f>
        <v>516740.416386146</v>
      </c>
      <c r="L411" s="22" t="n">
        <f aca="false">PV($C$405,L$407,0,L398)*-1</f>
        <v>516893.584144658</v>
      </c>
      <c r="M411" s="22" t="n">
        <f aca="false">PV($C$405,M$407,0,M398)*-1</f>
        <v>516508.524923998</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10574438.0211608</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2978733.343947</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2436248.85142143</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5159455.82579236</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510467.992210127</v>
      </c>
      <c r="E419" s="49" t="n">
        <f aca="false">E113+E270</f>
        <v>526518.605542645</v>
      </c>
      <c r="F419" s="49" t="n">
        <f aca="false">F113+F270</f>
        <v>542947.625453288</v>
      </c>
      <c r="G419" s="49" t="n">
        <f aca="false">G113+G270</f>
        <v>559772.721504203</v>
      </c>
      <c r="H419" s="49" t="n">
        <f aca="false">H113+H270</f>
        <v>576982.378699834</v>
      </c>
      <c r="I419" s="49" t="n">
        <f aca="false">I113+I270</f>
        <v>594644.694341489</v>
      </c>
      <c r="J419" s="49" t="n">
        <f aca="false">J113+J270</f>
        <v>612669.533808777</v>
      </c>
      <c r="K419" s="49" t="n">
        <f aca="false">K113+K270</f>
        <v>631137.204268986</v>
      </c>
      <c r="L419" s="49" t="n">
        <f aca="false">L113+L270</f>
        <v>650264.008957618</v>
      </c>
      <c r="M419" s="49" t="n">
        <f aca="false">M113+M270</f>
        <v>669272.983476199</v>
      </c>
    </row>
    <row r="420" customFormat="false" ht="15" hidden="false" customHeight="false" outlineLevel="0" collapsed="false">
      <c r="B420" s="0" t="s">
        <v>25</v>
      </c>
      <c r="C420" s="49" t="n">
        <f aca="false">C114+C271</f>
        <v>0</v>
      </c>
      <c r="D420" s="49" t="n">
        <f aca="false">D114+D271</f>
        <v>143993.500310333</v>
      </c>
      <c r="E420" s="49" t="n">
        <f aca="false">E114+E271</f>
        <v>148521.078985483</v>
      </c>
      <c r="F420" s="49" t="n">
        <f aca="false">F114+F271</f>
        <v>153155.399098991</v>
      </c>
      <c r="G420" s="49" t="n">
        <f aca="false">G114+G271</f>
        <v>157901.4449048</v>
      </c>
      <c r="H420" s="49" t="n">
        <f aca="false">H114+H271</f>
        <v>162755.96823742</v>
      </c>
      <c r="I420" s="49" t="n">
        <f aca="false">I114+I271</f>
        <v>167738.178075527</v>
      </c>
      <c r="J420" s="49" t="n">
        <f aca="false">J114+J271</f>
        <v>172822.64912373</v>
      </c>
      <c r="K420" s="49" t="n">
        <f aca="false">K114+K271</f>
        <v>178032.034536182</v>
      </c>
      <c r="L420" s="49" t="n">
        <f aca="false">L114+L271</f>
        <v>183427.349421537</v>
      </c>
      <c r="M420" s="49" t="n">
        <f aca="false">M114+M271</f>
        <v>188789.426613467</v>
      </c>
    </row>
    <row r="421" customFormat="false" ht="15" hidden="false" customHeight="false" outlineLevel="0" collapsed="false">
      <c r="B421" s="0" t="s">
        <v>26</v>
      </c>
      <c r="C421" s="49" t="n">
        <f aca="false">C115+C272</f>
        <v>0</v>
      </c>
      <c r="D421" s="49" t="n">
        <f aca="false">D115+D272</f>
        <v>117325.137594076</v>
      </c>
      <c r="E421" s="49" t="n">
        <f aca="false">E115+E272</f>
        <v>121014.184598872</v>
      </c>
      <c r="F421" s="49" t="n">
        <f aca="false">F115+F272</f>
        <v>124790.203959472</v>
      </c>
      <c r="G421" s="49" t="n">
        <f aca="false">G115+G272</f>
        <v>128657.256819457</v>
      </c>
      <c r="H421" s="49" t="n">
        <f aca="false">H115+H272</f>
        <v>132612.696590876</v>
      </c>
      <c r="I421" s="49" t="n">
        <f aca="false">I115+I272</f>
        <v>136672.174647306</v>
      </c>
      <c r="J421" s="49" t="n">
        <f aca="false">J115+J272</f>
        <v>140814.9745934</v>
      </c>
      <c r="K421" s="49" t="n">
        <f aca="false">K115+K272</f>
        <v>145059.554098581</v>
      </c>
      <c r="L421" s="49" t="n">
        <f aca="false">L115+L272</f>
        <v>149455.627948605</v>
      </c>
      <c r="M421" s="49" t="n">
        <f aca="false">M115+M272</f>
        <v>153824.619902946</v>
      </c>
    </row>
    <row r="422" customFormat="false" ht="15" hidden="false" customHeight="false" outlineLevel="0" collapsed="false">
      <c r="B422" s="0" t="s">
        <v>27</v>
      </c>
      <c r="C422" s="49" t="n">
        <f aca="false">C116+C273</f>
        <v>0</v>
      </c>
      <c r="D422" s="49" t="n">
        <f aca="false">D116+D273</f>
        <v>249149.354305718</v>
      </c>
      <c r="E422" s="49" t="n">
        <f aca="false">E116+E273</f>
        <v>256983.341958291</v>
      </c>
      <c r="F422" s="49" t="n">
        <f aca="false">F116+F273</f>
        <v>265002.022394826</v>
      </c>
      <c r="G422" s="49" t="n">
        <f aca="false">G116+G273</f>
        <v>273214.019779946</v>
      </c>
      <c r="H422" s="49" t="n">
        <f aca="false">H116+H273</f>
        <v>281613.713871537</v>
      </c>
      <c r="I422" s="49" t="n">
        <f aca="false">I116+I273</f>
        <v>290234.341618656</v>
      </c>
      <c r="J422" s="49" t="n">
        <f aca="false">J116+J273</f>
        <v>299031.910091647</v>
      </c>
      <c r="K422" s="49" t="n">
        <f aca="false">K116+K273</f>
        <v>308045.615634223</v>
      </c>
      <c r="L422" s="49" t="n">
        <f aca="false">L116+L273</f>
        <v>317381.031587477</v>
      </c>
      <c r="M422" s="49" t="n">
        <f aca="false">M116+M273</f>
        <v>326658.936959787</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5874677.74826317</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1657137.02930747</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1350226.43075359</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2867314.28820211</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495599.992437017</v>
      </c>
      <c r="E432" s="22" t="n">
        <f aca="false">PV($C$429,E$431,0,E419)*-1</f>
        <v>496294.283667307</v>
      </c>
      <c r="F432" s="22" t="n">
        <f aca="false">PV($C$429,F$431,0,F419)*-1</f>
        <v>496873.99089918</v>
      </c>
      <c r="G432" s="22" t="n">
        <f aca="false">PV($C$429,G$431,0,G419)*-1</f>
        <v>497350.812833001</v>
      </c>
      <c r="H432" s="22" t="n">
        <f aca="false">PV($C$429,H$431,0,H419)*-1</f>
        <v>497710.068301347</v>
      </c>
      <c r="I432" s="22" t="n">
        <f aca="false">PV($C$429,I$431,0,I419)*-1</f>
        <v>498005.569831461</v>
      </c>
      <c r="J432" s="22" t="n">
        <f aca="false">PV($C$429,J$431,0,J419)*-1</f>
        <v>498156.397198607</v>
      </c>
      <c r="K432" s="22" t="n">
        <f aca="false">PV($C$429,K$431,0,K419)*-1</f>
        <v>498225.537169019</v>
      </c>
      <c r="L432" s="22" t="n">
        <f aca="false">PV($C$429,L$431,0,L419)*-1</f>
        <v>498373.216905965</v>
      </c>
      <c r="M432" s="22" t="n">
        <f aca="false">PV($C$429,M$431,0,M419)*-1</f>
        <v>498001.954409416</v>
      </c>
    </row>
    <row r="433" customFormat="false" ht="15" hidden="false" customHeight="false" outlineLevel="0" collapsed="false">
      <c r="A433" s="101"/>
      <c r="B433" s="101" t="s">
        <v>25</v>
      </c>
      <c r="C433" s="22" t="n">
        <f aca="false">PV($C$429,C$431,0,C420)*-1</f>
        <v>0</v>
      </c>
      <c r="D433" s="22" t="n">
        <f aca="false">PV($C$429,D$431,0,D420)*-1</f>
        <v>139799.514864401</v>
      </c>
      <c r="E433" s="22" t="n">
        <f aca="false">PV($C$429,E$431,0,E420)*-1</f>
        <v>139995.361471847</v>
      </c>
      <c r="F433" s="22" t="n">
        <f aca="false">PV($C$429,F$431,0,F420)*-1</f>
        <v>140158.886070346</v>
      </c>
      <c r="G433" s="22" t="n">
        <f aca="false">PV($C$429,G$431,0,G420)*-1</f>
        <v>140293.388645088</v>
      </c>
      <c r="H433" s="22" t="n">
        <f aca="false">PV($C$429,H$431,0,H420)*-1</f>
        <v>140394.727912549</v>
      </c>
      <c r="I433" s="22" t="n">
        <f aca="false">PV($C$429,I$431,0,I420)*-1</f>
        <v>140478.083383053</v>
      </c>
      <c r="J433" s="22" t="n">
        <f aca="false">PV($C$429,J$431,0,J420)*-1</f>
        <v>140520.628970376</v>
      </c>
      <c r="K433" s="22" t="n">
        <f aca="false">PV($C$429,K$431,0,K420)*-1</f>
        <v>140540.13206656</v>
      </c>
      <c r="L433" s="22" t="n">
        <f aca="false">PV($C$429,L$431,0,L420)*-1</f>
        <v>140581.789766107</v>
      </c>
      <c r="M433" s="22" t="n">
        <f aca="false">PV($C$429,M$431,0,M420)*-1</f>
        <v>140477.063539923</v>
      </c>
    </row>
    <row r="434" customFormat="false" ht="15" hidden="false" customHeight="false" outlineLevel="0" collapsed="false">
      <c r="A434" s="101"/>
      <c r="B434" s="101" t="s">
        <v>26</v>
      </c>
      <c r="C434" s="22" t="n">
        <f aca="false">PV($C$429,C$431,0,C421)*-1</f>
        <v>0</v>
      </c>
      <c r="D434" s="22" t="n">
        <f aca="false">PV($C$429,D$431,0,D421)*-1</f>
        <v>113907.900576773</v>
      </c>
      <c r="E434" s="22" t="n">
        <f aca="false">PV($C$429,E$431,0,E421)*-1</f>
        <v>114067.475350054</v>
      </c>
      <c r="F434" s="22" t="n">
        <f aca="false">PV($C$429,F$431,0,F421)*-1</f>
        <v>114200.71432249</v>
      </c>
      <c r="G434" s="22" t="n">
        <f aca="false">PV($C$429,G$431,0,G421)*-1</f>
        <v>114310.30630445</v>
      </c>
      <c r="H434" s="22" t="n">
        <f aca="false">PV($C$429,H$431,0,H421)*-1</f>
        <v>114392.877000161</v>
      </c>
      <c r="I434" s="22" t="n">
        <f aca="false">PV($C$429,I$431,0,I421)*-1</f>
        <v>114460.794593838</v>
      </c>
      <c r="J434" s="22" t="n">
        <f aca="false">PV($C$429,J$431,0,J421)*-1</f>
        <v>114495.460511924</v>
      </c>
      <c r="K434" s="22" t="n">
        <f aca="false">PV($C$429,K$431,0,K421)*-1</f>
        <v>114511.351530882</v>
      </c>
      <c r="L434" s="22" t="n">
        <f aca="false">PV($C$429,L$431,0,L421)*-1</f>
        <v>114545.294002734</v>
      </c>
      <c r="M434" s="22" t="n">
        <f aca="false">PV($C$429,M$431,0,M421)*-1</f>
        <v>114459.963631084</v>
      </c>
    </row>
    <row r="435" customFormat="false" ht="15" hidden="false" customHeight="false" outlineLevel="0" collapsed="false">
      <c r="A435" s="101"/>
      <c r="B435" s="101" t="s">
        <v>27</v>
      </c>
      <c r="C435" s="22" t="n">
        <f aca="false">PV($C$429,C$431,0,C422)*-1</f>
        <v>0</v>
      </c>
      <c r="D435" s="22" t="n">
        <f aca="false">PV($C$429,D$431,0,D422)*-1</f>
        <v>241892.576995843</v>
      </c>
      <c r="E435" s="22" t="n">
        <f aca="false">PV($C$429,E$431,0,E422)*-1</f>
        <v>242231.446845406</v>
      </c>
      <c r="F435" s="22" t="n">
        <f aca="false">PV($C$429,F$431,0,F422)*-1</f>
        <v>242514.390506344</v>
      </c>
      <c r="G435" s="22" t="n">
        <f aca="false">PV($C$429,G$431,0,G422)*-1</f>
        <v>242747.117883463</v>
      </c>
      <c r="H435" s="22" t="n">
        <f aca="false">PV($C$429,H$431,0,H422)*-1</f>
        <v>242922.463388637</v>
      </c>
      <c r="I435" s="22" t="n">
        <f aca="false">PV($C$429,I$431,0,I422)*-1</f>
        <v>243066.691854569</v>
      </c>
      <c r="J435" s="22" t="n">
        <f aca="false">PV($C$429,J$431,0,J422)*-1</f>
        <v>243140.307716307</v>
      </c>
      <c r="K435" s="22" t="n">
        <f aca="false">PV($C$429,K$431,0,K422)*-1</f>
        <v>243174.053571577</v>
      </c>
      <c r="L435" s="22" t="n">
        <f aca="false">PV($C$429,L$431,0,L422)*-1</f>
        <v>243246.133137124</v>
      </c>
      <c r="M435" s="22" t="n">
        <f aca="false">PV($C$429,M$431,0,M422)*-1</f>
        <v>243064.92723841</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4974591.82365232</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1403239.57669025</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1143352.13782439</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2428000.10913768</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0.198122036815223</v>
      </c>
      <c r="E443" s="71" t="n">
        <f aca="false">(E335-E395)/E329</f>
        <v>0.198122036815223</v>
      </c>
      <c r="F443" s="71" t="n">
        <f aca="false">(F335-F395)/F329</f>
        <v>0.198122036815223</v>
      </c>
      <c r="G443" s="71" t="n">
        <f aca="false">(G335-G395)/G329</f>
        <v>0.198122036815223</v>
      </c>
      <c r="H443" s="71" t="n">
        <f aca="false">(H335-H395)/H329</f>
        <v>0.198122036815223</v>
      </c>
      <c r="I443" s="71" t="n">
        <f aca="false">(I335-I395)/I329</f>
        <v>0.198122036815223</v>
      </c>
      <c r="J443" s="71" t="n">
        <f aca="false">(J335-J395)/J329</f>
        <v>0.198122036815223</v>
      </c>
      <c r="K443" s="71" t="n">
        <f aca="false">(K335-K395)/K329</f>
        <v>0.198122036815223</v>
      </c>
      <c r="L443" s="71" t="n">
        <f aca="false">(L335-L395)/L329</f>
        <v>0.198122036815223</v>
      </c>
      <c r="M443" s="71" t="n">
        <f aca="false">(M335-M395)/M329</f>
        <v>0.198122036815223</v>
      </c>
    </row>
    <row r="444" customFormat="false" ht="15" hidden="false" customHeight="false" outlineLevel="0" collapsed="false">
      <c r="B444" s="0" t="s">
        <v>25</v>
      </c>
      <c r="C444" s="71" t="n">
        <f aca="false">(C336-C396)/C330</f>
        <v>0.455684645072413</v>
      </c>
      <c r="D444" s="71" t="n">
        <f aca="false">(D336-D396)/D330</f>
        <v>0.183114488927282</v>
      </c>
      <c r="E444" s="71" t="n">
        <f aca="false">(E336-E396)/E330</f>
        <v>0.183114488927282</v>
      </c>
      <c r="F444" s="71" t="n">
        <f aca="false">(F336-F396)/F330</f>
        <v>0.183114488927282</v>
      </c>
      <c r="G444" s="71" t="n">
        <f aca="false">(G336-G396)/G330</f>
        <v>0.183114488927282</v>
      </c>
      <c r="H444" s="71" t="n">
        <f aca="false">(H336-H396)/H330</f>
        <v>0.183114488927282</v>
      </c>
      <c r="I444" s="71" t="n">
        <f aca="false">(I336-I396)/I330</f>
        <v>0.183114488927282</v>
      </c>
      <c r="J444" s="71" t="n">
        <f aca="false">(J336-J396)/J330</f>
        <v>0.183114488927282</v>
      </c>
      <c r="K444" s="71" t="n">
        <f aca="false">(K336-K396)/K330</f>
        <v>0.183114488927282</v>
      </c>
      <c r="L444" s="71" t="n">
        <f aca="false">(L336-L396)/L330</f>
        <v>0.183114488927282</v>
      </c>
      <c r="M444" s="71" t="n">
        <f aca="false">(M336-M396)/M330</f>
        <v>0.183114488927282</v>
      </c>
    </row>
    <row r="445" customFormat="false" ht="15" hidden="false" customHeight="false" outlineLevel="0" collapsed="false">
      <c r="B445" s="0" t="s">
        <v>26</v>
      </c>
      <c r="C445" s="71" t="n">
        <f aca="false">(C337-C397)/C331</f>
        <v>0.391043568345798</v>
      </c>
      <c r="D445" s="71" t="n">
        <f aca="false">(D337-D397)/D331</f>
        <v>0.24167731068205</v>
      </c>
      <c r="E445" s="71" t="n">
        <f aca="false">(E337-E397)/E331</f>
        <v>0.24167731068205</v>
      </c>
      <c r="F445" s="71" t="n">
        <f aca="false">(F337-F397)/F331</f>
        <v>0.24167731068205</v>
      </c>
      <c r="G445" s="71" t="n">
        <f aca="false">(G337-G397)/G331</f>
        <v>0.24167731068205</v>
      </c>
      <c r="H445" s="71" t="n">
        <f aca="false">(H337-H397)/H331</f>
        <v>0.24167731068205</v>
      </c>
      <c r="I445" s="71" t="n">
        <f aca="false">(I337-I397)/I331</f>
        <v>0.24167731068205</v>
      </c>
      <c r="J445" s="71" t="n">
        <f aca="false">(J337-J397)/J331</f>
        <v>0.24167731068205</v>
      </c>
      <c r="K445" s="71" t="n">
        <f aca="false">(K337-K397)/K331</f>
        <v>0.24167731068205</v>
      </c>
      <c r="L445" s="71" t="n">
        <f aca="false">(L337-L397)/L331</f>
        <v>0.24167731068205</v>
      </c>
      <c r="M445" s="71" t="n">
        <f aca="false">(M337-M397)/M331</f>
        <v>0.24167731068205</v>
      </c>
    </row>
    <row r="446" customFormat="false" ht="15" hidden="false" customHeight="false" outlineLevel="0" collapsed="false">
      <c r="B446" s="0" t="s">
        <v>27</v>
      </c>
      <c r="C446" s="71" t="n">
        <f aca="false">(C338-C398)/C332</f>
        <v>0.399792046233091</v>
      </c>
      <c r="D446" s="71" t="n">
        <f aca="false">(D338-D398)/D332</f>
        <v>0.174234743320287</v>
      </c>
      <c r="E446" s="71" t="n">
        <f aca="false">(E338-E398)/E332</f>
        <v>0.174234743320287</v>
      </c>
      <c r="F446" s="71" t="n">
        <f aca="false">(F338-F398)/F332</f>
        <v>0.174234743320287</v>
      </c>
      <c r="G446" s="71" t="n">
        <f aca="false">(G338-G398)/G332</f>
        <v>0.174234743320287</v>
      </c>
      <c r="H446" s="71" t="n">
        <f aca="false">(H338-H398)/H332</f>
        <v>0.174234743320287</v>
      </c>
      <c r="I446" s="71" t="n">
        <f aca="false">(I338-I398)/I332</f>
        <v>0.174234743320287</v>
      </c>
      <c r="J446" s="71" t="n">
        <f aca="false">(J338-J398)/J332</f>
        <v>0.174234743320287</v>
      </c>
      <c r="K446" s="71" t="n">
        <f aca="false">(K338-K398)/K332</f>
        <v>0.174234743320287</v>
      </c>
      <c r="L446" s="71" t="n">
        <f aca="false">(L338-L398)/L332</f>
        <v>0.174234743320287</v>
      </c>
      <c r="M446" s="71" t="n">
        <f aca="false">(M338-M398)/M332</f>
        <v>0.174234743320287</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0.309866093289953</v>
      </c>
      <c r="E449" s="71" t="n">
        <f aca="false">(E335-E419)/E329</f>
        <v>0.309866093289953</v>
      </c>
      <c r="F449" s="71" t="n">
        <f aca="false">(F335-F419)/F329</f>
        <v>0.309866093289953</v>
      </c>
      <c r="G449" s="71" t="n">
        <f aca="false">(G335-G419)/G329</f>
        <v>0.309866093289953</v>
      </c>
      <c r="H449" s="71" t="n">
        <f aca="false">(H335-H419)/H329</f>
        <v>0.309866093289953</v>
      </c>
      <c r="I449" s="71" t="n">
        <f aca="false">(I335-I419)/I329</f>
        <v>0.309866093289953</v>
      </c>
      <c r="J449" s="71" t="n">
        <f aca="false">(J335-J419)/J329</f>
        <v>0.309866093289953</v>
      </c>
      <c r="K449" s="71" t="n">
        <f aca="false">(K335-K419)/K329</f>
        <v>0.309866093289953</v>
      </c>
      <c r="L449" s="71" t="n">
        <f aca="false">(L335-L419)/L329</f>
        <v>0.309866093289953</v>
      </c>
      <c r="M449" s="71" t="n">
        <f aca="false">(M335-M419)/M329</f>
        <v>0.309866093289953</v>
      </c>
    </row>
    <row r="450" customFormat="false" ht="15" hidden="false" customHeight="false" outlineLevel="0" collapsed="false">
      <c r="B450" s="0" t="s">
        <v>25</v>
      </c>
      <c r="C450" s="71" t="n">
        <f aca="false">(C336-C420)/C330</f>
        <v>0.455684645072413</v>
      </c>
      <c r="D450" s="71" t="n">
        <f aca="false">(D336-D420)/D330</f>
        <v>0.327280660437562</v>
      </c>
      <c r="E450" s="71" t="n">
        <f aca="false">(E336-E420)/E330</f>
        <v>0.327280660437562</v>
      </c>
      <c r="F450" s="71" t="n">
        <f aca="false">(F336-F420)/F330</f>
        <v>0.327280660437562</v>
      </c>
      <c r="G450" s="71" t="n">
        <f aca="false">(G336-G420)/G330</f>
        <v>0.327280660437562</v>
      </c>
      <c r="H450" s="71" t="n">
        <f aca="false">(H336-H420)/H330</f>
        <v>0.327280660437562</v>
      </c>
      <c r="I450" s="71" t="n">
        <f aca="false">(I336-I420)/I330</f>
        <v>0.327280660437562</v>
      </c>
      <c r="J450" s="71" t="n">
        <f aca="false">(J336-J420)/J330</f>
        <v>0.327280660437562</v>
      </c>
      <c r="K450" s="71" t="n">
        <f aca="false">(K336-K420)/K330</f>
        <v>0.327280660437562</v>
      </c>
      <c r="L450" s="71" t="n">
        <f aca="false">(L336-L420)/L330</f>
        <v>0.327280660437562</v>
      </c>
      <c r="M450" s="71" t="n">
        <f aca="false">(M336-M420)/M330</f>
        <v>0.327280660437562</v>
      </c>
    </row>
    <row r="451" customFormat="false" ht="15" hidden="false" customHeight="false" outlineLevel="0" collapsed="false">
      <c r="B451" s="0" t="s">
        <v>26</v>
      </c>
      <c r="C451" s="71" t="n">
        <f aca="false">(C337-C421)/C331</f>
        <v>0.391043568345798</v>
      </c>
      <c r="D451" s="71" t="n">
        <f aca="false">(D337-D421)/D331</f>
        <v>0.32094472359148</v>
      </c>
      <c r="E451" s="71" t="n">
        <f aca="false">(E337-E421)/E331</f>
        <v>0.32094472359148</v>
      </c>
      <c r="F451" s="71" t="n">
        <f aca="false">(F337-F421)/F331</f>
        <v>0.32094472359148</v>
      </c>
      <c r="G451" s="71" t="n">
        <f aca="false">(G337-G421)/G331</f>
        <v>0.32094472359148</v>
      </c>
      <c r="H451" s="71" t="n">
        <f aca="false">(H337-H421)/H331</f>
        <v>0.32094472359148</v>
      </c>
      <c r="I451" s="71" t="n">
        <f aca="false">(I337-I421)/I331</f>
        <v>0.32094472359148</v>
      </c>
      <c r="J451" s="71" t="n">
        <f aca="false">(J337-J421)/J331</f>
        <v>0.32094472359148</v>
      </c>
      <c r="K451" s="71" t="n">
        <f aca="false">(K337-K421)/K331</f>
        <v>0.32094472359148</v>
      </c>
      <c r="L451" s="71" t="n">
        <f aca="false">(L337-L421)/L331</f>
        <v>0.32094472359148</v>
      </c>
      <c r="M451" s="71" t="n">
        <f aca="false">(M337-M421)/M331</f>
        <v>0.32094472359148</v>
      </c>
    </row>
    <row r="452" customFormat="false" ht="15" hidden="false" customHeight="false" outlineLevel="0" collapsed="false">
      <c r="B452" s="0" t="s">
        <v>27</v>
      </c>
      <c r="C452" s="71" t="n">
        <f aca="false">(C338-C422)/C332</f>
        <v>0.399792046233091</v>
      </c>
      <c r="D452" s="71" t="n">
        <f aca="false">(D338-D422)/D332</f>
        <v>0.293646519537941</v>
      </c>
      <c r="E452" s="71" t="n">
        <f aca="false">(E338-E422)/E332</f>
        <v>0.293646519537941</v>
      </c>
      <c r="F452" s="71" t="n">
        <f aca="false">(F338-F422)/F332</f>
        <v>0.293646519537941</v>
      </c>
      <c r="G452" s="71" t="n">
        <f aca="false">(G338-G422)/G332</f>
        <v>0.293646519537941</v>
      </c>
      <c r="H452" s="71" t="n">
        <f aca="false">(H338-H422)/H332</f>
        <v>0.293646519537941</v>
      </c>
      <c r="I452" s="71" t="n">
        <f aca="false">(I338-I422)/I332</f>
        <v>0.293646519537941</v>
      </c>
      <c r="J452" s="71" t="n">
        <f aca="false">(J338-J422)/J332</f>
        <v>0.293646519537941</v>
      </c>
      <c r="K452" s="71" t="n">
        <f aca="false">(K338-K422)/K332</f>
        <v>0.293646519537941</v>
      </c>
      <c r="L452" s="71" t="n">
        <f aca="false">(L338-L422)/L332</f>
        <v>0.293646519537941</v>
      </c>
      <c r="M452" s="71" t="n">
        <f aca="false">(M338-M422)/M332</f>
        <v>0.293646519537941</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0.515751862351137</v>
      </c>
      <c r="E455" s="71" t="n">
        <f aca="false">(E395/E335)</f>
        <v>0.515751862351137</v>
      </c>
      <c r="F455" s="71" t="n">
        <f aca="false">(F395/F335)</f>
        <v>0.515751862351137</v>
      </c>
      <c r="G455" s="71" t="n">
        <f aca="false">(G395/G335)</f>
        <v>0.515751862351137</v>
      </c>
      <c r="H455" s="71" t="n">
        <f aca="false">(H395/H335)</f>
        <v>0.515751862351137</v>
      </c>
      <c r="I455" s="71" t="n">
        <f aca="false">(I395/I335)</f>
        <v>0.515751862351137</v>
      </c>
      <c r="J455" s="71" t="n">
        <f aca="false">(J395/J335)</f>
        <v>0.515751862351137</v>
      </c>
      <c r="K455" s="71" t="n">
        <f aca="false">(K395/K335)</f>
        <v>0.515751862351137</v>
      </c>
      <c r="L455" s="71" t="n">
        <f aca="false">(L395/L335)</f>
        <v>0.515751862351137</v>
      </c>
      <c r="M455" s="71" t="n">
        <f aca="false">(M395/M335)</f>
        <v>0.515751862351137</v>
      </c>
    </row>
    <row r="456" customFormat="false" ht="15" hidden="false" customHeight="false" outlineLevel="0" collapsed="false">
      <c r="B456" s="0" t="s">
        <v>25</v>
      </c>
      <c r="C456" s="71" t="n">
        <f aca="false">(C396/C336)</f>
        <v>0</v>
      </c>
      <c r="D456" s="71" t="n">
        <f aca="false">(D396/D336)</f>
        <v>0.598155235408067</v>
      </c>
      <c r="E456" s="71" t="n">
        <f aca="false">(E396/E336)</f>
        <v>0.598155235408067</v>
      </c>
      <c r="F456" s="71" t="n">
        <f aca="false">(F396/F336)</f>
        <v>0.598155235408067</v>
      </c>
      <c r="G456" s="71" t="n">
        <f aca="false">(G396/G336)</f>
        <v>0.598155235408067</v>
      </c>
      <c r="H456" s="71" t="n">
        <f aca="false">(H396/H336)</f>
        <v>0.598155235408067</v>
      </c>
      <c r="I456" s="71" t="n">
        <f aca="false">(I396/I336)</f>
        <v>0.598155235408067</v>
      </c>
      <c r="J456" s="71" t="n">
        <f aca="false">(J396/J336)</f>
        <v>0.598155235408067</v>
      </c>
      <c r="K456" s="71" t="n">
        <f aca="false">(K396/K336)</f>
        <v>0.598155235408067</v>
      </c>
      <c r="L456" s="71" t="n">
        <f aca="false">(L396/L336)</f>
        <v>0.598155235408067</v>
      </c>
      <c r="M456" s="71" t="n">
        <f aca="false">(M396/M336)</f>
        <v>0.598155235408067</v>
      </c>
    </row>
    <row r="457" customFormat="false" ht="15" hidden="false" customHeight="false" outlineLevel="0" collapsed="false">
      <c r="B457" s="0" t="s">
        <v>26</v>
      </c>
      <c r="C457" s="71" t="n">
        <f aca="false">(C397/C337)</f>
        <v>0</v>
      </c>
      <c r="D457" s="71" t="n">
        <f aca="false">(D397/D337)</f>
        <v>0.381968327200984</v>
      </c>
      <c r="E457" s="71" t="n">
        <f aca="false">(E397/E337)</f>
        <v>0.381968327200984</v>
      </c>
      <c r="F457" s="71" t="n">
        <f aca="false">(F397/F337)</f>
        <v>0.381968327200984</v>
      </c>
      <c r="G457" s="71" t="n">
        <f aca="false">(G397/G337)</f>
        <v>0.381968327200983</v>
      </c>
      <c r="H457" s="71" t="n">
        <f aca="false">(H397/H337)</f>
        <v>0.381968327200984</v>
      </c>
      <c r="I457" s="71" t="n">
        <f aca="false">(I397/I337)</f>
        <v>0.381968327200983</v>
      </c>
      <c r="J457" s="71" t="n">
        <f aca="false">(J397/J337)</f>
        <v>0.381968327200984</v>
      </c>
      <c r="K457" s="71" t="n">
        <f aca="false">(K397/K337)</f>
        <v>0.381968327200984</v>
      </c>
      <c r="L457" s="71" t="n">
        <f aca="false">(L397/L337)</f>
        <v>0.381968327200984</v>
      </c>
      <c r="M457" s="71" t="n">
        <f aca="false">(M397/M337)</f>
        <v>0.381968327200983</v>
      </c>
    </row>
    <row r="458" customFormat="false" ht="15" hidden="false" customHeight="false" outlineLevel="0" collapsed="false">
      <c r="B458" s="0" t="s">
        <v>27</v>
      </c>
      <c r="C458" s="71" t="n">
        <f aca="false">(C398/C338)</f>
        <v>0</v>
      </c>
      <c r="D458" s="71" t="n">
        <f aca="false">(D398/D338)</f>
        <v>0.564186569087713</v>
      </c>
      <c r="E458" s="71" t="n">
        <f aca="false">(E398/E338)</f>
        <v>0.564186569087713</v>
      </c>
      <c r="F458" s="71" t="n">
        <f aca="false">(F398/F338)</f>
        <v>0.564186569087713</v>
      </c>
      <c r="G458" s="71" t="n">
        <f aca="false">(G398/G338)</f>
        <v>0.564186569087713</v>
      </c>
      <c r="H458" s="71" t="n">
        <f aca="false">(H398/H338)</f>
        <v>0.564186569087713</v>
      </c>
      <c r="I458" s="71" t="n">
        <f aca="false">(I398/I338)</f>
        <v>0.564186569087713</v>
      </c>
      <c r="J458" s="71" t="n">
        <f aca="false">(J398/J338)</f>
        <v>0.564186569087713</v>
      </c>
      <c r="K458" s="71" t="n">
        <f aca="false">(K398/K338)</f>
        <v>0.564186569087713</v>
      </c>
      <c r="L458" s="71" t="n">
        <f aca="false">(L398/L338)</f>
        <v>0.564186569087713</v>
      </c>
      <c r="M458" s="71" t="n">
        <f aca="false">(M398/M338)</f>
        <v>0.564186569087713</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0.242628023574513</v>
      </c>
      <c r="E461" s="71" t="n">
        <f aca="false">(E419/E335)</f>
        <v>0.242628023574513</v>
      </c>
      <c r="F461" s="71" t="n">
        <f aca="false">(F419/F335)</f>
        <v>0.242628023574513</v>
      </c>
      <c r="G461" s="71" t="n">
        <f aca="false">(G419/G335)</f>
        <v>0.242628023574513</v>
      </c>
      <c r="H461" s="71" t="n">
        <f aca="false">(H419/H335)</f>
        <v>0.242628023574513</v>
      </c>
      <c r="I461" s="71" t="n">
        <f aca="false">(I419/I335)</f>
        <v>0.242628023574513</v>
      </c>
      <c r="J461" s="71" t="n">
        <f aca="false">(J419/J335)</f>
        <v>0.242628023574513</v>
      </c>
      <c r="K461" s="71" t="n">
        <f aca="false">(K419/K335)</f>
        <v>0.242628023574513</v>
      </c>
      <c r="L461" s="71" t="n">
        <f aca="false">(L419/L335)</f>
        <v>0.242628023574513</v>
      </c>
      <c r="M461" s="71" t="n">
        <f aca="false">(M419/M335)</f>
        <v>0.242628023574513</v>
      </c>
    </row>
    <row r="462" customFormat="false" ht="15" hidden="false" customHeight="false" outlineLevel="0" collapsed="false">
      <c r="B462" s="0" t="s">
        <v>25</v>
      </c>
      <c r="C462" s="71" t="n">
        <f aca="false">(C420/C336)</f>
        <v>0</v>
      </c>
      <c r="D462" s="71" t="n">
        <f aca="false">(D420/D336)</f>
        <v>0.281782557352676</v>
      </c>
      <c r="E462" s="71" t="n">
        <f aca="false">(E420/E336)</f>
        <v>0.281782557352676</v>
      </c>
      <c r="F462" s="71" t="n">
        <f aca="false">(F420/F336)</f>
        <v>0.281782557352676</v>
      </c>
      <c r="G462" s="71" t="n">
        <f aca="false">(G420/G336)</f>
        <v>0.281782557352676</v>
      </c>
      <c r="H462" s="71" t="n">
        <f aca="false">(H420/H336)</f>
        <v>0.281782557352676</v>
      </c>
      <c r="I462" s="71" t="n">
        <f aca="false">(I420/I336)</f>
        <v>0.281782557352676</v>
      </c>
      <c r="J462" s="71" t="n">
        <f aca="false">(J420/J336)</f>
        <v>0.281782557352676</v>
      </c>
      <c r="K462" s="71" t="n">
        <f aca="false">(K420/K336)</f>
        <v>0.281782557352676</v>
      </c>
      <c r="L462" s="71" t="n">
        <f aca="false">(L420/L336)</f>
        <v>0.281782557352676</v>
      </c>
      <c r="M462" s="71" t="n">
        <f aca="false">(M420/M336)</f>
        <v>0.281782557352676</v>
      </c>
    </row>
    <row r="463" customFormat="false" ht="15" hidden="false" customHeight="false" outlineLevel="0" collapsed="false">
      <c r="B463" s="0" t="s">
        <v>26</v>
      </c>
      <c r="C463" s="71" t="n">
        <f aca="false">(C421/C337)</f>
        <v>0</v>
      </c>
      <c r="D463" s="71" t="n">
        <f aca="false">(D421/D337)</f>
        <v>0.179260958186453</v>
      </c>
      <c r="E463" s="71" t="n">
        <f aca="false">(E421/E337)</f>
        <v>0.179260958186453</v>
      </c>
      <c r="F463" s="71" t="n">
        <f aca="false">(F421/F337)</f>
        <v>0.179260958186453</v>
      </c>
      <c r="G463" s="71" t="n">
        <f aca="false">(G421/G337)</f>
        <v>0.179260958186453</v>
      </c>
      <c r="H463" s="71" t="n">
        <f aca="false">(H421/H337)</f>
        <v>0.179260958186453</v>
      </c>
      <c r="I463" s="71" t="n">
        <f aca="false">(I421/I337)</f>
        <v>0.179260958186453</v>
      </c>
      <c r="J463" s="71" t="n">
        <f aca="false">(J421/J337)</f>
        <v>0.179260958186453</v>
      </c>
      <c r="K463" s="71" t="n">
        <f aca="false">(K421/K337)</f>
        <v>0.179260958186453</v>
      </c>
      <c r="L463" s="71" t="n">
        <f aca="false">(L421/L337)</f>
        <v>0.179260958186453</v>
      </c>
      <c r="M463" s="71" t="n">
        <f aca="false">(M421/M337)</f>
        <v>0.179260958186453</v>
      </c>
    </row>
    <row r="464" customFormat="false" ht="15" hidden="false" customHeight="false" outlineLevel="0" collapsed="false">
      <c r="B464" s="0" t="s">
        <v>27</v>
      </c>
      <c r="C464" s="71" t="n">
        <f aca="false">(C422/C338)</f>
        <v>0</v>
      </c>
      <c r="D464" s="71" t="n">
        <f aca="false">(D422/D338)</f>
        <v>0.265501847010893</v>
      </c>
      <c r="E464" s="71" t="n">
        <f aca="false">(E422/E338)</f>
        <v>0.265501847010893</v>
      </c>
      <c r="F464" s="71" t="n">
        <f aca="false">(F422/F338)</f>
        <v>0.265501847010893</v>
      </c>
      <c r="G464" s="71" t="n">
        <f aca="false">(G422/G338)</f>
        <v>0.265501847010893</v>
      </c>
      <c r="H464" s="71" t="n">
        <f aca="false">(H422/H338)</f>
        <v>0.265501847010893</v>
      </c>
      <c r="I464" s="71" t="n">
        <f aca="false">(I422/I338)</f>
        <v>0.265501847010893</v>
      </c>
      <c r="J464" s="71" t="n">
        <f aca="false">(J422/J338)</f>
        <v>0.265501847010893</v>
      </c>
      <c r="K464" s="71" t="n">
        <f aca="false">(K422/K338)</f>
        <v>0.265501847010893</v>
      </c>
      <c r="L464" s="71" t="n">
        <f aca="false">(L422/L338)</f>
        <v>0.265501847010893</v>
      </c>
      <c r="M464" s="71" t="n">
        <f aca="false">(M422/M338)</f>
        <v>0.265501847010893</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0.515751862351137</v>
      </c>
    </row>
    <row r="468" customFormat="false" ht="15" hidden="false" customHeight="false" outlineLevel="0" collapsed="false">
      <c r="B468" s="0" t="s">
        <v>25</v>
      </c>
      <c r="C468" s="71" t="n">
        <f aca="false">C402/SUM(D336:M336)</f>
        <v>0.598155235408067</v>
      </c>
    </row>
    <row r="469" customFormat="false" ht="15" hidden="false" customHeight="false" outlineLevel="0" collapsed="false">
      <c r="B469" s="0" t="s">
        <v>26</v>
      </c>
      <c r="C469" s="71" t="n">
        <f aca="false">C403/SUM(D337:M337)</f>
        <v>0.381968327200984</v>
      </c>
    </row>
    <row r="470" customFormat="false" ht="15" hidden="false" customHeight="false" outlineLevel="0" collapsed="false">
      <c r="B470" s="0" t="s">
        <v>27</v>
      </c>
      <c r="C470" s="71" t="n">
        <f aca="false">C404/SUM(D338:M338)</f>
        <v>0.564186569087713</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0.242628023574513</v>
      </c>
    </row>
    <row r="474" customFormat="false" ht="15" hidden="false" customHeight="false" outlineLevel="0" collapsed="false">
      <c r="B474" s="0" t="s">
        <v>25</v>
      </c>
      <c r="C474" s="71" t="n">
        <f aca="false">C426/SUM(D336:M336)</f>
        <v>0.281782557352676</v>
      </c>
    </row>
    <row r="475" customFormat="false" ht="15" hidden="false" customHeight="false" outlineLevel="0" collapsed="false">
      <c r="B475" s="0" t="s">
        <v>26</v>
      </c>
      <c r="C475" s="71" t="n">
        <f aca="false">C427/SUM(D337:M337)</f>
        <v>0.179260958186453</v>
      </c>
    </row>
    <row r="476" customFormat="false" ht="15" hidden="false" customHeight="false" outlineLevel="0" collapsed="false">
      <c r="B476" s="0" t="s">
        <v>27</v>
      </c>
      <c r="C476" s="71" t="n">
        <f aca="false">C428/SUM(D338:M338)</f>
        <v>0.265501847010893</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28984.528179194</v>
      </c>
      <c r="E479" s="22" t="n">
        <f aca="false">E154+E323</f>
        <v>29895.8868961539</v>
      </c>
      <c r="F479" s="22" t="n">
        <f aca="false">F154+F323</f>
        <v>30828.7316539512</v>
      </c>
      <c r="G479" s="22" t="n">
        <f aca="false">G154+G323</f>
        <v>31784.0657357102</v>
      </c>
      <c r="H479" s="22" t="n">
        <f aca="false">H154+H323</f>
        <v>32761.2353164734</v>
      </c>
      <c r="I479" s="22" t="n">
        <f aca="false">I154+I323</f>
        <v>33764.1069817641</v>
      </c>
      <c r="J479" s="22" t="n">
        <f aca="false">J154+J323</f>
        <v>34787.5628603651</v>
      </c>
      <c r="K479" s="22" t="n">
        <f aca="false">K154+K323</f>
        <v>35836.162817711</v>
      </c>
      <c r="L479" s="22" t="n">
        <f aca="false">L154+L323</f>
        <v>36922.1886174391</v>
      </c>
      <c r="M479" s="22" t="n">
        <f aca="false">M154+M323</f>
        <v>38001.5239841991</v>
      </c>
    </row>
    <row r="480" customFormat="false" ht="15" hidden="false" customHeight="false" outlineLevel="0" collapsed="false">
      <c r="B480" s="0" t="s">
        <v>25</v>
      </c>
      <c r="C480" s="0" t="n">
        <f aca="false">C155+C324</f>
        <v>0</v>
      </c>
      <c r="D480" s="22" t="n">
        <f aca="false">D155+D324</f>
        <v>9138.35198417908</v>
      </c>
      <c r="E480" s="22" t="n">
        <f aca="false">E155+E324</f>
        <v>9425.68861729383</v>
      </c>
      <c r="F480" s="22" t="n">
        <f aca="false">F155+F324</f>
        <v>9719.79945086151</v>
      </c>
      <c r="G480" s="22" t="n">
        <f aca="false">G155+G324</f>
        <v>10021.000803791</v>
      </c>
      <c r="H480" s="22" t="n">
        <f aca="false">H155+H324</f>
        <v>10329.0865356697</v>
      </c>
      <c r="I480" s="22" t="n">
        <f aca="false">I155+I324</f>
        <v>10645.2757182477</v>
      </c>
      <c r="J480" s="22" t="n">
        <f aca="false">J155+J324</f>
        <v>10967.954769675</v>
      </c>
      <c r="K480" s="22" t="n">
        <f aca="false">K155+K324</f>
        <v>11298.561341622</v>
      </c>
      <c r="L480" s="22" t="n">
        <f aca="false">L155+L324</f>
        <v>11640.9676751133</v>
      </c>
      <c r="M480" s="22" t="n">
        <f aca="false">M155+M324</f>
        <v>11981.2646235214</v>
      </c>
    </row>
    <row r="481" customFormat="false" ht="15" hidden="false" customHeight="false" outlineLevel="0" collapsed="false">
      <c r="B481" s="0" t="s">
        <v>26</v>
      </c>
      <c r="C481" s="0" t="n">
        <f aca="false">C156+C325</f>
        <v>0</v>
      </c>
      <c r="D481" s="22" t="n">
        <f aca="false">D156+D325</f>
        <v>14481.631145661</v>
      </c>
      <c r="E481" s="22" t="n">
        <f aca="false">E156+E325</f>
        <v>14936.9761731461</v>
      </c>
      <c r="F481" s="22" t="n">
        <f aca="false">F156+F325</f>
        <v>15403.0563389182</v>
      </c>
      <c r="G481" s="22" t="n">
        <f aca="false">G156+G325</f>
        <v>15880.372916486</v>
      </c>
      <c r="H481" s="22" t="n">
        <f aca="false">H156+H325</f>
        <v>16368.599233226</v>
      </c>
      <c r="I481" s="22" t="n">
        <f aca="false">I156+I325</f>
        <v>16869.6671634468</v>
      </c>
      <c r="J481" s="22" t="n">
        <f aca="false">J156+J325</f>
        <v>17381.0196490255</v>
      </c>
      <c r="K481" s="22" t="n">
        <f aca="false">K156+K325</f>
        <v>17904.9349498977</v>
      </c>
      <c r="L481" s="22" t="n">
        <f aca="false">L156+L325</f>
        <v>18447.5494423296</v>
      </c>
      <c r="M481" s="22" t="n">
        <f aca="false">M156+M325</f>
        <v>18986.821172656</v>
      </c>
    </row>
    <row r="482" customFormat="false" ht="15" hidden="false" customHeight="false" outlineLevel="0" collapsed="false">
      <c r="B482" s="0" t="s">
        <v>27</v>
      </c>
      <c r="C482" s="0" t="n">
        <f aca="false">C157+C326</f>
        <v>0</v>
      </c>
      <c r="D482" s="22" t="n">
        <f aca="false">D157+D326</f>
        <v>5364.54504935386</v>
      </c>
      <c r="E482" s="22" t="n">
        <f aca="false">E157+E326</f>
        <v>5533.22210571395</v>
      </c>
      <c r="F482" s="22" t="n">
        <f aca="false">F157+F326</f>
        <v>5705.87586417154</v>
      </c>
      <c r="G482" s="22" t="n">
        <f aca="false">G157+G326</f>
        <v>5882.69201543315</v>
      </c>
      <c r="H482" s="22" t="n">
        <f aca="false">H157+H326</f>
        <v>6063.54954757768</v>
      </c>
      <c r="I482" s="22" t="n">
        <f aca="false">I157+I326</f>
        <v>6249.16410006967</v>
      </c>
      <c r="J482" s="22" t="n">
        <f aca="false">J157+J326</f>
        <v>6438.5884416645</v>
      </c>
      <c r="K482" s="22" t="n">
        <f aca="false">K157+K326</f>
        <v>6632.66652619136</v>
      </c>
      <c r="L482" s="22" t="n">
        <f aca="false">L157+L326</f>
        <v>6833.67149999611</v>
      </c>
      <c r="M482" s="22" t="n">
        <f aca="false">M157+M326</f>
        <v>7033.43818802181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462" activePane="bottomRight" state="frozen"/>
      <selection pane="topLeft" activeCell="A1" activeCellId="0" sqref="A1"/>
      <selection pane="topRight" activeCell="C1" activeCellId="0" sqref="C1"/>
      <selection pane="bottomLeft" activeCell="A462" activeCellId="0" sqref="A462"/>
      <selection pane="bottomRight" activeCell="C467" activeCellId="0" sqref="C467"/>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43.33"/>
    <col collapsed="false" customWidth="true" hidden="false" outlineLevel="0" max="3" min="3" style="0" width="13.5"/>
    <col collapsed="false" customWidth="true" hidden="false" outlineLevel="0" max="4" min="4" style="0" width="11.5"/>
    <col collapsed="false" customWidth="true" hidden="false" outlineLevel="0" max="13" min="5"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WRA'!N26+'Regional Data WRA'!V16-('Regional Data WRA'!N26*'Regional Data WRA'!V16)</f>
        <v>0.996025588536255</v>
      </c>
      <c r="E31" s="71" t="n">
        <f aca="false">D31</f>
        <v>0.996025588536255</v>
      </c>
      <c r="F31" s="71" t="n">
        <f aca="false">E31</f>
        <v>0.996025588536255</v>
      </c>
      <c r="G31" s="71" t="n">
        <f aca="false">F31</f>
        <v>0.996025588536255</v>
      </c>
      <c r="H31" s="71" t="n">
        <f aca="false">G31</f>
        <v>0.996025588536255</v>
      </c>
      <c r="I31" s="71" t="n">
        <f aca="false">H31</f>
        <v>0.996025588536255</v>
      </c>
      <c r="J31" s="71" t="n">
        <f aca="false">I31</f>
        <v>0.996025588536255</v>
      </c>
      <c r="K31" s="71" t="n">
        <f aca="false">J31</f>
        <v>0.996025588536255</v>
      </c>
      <c r="L31" s="71" t="n">
        <f aca="false">K31</f>
        <v>0.996025588536255</v>
      </c>
      <c r="M31" s="71" t="n">
        <f aca="false">L31</f>
        <v>0.996025588536255</v>
      </c>
    </row>
    <row r="32" customFormat="false" ht="15" hidden="false" customHeight="false" outlineLevel="0" collapsed="false">
      <c r="B32" s="0" t="s">
        <v>26</v>
      </c>
      <c r="C32" s="75" t="n">
        <v>0</v>
      </c>
      <c r="D32" s="71" t="n">
        <f aca="false">'Regional Data WRA'!N27+'Regional Data WRA'!V17-('Regional Data WRA'!N27*'Regional Data WRA'!V17)</f>
        <v>0.908455026346929</v>
      </c>
      <c r="E32" s="71" t="n">
        <f aca="false">D32</f>
        <v>0.908455026346929</v>
      </c>
      <c r="F32" s="71" t="n">
        <f aca="false">E32</f>
        <v>0.908455026346929</v>
      </c>
      <c r="G32" s="71" t="n">
        <f aca="false">F32</f>
        <v>0.908455026346929</v>
      </c>
      <c r="H32" s="71" t="n">
        <f aca="false">G32</f>
        <v>0.908455026346929</v>
      </c>
      <c r="I32" s="71" t="n">
        <f aca="false">H32</f>
        <v>0.908455026346929</v>
      </c>
      <c r="J32" s="71" t="n">
        <f aca="false">I32</f>
        <v>0.908455026346929</v>
      </c>
      <c r="K32" s="71" t="n">
        <f aca="false">J32</f>
        <v>0.908455026346929</v>
      </c>
      <c r="L32" s="71" t="n">
        <f aca="false">K32</f>
        <v>0.908455026346929</v>
      </c>
      <c r="M32" s="71" t="n">
        <f aca="false">L32</f>
        <v>0.908455026346929</v>
      </c>
    </row>
    <row r="33" customFormat="false" ht="15" hidden="false" customHeight="false" outlineLevel="0" collapsed="false">
      <c r="B33" s="0" t="s">
        <v>27</v>
      </c>
      <c r="C33" s="75" t="n">
        <v>0</v>
      </c>
      <c r="D33" s="71" t="n">
        <f aca="false">'Regional Data WRA'!N28+'Regional Data WRA'!V18-('Regional Data WRA'!N28*'Regional Data WRA'!V18)</f>
        <v>0.990474704933771</v>
      </c>
      <c r="E33" s="71" t="n">
        <f aca="false">D33</f>
        <v>0.990474704933771</v>
      </c>
      <c r="F33" s="71" t="n">
        <f aca="false">E33</f>
        <v>0.990474704933771</v>
      </c>
      <c r="G33" s="71" t="n">
        <f aca="false">F33</f>
        <v>0.990474704933771</v>
      </c>
      <c r="H33" s="71" t="n">
        <f aca="false">G33</f>
        <v>0.990474704933771</v>
      </c>
      <c r="I33" s="71" t="n">
        <f aca="false">H33</f>
        <v>0.990474704933771</v>
      </c>
      <c r="J33" s="71" t="n">
        <f aca="false">I33</f>
        <v>0.990474704933771</v>
      </c>
      <c r="K33" s="71" t="n">
        <f aca="false">J33</f>
        <v>0.990474704933771</v>
      </c>
      <c r="L33" s="71" t="n">
        <f aca="false">K33</f>
        <v>0.990474704933771</v>
      </c>
      <c r="M33" s="71" t="n">
        <f aca="false">L33</f>
        <v>0.990474704933771</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486099.076853076</v>
      </c>
      <c r="E36" s="22" t="n">
        <f aca="false">SUM(E37:E39)</f>
        <v>501383.459895551</v>
      </c>
      <c r="F36" s="22" t="n">
        <f aca="false">SUM(F37:F39)</f>
        <v>517028.184998857</v>
      </c>
      <c r="G36" s="22" t="n">
        <f aca="false">SUM(G37:G39)</f>
        <v>533050.078208858</v>
      </c>
      <c r="H36" s="22" t="n">
        <f aca="false">SUM(H37:H39)</f>
        <v>549438.174237238</v>
      </c>
      <c r="I36" s="22" t="n">
        <f aca="false">SUM(I37:I39)</f>
        <v>566257.319530411</v>
      </c>
      <c r="J36" s="22" t="n">
        <f aca="false">SUM(J37:J39)</f>
        <v>583421.682348809</v>
      </c>
      <c r="K36" s="22" t="n">
        <f aca="false">SUM(K37:K39)</f>
        <v>601007.736125593</v>
      </c>
      <c r="L36" s="22" t="n">
        <f aca="false">SUM(L37:L39)</f>
        <v>619221.458130059</v>
      </c>
      <c r="M36" s="22" t="n">
        <f aca="false">SUM(M37:M39)</f>
        <v>637322.974985992</v>
      </c>
    </row>
    <row r="37" customFormat="false" ht="15" hidden="false" customHeight="false" outlineLevel="0" collapsed="false">
      <c r="B37" s="0" t="s">
        <v>25</v>
      </c>
      <c r="C37" s="22" t="n">
        <f aca="false">C31*C4</f>
        <v>0</v>
      </c>
      <c r="D37" s="22" t="n">
        <f aca="false">D31*D4</f>
        <v>81642.2979812718</v>
      </c>
      <c r="E37" s="22" t="n">
        <f aca="false">E31*E4</f>
        <v>84209.3716792759</v>
      </c>
      <c r="F37" s="22" t="n">
        <f aca="false">F31*F4</f>
        <v>86836.966277867</v>
      </c>
      <c r="G37" s="22" t="n">
        <f aca="false">G31*G4</f>
        <v>89527.9077792234</v>
      </c>
      <c r="H37" s="22" t="n">
        <f aca="false">H31*H4</f>
        <v>92280.3545190041</v>
      </c>
      <c r="I37" s="22" t="n">
        <f aca="false">I31*I4</f>
        <v>95105.1977190882</v>
      </c>
      <c r="J37" s="22" t="n">
        <f aca="false">J31*J4</f>
        <v>97988.0215930818</v>
      </c>
      <c r="K37" s="22" t="n">
        <f aca="false">K31*K4</f>
        <v>100941.670162122</v>
      </c>
      <c r="L37" s="22" t="n">
        <f aca="false">L31*L4</f>
        <v>104000.738138271</v>
      </c>
      <c r="M37" s="22" t="n">
        <f aca="false">M31*M4</f>
        <v>107040.960807757</v>
      </c>
    </row>
    <row r="38" customFormat="false" ht="15" hidden="false" customHeight="false" outlineLevel="0" collapsed="false">
      <c r="B38" s="0" t="s">
        <v>26</v>
      </c>
      <c r="C38" s="22" t="n">
        <f aca="false">C32*C5</f>
        <v>0</v>
      </c>
      <c r="D38" s="22" t="n">
        <f aca="false">D32*D5</f>
        <v>199529.768808</v>
      </c>
      <c r="E38" s="22" t="n">
        <f aca="false">E32*E5</f>
        <v>205803.570919662</v>
      </c>
      <c r="F38" s="22" t="n">
        <f aca="false">F32*F5</f>
        <v>212225.283141656</v>
      </c>
      <c r="G38" s="22" t="n">
        <f aca="false">G32*G5</f>
        <v>218801.812084591</v>
      </c>
      <c r="H38" s="22" t="n">
        <f aca="false">H32*H5</f>
        <v>225528.656811215</v>
      </c>
      <c r="I38" s="22" t="n">
        <f aca="false">I32*I5</f>
        <v>232432.434933199</v>
      </c>
      <c r="J38" s="22" t="n">
        <f aca="false">J32*J5</f>
        <v>239477.914976204</v>
      </c>
      <c r="K38" s="22" t="n">
        <f aca="false">K32*K5</f>
        <v>246696.487097433</v>
      </c>
      <c r="L38" s="22" t="n">
        <f aca="false">L32*L5</f>
        <v>254172.699075064</v>
      </c>
      <c r="M38" s="22" t="n">
        <f aca="false">M32*M5</f>
        <v>261602.854048245</v>
      </c>
    </row>
    <row r="39" customFormat="false" ht="15" hidden="false" customHeight="false" outlineLevel="0" collapsed="false">
      <c r="B39" s="0" t="s">
        <v>27</v>
      </c>
      <c r="C39" s="22" t="n">
        <f aca="false">C33*C6</f>
        <v>0</v>
      </c>
      <c r="D39" s="22" t="n">
        <f aca="false">D33*D6</f>
        <v>204927.010063804</v>
      </c>
      <c r="E39" s="22" t="n">
        <f aca="false">E33*E6</f>
        <v>211370.517296612</v>
      </c>
      <c r="F39" s="22" t="n">
        <f aca="false">F33*F6</f>
        <v>217965.935579334</v>
      </c>
      <c r="G39" s="22" t="n">
        <f aca="false">G33*G6</f>
        <v>224720.358345044</v>
      </c>
      <c r="H39" s="22" t="n">
        <f aca="false">H33*H6</f>
        <v>231629.162907019</v>
      </c>
      <c r="I39" s="22" t="n">
        <f aca="false">I33*I6</f>
        <v>238719.686878123</v>
      </c>
      <c r="J39" s="22" t="n">
        <f aca="false">J33*J6</f>
        <v>245955.745779523</v>
      </c>
      <c r="K39" s="22" t="n">
        <f aca="false">K33*K6</f>
        <v>253369.578866038</v>
      </c>
      <c r="L39" s="22" t="n">
        <f aca="false">L33*L6</f>
        <v>261048.020916724</v>
      </c>
      <c r="M39" s="22" t="n">
        <f aca="false">M33*M6</f>
        <v>268679.16012999</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5594230.14531444</v>
      </c>
      <c r="D42" s="22"/>
      <c r="E42" s="22"/>
      <c r="F42" s="22"/>
      <c r="G42" s="22"/>
      <c r="H42" s="22"/>
      <c r="I42" s="22"/>
      <c r="J42" s="22"/>
      <c r="K42" s="22"/>
      <c r="L42" s="22"/>
      <c r="M42" s="22"/>
    </row>
    <row r="43" customFormat="false" ht="15" hidden="false" customHeight="false" outlineLevel="0" collapsed="false">
      <c r="A43" s="101"/>
      <c r="B43" s="101" t="s">
        <v>25</v>
      </c>
      <c r="C43" s="48" t="n">
        <f aca="false">SUM(C37:M37)</f>
        <v>939573.486656962</v>
      </c>
      <c r="D43" s="22"/>
      <c r="E43" s="22"/>
      <c r="F43" s="22"/>
      <c r="G43" s="22"/>
      <c r="H43" s="22"/>
      <c r="I43" s="22"/>
      <c r="J43" s="22"/>
      <c r="K43" s="22"/>
      <c r="L43" s="22"/>
      <c r="M43" s="22"/>
    </row>
    <row r="44" customFormat="false" ht="15" hidden="false" customHeight="false" outlineLevel="0" collapsed="false">
      <c r="A44" s="101"/>
      <c r="B44" s="101" t="s">
        <v>26</v>
      </c>
      <c r="C44" s="48" t="n">
        <f aca="false">SUM(C38:M38)</f>
        <v>2296271.48189527</v>
      </c>
      <c r="D44" s="22"/>
      <c r="E44" s="22"/>
      <c r="F44" s="22"/>
      <c r="G44" s="22"/>
      <c r="H44" s="22"/>
      <c r="I44" s="22"/>
      <c r="J44" s="22"/>
      <c r="K44" s="22"/>
      <c r="L44" s="22"/>
      <c r="M44" s="22"/>
    </row>
    <row r="45" customFormat="false" ht="15" hidden="false" customHeight="false" outlineLevel="0" collapsed="false">
      <c r="A45" s="101"/>
      <c r="B45" s="101" t="s">
        <v>27</v>
      </c>
      <c r="C45" s="48" t="n">
        <f aca="false">SUM(C39:M39)</f>
        <v>2358385.17676221</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471940.851313666</v>
      </c>
      <c r="E49" s="22" t="n">
        <f aca="false">PV($C$46,E$48,0,E36)*-1</f>
        <v>472601.998204874</v>
      </c>
      <c r="F49" s="22" t="n">
        <f aca="false">PV($C$46,F$48,0,F36)*-1</f>
        <v>473154.031152207</v>
      </c>
      <c r="G49" s="22" t="n">
        <f aca="false">PV($C$46,G$48,0,G36)*-1</f>
        <v>473608.090379015</v>
      </c>
      <c r="H49" s="22" t="n">
        <f aca="false">PV($C$46,H$48,0,H36)*-1</f>
        <v>473950.195573038</v>
      </c>
      <c r="I49" s="22" t="n">
        <f aca="false">PV($C$46,I$48,0,I36)*-1</f>
        <v>474231.590338604</v>
      </c>
      <c r="J49" s="22" t="n">
        <f aca="false">PV($C$46,J$48,0,J36)*-1</f>
        <v>474375.217451475</v>
      </c>
      <c r="K49" s="22" t="n">
        <f aca="false">PV($C$46,K$48,0,K36)*-1</f>
        <v>474441.056791656</v>
      </c>
      <c r="L49" s="22" t="n">
        <f aca="false">PV($C$46,L$48,0,L36)*-1</f>
        <v>474581.686537095</v>
      </c>
      <c r="M49" s="22" t="n">
        <f aca="false">PV($C$46,M$48,0,M36)*-1</f>
        <v>474228.147510954</v>
      </c>
    </row>
    <row r="50" customFormat="false" ht="15" hidden="false" customHeight="false" outlineLevel="0" collapsed="false">
      <c r="A50" s="101"/>
      <c r="B50" s="101" t="s">
        <v>25</v>
      </c>
      <c r="C50" s="22" t="n">
        <f aca="false">PV($C$46,C$48,0,C37)*-1</f>
        <v>0</v>
      </c>
      <c r="D50" s="22" t="n">
        <f aca="false">PV($C$46,D$48,0,D37)*-1</f>
        <v>79264.3669721085</v>
      </c>
      <c r="E50" s="22" t="n">
        <f aca="false">PV($C$46,E$48,0,E37)*-1</f>
        <v>79375.4092556093</v>
      </c>
      <c r="F50" s="22" t="n">
        <f aca="false">PV($C$46,F$48,0,F37)*-1</f>
        <v>79468.1254127215</v>
      </c>
      <c r="G50" s="22" t="n">
        <f aca="false">PV($C$46,G$48,0,G37)*-1</f>
        <v>79544.3864888302</v>
      </c>
      <c r="H50" s="22" t="n">
        <f aca="false">PV($C$46,H$48,0,H37)*-1</f>
        <v>79601.8444341779</v>
      </c>
      <c r="I50" s="22" t="n">
        <f aca="false">PV($C$46,I$48,0,I37)*-1</f>
        <v>79649.1058185225</v>
      </c>
      <c r="J50" s="22" t="n">
        <f aca="false">PV($C$46,J$48,0,J37)*-1</f>
        <v>79673.228570664</v>
      </c>
      <c r="K50" s="22" t="n">
        <f aca="false">PV($C$46,K$48,0,K37)*-1</f>
        <v>79684.2865530506</v>
      </c>
      <c r="L50" s="22" t="n">
        <f aca="false">PV($C$46,L$48,0,L37)*-1</f>
        <v>79707.9058852586</v>
      </c>
      <c r="M50" s="22" t="n">
        <f aca="false">PV($C$46,M$48,0,M37)*-1</f>
        <v>79648.5275817508</v>
      </c>
    </row>
    <row r="51" customFormat="false" ht="15" hidden="false" customHeight="false" outlineLevel="0" collapsed="false">
      <c r="A51" s="101"/>
      <c r="B51" s="101" t="s">
        <v>26</v>
      </c>
      <c r="C51" s="22" t="n">
        <f aca="false">PV($C$46,C$48,0,C38)*-1</f>
        <v>0</v>
      </c>
      <c r="D51" s="22" t="n">
        <f aca="false">PV($C$46,D$48,0,D38)*-1</f>
        <v>193718.222143689</v>
      </c>
      <c r="E51" s="22" t="n">
        <f aca="false">PV($C$46,E$48,0,E38)*-1</f>
        <v>193989.604033992</v>
      </c>
      <c r="F51" s="22" t="n">
        <f aca="false">PV($C$46,F$48,0,F38)*-1</f>
        <v>194216.19777095</v>
      </c>
      <c r="G51" s="22" t="n">
        <f aca="false">PV($C$46,G$48,0,G38)*-1</f>
        <v>194402.576097641</v>
      </c>
      <c r="H51" s="22" t="n">
        <f aca="false">PV($C$46,H$48,0,H38)*-1</f>
        <v>194543.000495715</v>
      </c>
      <c r="I51" s="22" t="n">
        <f aca="false">PV($C$46,I$48,0,I38)*-1</f>
        <v>194658.504999202</v>
      </c>
      <c r="J51" s="22" t="n">
        <f aca="false">PV($C$46,J$48,0,J38)*-1</f>
        <v>194717.459821357</v>
      </c>
      <c r="K51" s="22" t="n">
        <f aca="false">PV($C$46,K$48,0,K38)*-1</f>
        <v>194744.484987522</v>
      </c>
      <c r="L51" s="22" t="n">
        <f aca="false">PV($C$46,L$48,0,L38)*-1</f>
        <v>194802.20947607</v>
      </c>
      <c r="M51" s="22" t="n">
        <f aca="false">PV($C$46,M$48,0,M38)*-1</f>
        <v>194657.091816915</v>
      </c>
    </row>
    <row r="52" customFormat="false" ht="15" hidden="false" customHeight="false" outlineLevel="0" collapsed="false">
      <c r="A52" s="101"/>
      <c r="B52" s="101" t="s">
        <v>27</v>
      </c>
      <c r="C52" s="22" t="n">
        <f aca="false">PV($C$46,C$48,0,C39)*-1</f>
        <v>0</v>
      </c>
      <c r="D52" s="22" t="n">
        <f aca="false">PV($C$46,D$48,0,D39)*-1</f>
        <v>198958.262197868</v>
      </c>
      <c r="E52" s="22" t="n">
        <f aca="false">PV($C$46,E$48,0,E39)*-1</f>
        <v>199236.984915272</v>
      </c>
      <c r="F52" s="22" t="n">
        <f aca="false">PV($C$46,F$48,0,F39)*-1</f>
        <v>199469.707968535</v>
      </c>
      <c r="G52" s="22" t="n">
        <f aca="false">PV($C$46,G$48,0,G39)*-1</f>
        <v>199661.127792544</v>
      </c>
      <c r="H52" s="22" t="n">
        <f aca="false">PV($C$46,H$48,0,H39)*-1</f>
        <v>199805.350643145</v>
      </c>
      <c r="I52" s="22" t="n">
        <f aca="false">PV($C$46,I$48,0,I39)*-1</f>
        <v>199923.97952088</v>
      </c>
      <c r="J52" s="22" t="n">
        <f aca="false">PV($C$46,J$48,0,J39)*-1</f>
        <v>199984.529059454</v>
      </c>
      <c r="K52" s="22" t="n">
        <f aca="false">PV($C$46,K$48,0,K39)*-1</f>
        <v>200012.285251083</v>
      </c>
      <c r="L52" s="22" t="n">
        <f aca="false">PV($C$46,L$48,0,L39)*-1</f>
        <v>200071.571175766</v>
      </c>
      <c r="M52" s="22" t="n">
        <f aca="false">PV($C$46,M$48,0,M39)*-1</f>
        <v>199922.528112288</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4737112.86525258</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795617.186972694</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1944449.35164305</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1997046.32663684</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WRA'!O26+'Regional Data WRA'!V16-('Regional Data WRA'!O26*'Regional Data WRA'!V16)</f>
        <v>0.970484765392926</v>
      </c>
      <c r="E60" s="75" t="n">
        <f aca="false">D60</f>
        <v>0.970484765392926</v>
      </c>
      <c r="F60" s="75" t="n">
        <f aca="false">E60</f>
        <v>0.970484765392926</v>
      </c>
      <c r="G60" s="75" t="n">
        <f aca="false">F60</f>
        <v>0.970484765392926</v>
      </c>
      <c r="H60" s="75" t="n">
        <f aca="false">G60</f>
        <v>0.970484765392926</v>
      </c>
      <c r="I60" s="75" t="n">
        <f aca="false">H60</f>
        <v>0.970484765392926</v>
      </c>
      <c r="J60" s="75" t="n">
        <f aca="false">I60</f>
        <v>0.970484765392926</v>
      </c>
      <c r="K60" s="75" t="n">
        <f aca="false">J60</f>
        <v>0.970484765392926</v>
      </c>
      <c r="L60" s="75" t="n">
        <f aca="false">K60</f>
        <v>0.970484765392926</v>
      </c>
      <c r="M60" s="75" t="n">
        <f aca="false">L60</f>
        <v>0.970484765392926</v>
      </c>
    </row>
    <row r="61" customFormat="false" ht="15" hidden="false" customHeight="false" outlineLevel="0" collapsed="false">
      <c r="B61" s="0" t="s">
        <v>26</v>
      </c>
      <c r="C61" s="75" t="n">
        <v>0</v>
      </c>
      <c r="D61" s="75" t="n">
        <f aca="false">'Regional Data WRA'!O27+'Regional Data WRA'!V17-('Regional Data WRA'!O27*'Regional Data WRA'!V17)</f>
        <v>0.60002508868231</v>
      </c>
      <c r="E61" s="75" t="n">
        <f aca="false">D61</f>
        <v>0.60002508868231</v>
      </c>
      <c r="F61" s="75" t="n">
        <f aca="false">E61</f>
        <v>0.60002508868231</v>
      </c>
      <c r="G61" s="75" t="n">
        <f aca="false">F61</f>
        <v>0.60002508868231</v>
      </c>
      <c r="H61" s="75" t="n">
        <f aca="false">G61</f>
        <v>0.60002508868231</v>
      </c>
      <c r="I61" s="75" t="n">
        <f aca="false">H61</f>
        <v>0.60002508868231</v>
      </c>
      <c r="J61" s="75" t="n">
        <f aca="false">I61</f>
        <v>0.60002508868231</v>
      </c>
      <c r="K61" s="75" t="n">
        <f aca="false">J61</f>
        <v>0.60002508868231</v>
      </c>
      <c r="L61" s="75" t="n">
        <f aca="false">K61</f>
        <v>0.60002508868231</v>
      </c>
      <c r="M61" s="75" t="n">
        <f aca="false">L61</f>
        <v>0.60002508868231</v>
      </c>
    </row>
    <row r="62" customFormat="false" ht="15" hidden="false" customHeight="false" outlineLevel="0" collapsed="false">
      <c r="B62" s="0" t="s">
        <v>27</v>
      </c>
      <c r="C62" s="75" t="n">
        <v>0</v>
      </c>
      <c r="D62" s="75" t="n">
        <f aca="false">'Regional Data WRA'!O28+'Regional Data WRA'!V18-('Regional Data WRA'!O28*'Regional Data WRA'!V18)</f>
        <v>0.915430826236322</v>
      </c>
      <c r="E62" s="75" t="n">
        <f aca="false">D62</f>
        <v>0.915430826236322</v>
      </c>
      <c r="F62" s="75" t="n">
        <f aca="false">E62</f>
        <v>0.915430826236322</v>
      </c>
      <c r="G62" s="75" t="n">
        <f aca="false">F62</f>
        <v>0.915430826236322</v>
      </c>
      <c r="H62" s="75" t="n">
        <f aca="false">G62</f>
        <v>0.915430826236322</v>
      </c>
      <c r="I62" s="75" t="n">
        <f aca="false">H62</f>
        <v>0.915430826236322</v>
      </c>
      <c r="J62" s="75" t="n">
        <f aca="false">I62</f>
        <v>0.915430826236322</v>
      </c>
      <c r="K62" s="75" t="n">
        <f aca="false">J62</f>
        <v>0.915430826236322</v>
      </c>
      <c r="L62" s="75" t="n">
        <f aca="false">K62</f>
        <v>0.915430826236322</v>
      </c>
      <c r="M62" s="75" t="n">
        <f aca="false">L62</f>
        <v>0.915430826236322</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400736.700027036</v>
      </c>
      <c r="E65" s="22" t="n">
        <f aca="false">SUM(E66:E68)</f>
        <v>413337.039163746</v>
      </c>
      <c r="F65" s="22" t="n">
        <f aca="false">SUM(F66:F68)</f>
        <v>426234.441790627</v>
      </c>
      <c r="G65" s="22" t="n">
        <f aca="false">SUM(G66:G68)</f>
        <v>439442.779182927</v>
      </c>
      <c r="H65" s="22" t="n">
        <f aca="false">SUM(H66:H68)</f>
        <v>452953.011633182</v>
      </c>
      <c r="I65" s="22" t="n">
        <f aca="false">SUM(I66:I68)</f>
        <v>466818.598101058</v>
      </c>
      <c r="J65" s="22" t="n">
        <f aca="false">SUM(J66:J68)</f>
        <v>480968.779497084</v>
      </c>
      <c r="K65" s="22" t="n">
        <f aca="false">SUM(K66:K68)</f>
        <v>495466.599987981</v>
      </c>
      <c r="L65" s="22" t="n">
        <f aca="false">SUM(L66:L68)</f>
        <v>510481.865802784</v>
      </c>
      <c r="M65" s="22" t="n">
        <f aca="false">SUM(M66:M68)</f>
        <v>525404.630473088</v>
      </c>
    </row>
    <row r="66" customFormat="false" ht="15" hidden="false" customHeight="false" outlineLevel="0" collapsed="false">
      <c r="B66" s="0" t="s">
        <v>25</v>
      </c>
      <c r="C66" s="22" t="n">
        <f aca="false">C60*C4</f>
        <v>0</v>
      </c>
      <c r="D66" s="22" t="n">
        <f aca="false">D60*D4</f>
        <v>79548.7659297317</v>
      </c>
      <c r="E66" s="22" t="n">
        <f aca="false">E60*E4</f>
        <v>82050.0128296383</v>
      </c>
      <c r="F66" s="22" t="n">
        <f aca="false">F60*F4</f>
        <v>84610.2287085384</v>
      </c>
      <c r="G66" s="22" t="n">
        <f aca="false">G60*G4</f>
        <v>87232.1671021773</v>
      </c>
      <c r="H66" s="22" t="n">
        <f aca="false">H60*H4</f>
        <v>89914.03357153</v>
      </c>
      <c r="I66" s="22" t="n">
        <f aca="false">I60*I4</f>
        <v>92666.440057727</v>
      </c>
      <c r="J66" s="22" t="n">
        <f aca="false">J60*J4</f>
        <v>95475.3404346072</v>
      </c>
      <c r="K66" s="22" t="n">
        <f aca="false">K60*K4</f>
        <v>98353.2493674397</v>
      </c>
      <c r="L66" s="22" t="n">
        <f aca="false">L60*L4</f>
        <v>101333.874465151</v>
      </c>
      <c r="M66" s="22" t="n">
        <f aca="false">M60*M4</f>
        <v>104296.13750146</v>
      </c>
    </row>
    <row r="67" customFormat="false" ht="15" hidden="false" customHeight="false" outlineLevel="0" collapsed="false">
      <c r="B67" s="0" t="s">
        <v>26</v>
      </c>
      <c r="C67" s="22" t="n">
        <f aca="false">C61*C5</f>
        <v>0</v>
      </c>
      <c r="D67" s="22" t="n">
        <f aca="false">D61*D5</f>
        <v>131787.335367838</v>
      </c>
      <c r="E67" s="22" t="n">
        <f aca="false">E61*E5</f>
        <v>135931.116357815</v>
      </c>
      <c r="F67" s="22" t="n">
        <f aca="false">F61*F5</f>
        <v>140172.590436052</v>
      </c>
      <c r="G67" s="22" t="n">
        <f aca="false">G61*G5</f>
        <v>144516.319346963</v>
      </c>
      <c r="H67" s="22" t="n">
        <f aca="false">H61*H5</f>
        <v>148959.330268346</v>
      </c>
      <c r="I67" s="22" t="n">
        <f aca="false">I61*I5</f>
        <v>153519.203855643</v>
      </c>
      <c r="J67" s="22" t="n">
        <f aca="false">J61*J5</f>
        <v>158172.670086782</v>
      </c>
      <c r="K67" s="22" t="n">
        <f aca="false">K61*K5</f>
        <v>162940.461833851</v>
      </c>
      <c r="L67" s="22" t="n">
        <f aca="false">L61*L5</f>
        <v>167878.422024268</v>
      </c>
      <c r="M67" s="22" t="n">
        <f aca="false">M61*M5</f>
        <v>172785.962042659</v>
      </c>
    </row>
    <row r="68" customFormat="false" ht="15" hidden="false" customHeight="false" outlineLevel="0" collapsed="false">
      <c r="B68" s="0" t="s">
        <v>27</v>
      </c>
      <c r="C68" s="22" t="n">
        <f aca="false">C62*C6</f>
        <v>0</v>
      </c>
      <c r="D68" s="22" t="n">
        <f aca="false">D62*D6</f>
        <v>189400.598729466</v>
      </c>
      <c r="E68" s="22" t="n">
        <f aca="false">E62*E6</f>
        <v>195355.909976292</v>
      </c>
      <c r="F68" s="22" t="n">
        <f aca="false">F62*F6</f>
        <v>201451.622646036</v>
      </c>
      <c r="G68" s="22" t="n">
        <f aca="false">G62*G6</f>
        <v>207694.292733787</v>
      </c>
      <c r="H68" s="22" t="n">
        <f aca="false">H62*H6</f>
        <v>214079.647793305</v>
      </c>
      <c r="I68" s="22" t="n">
        <f aca="false">I62*I6</f>
        <v>220632.954187688</v>
      </c>
      <c r="J68" s="22" t="n">
        <f aca="false">J62*J6</f>
        <v>227320.768975695</v>
      </c>
      <c r="K68" s="22" t="n">
        <f aca="false">K62*K6</f>
        <v>234172.88878669</v>
      </c>
      <c r="L68" s="22" t="n">
        <f aca="false">L62*L6</f>
        <v>241269.569313365</v>
      </c>
      <c r="M68" s="22" t="n">
        <f aca="false">M62*M6</f>
        <v>248322.530928969</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4611844.44565951</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915480.249968</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1516663.41162022</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2179700.78407129</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389064.757307802</v>
      </c>
      <c r="E78" s="22" t="n">
        <f aca="false">PV($C$75,E$77,0,E65)*-1</f>
        <v>389609.802209205</v>
      </c>
      <c r="F78" s="22" t="n">
        <f aca="false">PV($C$75,F$77,0,F65)*-1</f>
        <v>390064.894333742</v>
      </c>
      <c r="G78" s="22" t="n">
        <f aca="false">PV($C$75,G$77,0,G65)*-1</f>
        <v>390439.217604105</v>
      </c>
      <c r="H78" s="22" t="n">
        <f aca="false">PV($C$75,H$77,0,H65)*-1</f>
        <v>390721.246748045</v>
      </c>
      <c r="I78" s="22" t="n">
        <f aca="false">PV($C$75,I$77,0,I65)*-1</f>
        <v>390953.22663677</v>
      </c>
      <c r="J78" s="22" t="n">
        <f aca="false">PV($C$75,J$77,0,J65)*-1</f>
        <v>391071.631830252</v>
      </c>
      <c r="K78" s="22" t="n">
        <f aca="false">PV($C$75,K$77,0,K65)*-1</f>
        <v>391125.909324641</v>
      </c>
      <c r="L78" s="22" t="n">
        <f aca="false">PV($C$75,L$77,0,L65)*-1</f>
        <v>391241.843509247</v>
      </c>
      <c r="M78" s="22" t="n">
        <f aca="false">PV($C$75,M$77,0,M65)*-1</f>
        <v>390950.388393587</v>
      </c>
    </row>
    <row r="79" customFormat="false" ht="15" hidden="false" customHeight="false" outlineLevel="0" collapsed="false">
      <c r="A79" s="101"/>
      <c r="B79" s="101" t="s">
        <v>25</v>
      </c>
      <c r="C79" s="22" t="n">
        <f aca="false">PV($C$75,C$77,0,C66)*-1</f>
        <v>0</v>
      </c>
      <c r="D79" s="22" t="n">
        <f aca="false">PV($C$75,D$77,0,D66)*-1</f>
        <v>77231.8115822638</v>
      </c>
      <c r="E79" s="22" t="n">
        <f aca="false">PV($C$75,E$77,0,E66)*-1</f>
        <v>77340.0064375891</v>
      </c>
      <c r="F79" s="22" t="n">
        <f aca="false">PV($C$75,F$77,0,F66)*-1</f>
        <v>77430.3450985822</v>
      </c>
      <c r="G79" s="22" t="n">
        <f aca="false">PV($C$75,G$77,0,G66)*-1</f>
        <v>77504.6506319016</v>
      </c>
      <c r="H79" s="22" t="n">
        <f aca="false">PV($C$75,H$77,0,H66)*-1</f>
        <v>77560.6351982144</v>
      </c>
      <c r="I79" s="22" t="n">
        <f aca="false">PV($C$75,I$77,0,I66)*-1</f>
        <v>77606.6846712659</v>
      </c>
      <c r="J79" s="22" t="n">
        <f aca="false">PV($C$75,J$77,0,J66)*-1</f>
        <v>77630.1888499959</v>
      </c>
      <c r="K79" s="22" t="n">
        <f aca="false">PV($C$75,K$77,0,K66)*-1</f>
        <v>77640.9632754381</v>
      </c>
      <c r="L79" s="22" t="n">
        <f aca="false">PV($C$75,L$77,0,L66)*-1</f>
        <v>77663.9769433001</v>
      </c>
      <c r="M79" s="22" t="n">
        <f aca="false">PV($C$75,M$77,0,M66)*-1</f>
        <v>77606.1212620682</v>
      </c>
    </row>
    <row r="80" customFormat="false" ht="15" hidden="false" customHeight="false" outlineLevel="0" collapsed="false">
      <c r="A80" s="101"/>
      <c r="B80" s="101" t="s">
        <v>26</v>
      </c>
      <c r="C80" s="22" t="n">
        <f aca="false">PV($C$75,C$77,0,C67)*-1</f>
        <v>0</v>
      </c>
      <c r="D80" s="22" t="n">
        <f aca="false">PV($C$75,D$77,0,D67)*-1</f>
        <v>127948.869289163</v>
      </c>
      <c r="E80" s="22" t="n">
        <f aca="false">PV($C$75,E$77,0,E67)*-1</f>
        <v>128128.114202861</v>
      </c>
      <c r="F80" s="22" t="n">
        <f aca="false">PV($C$75,F$77,0,F67)*-1</f>
        <v>128277.777007479</v>
      </c>
      <c r="G80" s="22" t="n">
        <f aca="false">PV($C$75,G$77,0,G67)*-1</f>
        <v>128400.877952224</v>
      </c>
      <c r="H80" s="22" t="n">
        <f aca="false">PV($C$75,H$77,0,H67)*-1</f>
        <v>128493.626805457</v>
      </c>
      <c r="I80" s="22" t="n">
        <f aca="false">PV($C$75,I$77,0,I67)*-1</f>
        <v>128569.91632771</v>
      </c>
      <c r="J80" s="22" t="n">
        <f aca="false">PV($C$75,J$77,0,J67)*-1</f>
        <v>128608.855374075</v>
      </c>
      <c r="K80" s="22" t="n">
        <f aca="false">PV($C$75,K$77,0,K67)*-1</f>
        <v>128626.705215019</v>
      </c>
      <c r="L80" s="22" t="n">
        <f aca="false">PV($C$75,L$77,0,L67)*-1</f>
        <v>128664.831638844</v>
      </c>
      <c r="M80" s="22" t="n">
        <f aca="false">PV($C$75,M$77,0,M67)*-1</f>
        <v>128568.982935519</v>
      </c>
    </row>
    <row r="81" customFormat="false" ht="15" hidden="false" customHeight="false" outlineLevel="0" collapsed="false">
      <c r="A81" s="101"/>
      <c r="B81" s="101" t="s">
        <v>27</v>
      </c>
      <c r="C81" s="22" t="n">
        <f aca="false">PV($C$75,C$77,0,C68)*-1</f>
        <v>0</v>
      </c>
      <c r="D81" s="22" t="n">
        <f aca="false">PV($C$75,D$77,0,D68)*-1</f>
        <v>183884.076436374</v>
      </c>
      <c r="E81" s="22" t="n">
        <f aca="false">PV($C$75,E$77,0,E68)*-1</f>
        <v>184141.681568755</v>
      </c>
      <c r="F81" s="22" t="n">
        <f aca="false">PV($C$75,F$77,0,F68)*-1</f>
        <v>184356.77222768</v>
      </c>
      <c r="G81" s="22" t="n">
        <f aca="false">PV($C$75,G$77,0,G68)*-1</f>
        <v>184533.689019979</v>
      </c>
      <c r="H81" s="22" t="n">
        <f aca="false">PV($C$75,H$77,0,H68)*-1</f>
        <v>184666.984744373</v>
      </c>
      <c r="I81" s="22" t="n">
        <f aca="false">PV($C$75,I$77,0,I68)*-1</f>
        <v>184776.625637795</v>
      </c>
      <c r="J81" s="22" t="n">
        <f aca="false">PV($C$75,J$77,0,J68)*-1</f>
        <v>184832.587606181</v>
      </c>
      <c r="K81" s="22" t="n">
        <f aca="false">PV($C$75,K$77,0,K68)*-1</f>
        <v>184858.240834183</v>
      </c>
      <c r="L81" s="22" t="n">
        <f aca="false">PV($C$75,L$77,0,L68)*-1</f>
        <v>184913.034927103</v>
      </c>
      <c r="M81" s="22" t="n">
        <f aca="false">PV($C$75,M$77,0,M68)*-1</f>
        <v>184775.284195999</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3905242.9178974</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775215.383950619</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1284288.55674835</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1845738.97719842</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134303.536978901</v>
      </c>
      <c r="E89" s="49" t="n">
        <f aca="false">SUM(E90:E92)</f>
        <v>138526.434739649</v>
      </c>
      <c r="F89" s="49" t="n">
        <f aca="false">SUM(F90:F92)</f>
        <v>142848.890832426</v>
      </c>
      <c r="G89" s="49" t="n">
        <f aca="false">SUM(G90:G92)</f>
        <v>147275.554098548</v>
      </c>
      <c r="H89" s="49" t="n">
        <f aca="false">SUM(H90:H92)</f>
        <v>151803.394956033</v>
      </c>
      <c r="I89" s="49" t="n">
        <f aca="false">SUM(I90:I92)</f>
        <v>156450.329725913</v>
      </c>
      <c r="J89" s="49" t="n">
        <f aca="false">SUM(J90:J92)</f>
        <v>161192.644094053</v>
      </c>
      <c r="K89" s="49" t="n">
        <f aca="false">SUM(K90:K92)</f>
        <v>166051.466783069</v>
      </c>
      <c r="L89" s="49" t="n">
        <f aca="false">SUM(L90:L92)</f>
        <v>171083.706923466</v>
      </c>
      <c r="M89" s="49" t="n">
        <f aca="false">SUM(M90:M92)</f>
        <v>176084.946082721</v>
      </c>
    </row>
    <row r="90" customFormat="false" ht="15" hidden="false" customHeight="false" outlineLevel="0" collapsed="false">
      <c r="B90" s="0" t="s">
        <v>25</v>
      </c>
      <c r="C90" s="48" t="n">
        <f aca="false">C15*C60*Interventions!$C$41</f>
        <v>0</v>
      </c>
      <c r="D90" s="48" t="n">
        <f aca="false">D15*D60*Interventions!$C$41</f>
        <v>29964.1784811285</v>
      </c>
      <c r="E90" s="48" t="n">
        <f aca="false">E15*E60*Interventions!$C$41</f>
        <v>30906.3402816066</v>
      </c>
      <c r="F90" s="48" t="n">
        <f aca="false">F15*F60*Interventions!$C$41</f>
        <v>31870.7143312725</v>
      </c>
      <c r="G90" s="48" t="n">
        <f aca="false">G15*G60*Interventions!$C$41</f>
        <v>32858.337823294</v>
      </c>
      <c r="H90" s="48" t="n">
        <f aca="false">H15*H60*Interventions!$C$41</f>
        <v>33868.5348340335</v>
      </c>
      <c r="I90" s="48" t="n">
        <f aca="false">I15*I60*Interventions!$C$41</f>
        <v>34905.3026360366</v>
      </c>
      <c r="J90" s="48" t="n">
        <f aca="false">J15*J60*Interventions!$C$41</f>
        <v>35963.350378762</v>
      </c>
      <c r="K90" s="48" t="n">
        <f aca="false">K15*K60*Interventions!$C$41</f>
        <v>37047.392046888</v>
      </c>
      <c r="L90" s="48" t="n">
        <f aca="false">L15*L60*Interventions!$C$41</f>
        <v>38170.1245163274</v>
      </c>
      <c r="M90" s="48" t="n">
        <f aca="false">M15*M60*Interventions!$C$41</f>
        <v>39285.9404223392</v>
      </c>
    </row>
    <row r="91" customFormat="false" ht="15" hidden="false" customHeight="false" outlineLevel="0" collapsed="false">
      <c r="B91" s="0" t="s">
        <v>26</v>
      </c>
      <c r="C91" s="48" t="n">
        <f aca="false">C16*C61*Interventions!$C$41</f>
        <v>0</v>
      </c>
      <c r="D91" s="48" t="n">
        <f aca="false">D16*D61*Interventions!$C$41</f>
        <v>41983.873348342</v>
      </c>
      <c r="E91" s="48" t="n">
        <f aca="false">E16*E61*Interventions!$C$41</f>
        <v>43303.9696670124</v>
      </c>
      <c r="F91" s="48" t="n">
        <f aca="false">F16*F61*Interventions!$C$41</f>
        <v>44655.1883559246</v>
      </c>
      <c r="G91" s="48" t="n">
        <f aca="false">G16*G61*Interventions!$C$41</f>
        <v>46038.9826632169</v>
      </c>
      <c r="H91" s="48" t="n">
        <f aca="false">H16*H61*Interventions!$C$41</f>
        <v>47454.4055283048</v>
      </c>
      <c r="I91" s="48" t="n">
        <f aca="false">I16*I61*Interventions!$C$41</f>
        <v>48907.0576715414</v>
      </c>
      <c r="J91" s="48" t="n">
        <f aca="false">J16*J61*Interventions!$C$41</f>
        <v>50389.5258945584</v>
      </c>
      <c r="K91" s="48" t="n">
        <f aca="false">K16*K61*Interventions!$C$41</f>
        <v>51908.4151285012</v>
      </c>
      <c r="L91" s="48" t="n">
        <f aca="false">L16*L61*Interventions!$C$41</f>
        <v>53481.5154165903</v>
      </c>
      <c r="M91" s="48" t="n">
        <f aca="false">M16*M61*Interventions!$C$41</f>
        <v>55044.9246623191</v>
      </c>
    </row>
    <row r="92" customFormat="false" ht="15" hidden="false" customHeight="false" outlineLevel="0" collapsed="false">
      <c r="B92" s="0" t="s">
        <v>27</v>
      </c>
      <c r="C92" s="48" t="n">
        <f aca="false">C17*C62*Interventions!$C$41</f>
        <v>0</v>
      </c>
      <c r="D92" s="48" t="n">
        <f aca="false">D17*D62*Interventions!$C$41</f>
        <v>62355.4851494302</v>
      </c>
      <c r="E92" s="48" t="n">
        <f aca="false">E17*E62*Interventions!$C$41</f>
        <v>64316.12479103</v>
      </c>
      <c r="F92" s="48" t="n">
        <f aca="false">F17*F62*Interventions!$C$41</f>
        <v>66322.9881452285</v>
      </c>
      <c r="G92" s="48" t="n">
        <f aca="false">G17*G62*Interventions!$C$41</f>
        <v>68378.2336120367</v>
      </c>
      <c r="H92" s="48" t="n">
        <f aca="false">H17*H62*Interventions!$C$41</f>
        <v>70480.4545936947</v>
      </c>
      <c r="I92" s="48" t="n">
        <f aca="false">I17*I62*Interventions!$C$41</f>
        <v>72637.9694183351</v>
      </c>
      <c r="J92" s="48" t="n">
        <f aca="false">J17*J62*Interventions!$C$41</f>
        <v>74839.7678207327</v>
      </c>
      <c r="K92" s="48" t="n">
        <f aca="false">K17*K62*Interventions!$C$41</f>
        <v>77095.6596076797</v>
      </c>
      <c r="L92" s="48" t="n">
        <f aca="false">L17*L62*Interventions!$C$41</f>
        <v>79432.0669905486</v>
      </c>
      <c r="M92" s="48" t="n">
        <f aca="false">M17*M62*Interventions!$C$41</f>
        <v>81754.0809980623</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1545620.90521478</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344840.215751688</v>
      </c>
      <c r="D96" s="22"/>
      <c r="E96" s="22"/>
      <c r="F96" s="22"/>
      <c r="G96" s="22"/>
      <c r="H96" s="22"/>
      <c r="I96" s="22"/>
      <c r="J96" s="22"/>
      <c r="K96" s="22"/>
      <c r="L96" s="22"/>
      <c r="M96" s="22"/>
    </row>
    <row r="97" customFormat="false" ht="15" hidden="false" customHeight="false" outlineLevel="0" collapsed="false">
      <c r="A97" s="101"/>
      <c r="B97" s="101" t="s">
        <v>26</v>
      </c>
      <c r="C97" s="48" t="n">
        <f aca="false">SUM(C91:M91)</f>
        <v>483167.858336311</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717612.831126779</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130391.783474661</v>
      </c>
      <c r="E102" s="22" t="n">
        <f aca="false">PV($C$99,E$101,0,E89)*-1</f>
        <v>130574.450692477</v>
      </c>
      <c r="F102" s="22" t="n">
        <f aca="false">PV($C$99,F$101,0,F89)*-1</f>
        <v>130726.970993144</v>
      </c>
      <c r="G102" s="22" t="n">
        <f aca="false">PV($C$99,G$101,0,G89)*-1</f>
        <v>130852.422291166</v>
      </c>
      <c r="H102" s="22" t="n">
        <f aca="false">PV($C$99,H$101,0,H89)*-1</f>
        <v>130946.941988413</v>
      </c>
      <c r="I102" s="22" t="n">
        <f aca="false">PV($C$99,I$101,0,I89)*-1</f>
        <v>131024.688098419</v>
      </c>
      <c r="J102" s="22" t="n">
        <f aca="false">PV($C$99,J$101,0,J89)*-1</f>
        <v>131064.370603865</v>
      </c>
      <c r="K102" s="22" t="n">
        <f aca="false">PV($C$99,K$101,0,K89)*-1</f>
        <v>131082.561249928</v>
      </c>
      <c r="L102" s="22" t="n">
        <f aca="false">PV($C$99,L$101,0,L89)*-1</f>
        <v>131121.415617518</v>
      </c>
      <c r="M102" s="22" t="n">
        <f aca="false">PV($C$99,M$101,0,M89)*-1</f>
        <v>131023.73688507</v>
      </c>
    </row>
    <row r="103" customFormat="false" ht="15" hidden="false" customHeight="false" outlineLevel="0" collapsed="false">
      <c r="A103" s="101"/>
      <c r="B103" s="101" t="s">
        <v>25</v>
      </c>
      <c r="C103" s="22" t="n">
        <f aca="false">PV($C$99,C$101,0,C90)*-1</f>
        <v>0</v>
      </c>
      <c r="D103" s="22" t="n">
        <f aca="false">PV($C$99,D$101,0,D90)*-1</f>
        <v>29091.4354185713</v>
      </c>
      <c r="E103" s="22" t="n">
        <f aca="false">PV($C$99,E$101,0,E90)*-1</f>
        <v>29132.1899157381</v>
      </c>
      <c r="F103" s="22" t="n">
        <f aca="false">PV($C$99,F$101,0,F90)*-1</f>
        <v>29166.2183978913</v>
      </c>
      <c r="G103" s="22" t="n">
        <f aca="false">PV($C$99,G$101,0,G90)*-1</f>
        <v>29194.2075720349</v>
      </c>
      <c r="H103" s="22" t="n">
        <f aca="false">PV($C$99,H$101,0,H90)*-1</f>
        <v>29215.2956620584</v>
      </c>
      <c r="I103" s="22" t="n">
        <f aca="false">PV($C$99,I$101,0,I90)*-1</f>
        <v>29232.6414324591</v>
      </c>
      <c r="J103" s="22" t="n">
        <f aca="false">PV($C$99,J$101,0,J90)*-1</f>
        <v>29241.4949124382</v>
      </c>
      <c r="K103" s="22" t="n">
        <f aca="false">PV($C$99,K$101,0,K90)*-1</f>
        <v>29245.553389062</v>
      </c>
      <c r="L103" s="22" t="n">
        <f aca="false">PV($C$99,L$101,0,L90)*-1</f>
        <v>29254.222104953</v>
      </c>
      <c r="M103" s="22" t="n">
        <f aca="false">PV($C$99,M$101,0,M90)*-1</f>
        <v>29232.4292092579</v>
      </c>
    </row>
    <row r="104" customFormat="false" ht="15" hidden="false" customHeight="false" outlineLevel="0" collapsed="false">
      <c r="A104" s="101"/>
      <c r="B104" s="101" t="s">
        <v>26</v>
      </c>
      <c r="C104" s="22" t="n">
        <f aca="false">PV($C$99,C$101,0,C91)*-1</f>
        <v>0</v>
      </c>
      <c r="D104" s="22" t="n">
        <f aca="false">PV($C$99,D$101,0,D91)*-1</f>
        <v>40761.042085769</v>
      </c>
      <c r="E104" s="22" t="n">
        <f aca="false">PV($C$99,E$101,0,E91)*-1</f>
        <v>40818.1446573781</v>
      </c>
      <c r="F104" s="22" t="n">
        <f aca="false">PV($C$99,F$101,0,F91)*-1</f>
        <v>40865.8231707688</v>
      </c>
      <c r="G104" s="22" t="n">
        <f aca="false">PV($C$99,G$101,0,G91)*-1</f>
        <v>40905.0397954832</v>
      </c>
      <c r="H104" s="22" t="n">
        <f aca="false">PV($C$99,H$101,0,H91)*-1</f>
        <v>40934.5870664442</v>
      </c>
      <c r="I104" s="22" t="n">
        <f aca="false">PV($C$99,I$101,0,I91)*-1</f>
        <v>40958.8908406355</v>
      </c>
      <c r="J104" s="22" t="n">
        <f aca="false">PV($C$99,J$101,0,J91)*-1</f>
        <v>40971.2957654816</v>
      </c>
      <c r="K104" s="22" t="n">
        <f aca="false">PV($C$99,K$101,0,K91)*-1</f>
        <v>40976.98224104</v>
      </c>
      <c r="L104" s="22" t="n">
        <f aca="false">PV($C$99,L$101,0,L91)*-1</f>
        <v>40989.1282863684</v>
      </c>
      <c r="M104" s="22" t="n">
        <f aca="false">PV($C$99,M$101,0,M91)*-1</f>
        <v>40958.5934871803</v>
      </c>
    </row>
    <row r="105" customFormat="false" ht="15" hidden="false" customHeight="false" outlineLevel="0" collapsed="false">
      <c r="A105" s="101"/>
      <c r="B105" s="101" t="s">
        <v>27</v>
      </c>
      <c r="C105" s="22" t="n">
        <f aca="false">PV($C$99,C$101,0,C92)*-1</f>
        <v>0</v>
      </c>
      <c r="D105" s="22" t="n">
        <f aca="false">PV($C$99,D$101,0,D92)*-1</f>
        <v>60539.3059703205</v>
      </c>
      <c r="E105" s="22" t="n">
        <f aca="false">PV($C$99,E$101,0,E92)*-1</f>
        <v>60624.116119361</v>
      </c>
      <c r="F105" s="22" t="n">
        <f aca="false">PV($C$99,F$101,0,F92)*-1</f>
        <v>60694.9294244844</v>
      </c>
      <c r="G105" s="22" t="n">
        <f aca="false">PV($C$99,G$101,0,G92)*-1</f>
        <v>60753.1749236478</v>
      </c>
      <c r="H105" s="22" t="n">
        <f aca="false">PV($C$99,H$101,0,H92)*-1</f>
        <v>60797.0592599102</v>
      </c>
      <c r="I105" s="22" t="n">
        <f aca="false">PV($C$99,I$101,0,I92)*-1</f>
        <v>60833.1558253244</v>
      </c>
      <c r="J105" s="22" t="n">
        <f aca="false">PV($C$99,J$101,0,J92)*-1</f>
        <v>60851.5799259452</v>
      </c>
      <c r="K105" s="22" t="n">
        <f aca="false">PV($C$99,K$101,0,K92)*-1</f>
        <v>60860.0256198262</v>
      </c>
      <c r="L105" s="22" t="n">
        <f aca="false">PV($C$99,L$101,0,L92)*-1</f>
        <v>60878.0652261963</v>
      </c>
      <c r="M105" s="22" t="n">
        <f aca="false">PV($C$99,M$101,0,M92)*-1</f>
        <v>60832.7141886321</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1308809.34189466</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292005.688014464</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409139.527396549</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607664.126483648</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60221.2753487556</v>
      </c>
      <c r="E113" s="48" t="n">
        <f aca="false">SUM(E114:E116)</f>
        <v>62114.8091643216</v>
      </c>
      <c r="F113" s="48" t="n">
        <f aca="false">SUM(F114:F116)</f>
        <v>64052.984616744</v>
      </c>
      <c r="G113" s="48" t="n">
        <f aca="false">SUM(G114:G116)</f>
        <v>66037.8862315632</v>
      </c>
      <c r="H113" s="48" t="n">
        <f aca="false">SUM(H114:H116)</f>
        <v>68068.1555539327</v>
      </c>
      <c r="I113" s="48" t="n">
        <f aca="false">SUM(I114:I116)</f>
        <v>70151.8262047556</v>
      </c>
      <c r="J113" s="48" t="n">
        <f aca="false">SUM(J114:J116)</f>
        <v>72278.264761612</v>
      </c>
      <c r="K113" s="48" t="n">
        <f aca="false">SUM(K114:K116)</f>
        <v>74456.9452759753</v>
      </c>
      <c r="L113" s="48" t="n">
        <f aca="false">SUM(L114:L116)</f>
        <v>76713.3856194902</v>
      </c>
      <c r="M113" s="48" t="n">
        <f aca="false">SUM(M114:M116)</f>
        <v>78955.9252224624</v>
      </c>
    </row>
    <row r="114" customFormat="false" ht="15" hidden="false" customHeight="false" outlineLevel="0" collapsed="false">
      <c r="B114" s="0" t="s">
        <v>25</v>
      </c>
      <c r="C114" s="48" t="n">
        <f aca="false">C26*C60*Interventions!$C$42</f>
        <v>0</v>
      </c>
      <c r="D114" s="48" t="n">
        <f aca="false">D26*D60*Interventions!$C$42</f>
        <v>13435.8415534118</v>
      </c>
      <c r="E114" s="48" t="n">
        <f aca="false">E26*E60*Interventions!$C$42</f>
        <v>13858.3038837865</v>
      </c>
      <c r="F114" s="48" t="n">
        <f aca="false">F26*F60*Interventions!$C$42</f>
        <v>14290.7261154754</v>
      </c>
      <c r="G114" s="48" t="n">
        <f aca="false">G26*G60*Interventions!$C$42</f>
        <v>14733.5733225692</v>
      </c>
      <c r="H114" s="48" t="n">
        <f aca="false">H26*H60*Interventions!$C$42</f>
        <v>15186.5424230762</v>
      </c>
      <c r="I114" s="48" t="n">
        <f aca="false">I26*I60*Interventions!$C$42</f>
        <v>15651.4257811888</v>
      </c>
      <c r="J114" s="48" t="n">
        <f aca="false">J26*J60*Interventions!$C$42</f>
        <v>16125.850996489</v>
      </c>
      <c r="K114" s="48" t="n">
        <f aca="false">K26*K60*Interventions!$C$42</f>
        <v>16611.9318045916</v>
      </c>
      <c r="L114" s="48" t="n">
        <f aca="false">L26*L60*Interventions!$C$42</f>
        <v>17115.3614439444</v>
      </c>
      <c r="M114" s="48" t="n">
        <f aca="false">M26*M60*Interventions!$C$42</f>
        <v>17615.6897184337</v>
      </c>
    </row>
    <row r="115" customFormat="false" ht="15" hidden="false" customHeight="false" outlineLevel="0" collapsed="false">
      <c r="B115" s="0" t="s">
        <v>26</v>
      </c>
      <c r="C115" s="48" t="n">
        <f aca="false">C27*C61*Interventions!$C$42</f>
        <v>0</v>
      </c>
      <c r="D115" s="48" t="n">
        <f aca="false">D27*D61*Interventions!$C$42</f>
        <v>18825.4341917666</v>
      </c>
      <c r="E115" s="48" t="n">
        <f aca="false">E27*E61*Interventions!$C$42</f>
        <v>19417.3611482846</v>
      </c>
      <c r="F115" s="48" t="n">
        <f aca="false">F27*F61*Interventions!$C$42</f>
        <v>20023.2432758279</v>
      </c>
      <c r="G115" s="48" t="n">
        <f aca="false">G27*G61*Interventions!$C$42</f>
        <v>20643.732206202</v>
      </c>
      <c r="H115" s="48" t="n">
        <f aca="false">H27*H61*Interventions!$C$42</f>
        <v>21278.4032804774</v>
      </c>
      <c r="I115" s="48" t="n">
        <f aca="false">I27*I61*Interventions!$C$42</f>
        <v>21929.7678437022</v>
      </c>
      <c r="J115" s="48" t="n">
        <f aca="false">J27*J61*Interventions!$C$42</f>
        <v>22594.5018414979</v>
      </c>
      <c r="K115" s="48" t="n">
        <f aca="false">K27*K61*Interventions!$C$42</f>
        <v>23275.5669038119</v>
      </c>
      <c r="L115" s="48" t="n">
        <f aca="false">L27*L61*Interventions!$C$42</f>
        <v>23980.9400289821</v>
      </c>
      <c r="M115" s="48" t="n">
        <f aca="false">M27*M61*Interventions!$C$42</f>
        <v>24681.9677218315</v>
      </c>
    </row>
    <row r="116" customFormat="false" ht="15" hidden="false" customHeight="false" outlineLevel="0" collapsed="false">
      <c r="B116" s="0" t="s">
        <v>27</v>
      </c>
      <c r="C116" s="48" t="n">
        <f aca="false">C28*C62*Interventions!$C$42</f>
        <v>0</v>
      </c>
      <c r="D116" s="48" t="n">
        <f aca="false">D28*D62*Interventions!$C$42</f>
        <v>27959.9996035772</v>
      </c>
      <c r="E116" s="48" t="n">
        <f aca="false">E28*E62*Interventions!$C$42</f>
        <v>28839.1441322504</v>
      </c>
      <c r="F116" s="48" t="n">
        <f aca="false">F28*F62*Interventions!$C$42</f>
        <v>29739.0152254406</v>
      </c>
      <c r="G116" s="48" t="n">
        <f aca="false">G28*G62*Interventions!$C$42</f>
        <v>30660.580702792</v>
      </c>
      <c r="H116" s="48" t="n">
        <f aca="false">H28*H62*Interventions!$C$42</f>
        <v>31603.2098503791</v>
      </c>
      <c r="I116" s="48" t="n">
        <f aca="false">I28*I62*Interventions!$C$42</f>
        <v>32570.6325798647</v>
      </c>
      <c r="J116" s="48" t="n">
        <f aca="false">J28*J62*Interventions!$C$42</f>
        <v>33557.9119236251</v>
      </c>
      <c r="K116" s="48" t="n">
        <f aca="false">K28*K62*Interventions!$C$42</f>
        <v>34569.4465675718</v>
      </c>
      <c r="L116" s="48" t="n">
        <f aca="false">L28*L62*Interventions!$C$42</f>
        <v>35617.0841465636</v>
      </c>
      <c r="M116" s="48" t="n">
        <f aca="false">M28*M62*Interventions!$C$42</f>
        <v>36658.2677821973</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693051.457999612</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154625.247042966</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216650.918442384</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321775.292514262</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58467.257620151</v>
      </c>
      <c r="E126" s="22" t="n">
        <f aca="false">PV($C$123,E$125,0,E113)*-1</f>
        <v>58549.1650149134</v>
      </c>
      <c r="F126" s="22" t="n">
        <f aca="false">PV($C$123,F$125,0,F113)*-1</f>
        <v>58617.5546286895</v>
      </c>
      <c r="G126" s="22" t="n">
        <f aca="false">PV($C$123,G$125,0,G113)*-1</f>
        <v>58673.8065884737</v>
      </c>
      <c r="H126" s="22" t="n">
        <f aca="false">PV($C$123,H$125,0,H113)*-1</f>
        <v>58716.18891765</v>
      </c>
      <c r="I126" s="22" t="n">
        <f aca="false">PV($C$123,I$125,0,I113)*-1</f>
        <v>58751.0500240907</v>
      </c>
      <c r="J126" s="22" t="n">
        <f aca="false">PV($C$123,J$125,0,J113)*-1</f>
        <v>58768.8435322942</v>
      </c>
      <c r="K126" s="22" t="n">
        <f aca="false">PV($C$123,K$125,0,K113)*-1</f>
        <v>58777.0001596622</v>
      </c>
      <c r="L126" s="22" t="n">
        <f aca="false">PV($C$123,L$125,0,L113)*-1</f>
        <v>58794.4223335062</v>
      </c>
      <c r="M126" s="22" t="n">
        <f aca="false">PV($C$123,M$125,0,M113)*-1</f>
        <v>58750.6235030751</v>
      </c>
    </row>
    <row r="127" customFormat="false" ht="15" hidden="false" customHeight="false" outlineLevel="0" collapsed="false">
      <c r="A127" s="101"/>
      <c r="B127" s="101" t="s">
        <v>25</v>
      </c>
      <c r="C127" s="22" t="n">
        <f aca="false">PV($C$123,C$125,0,C114)*-1</f>
        <v>0</v>
      </c>
      <c r="D127" s="22" t="n">
        <f aca="false">PV($C$123,D$125,0,D114)*-1</f>
        <v>13044.5063625357</v>
      </c>
      <c r="E127" s="22" t="n">
        <f aca="false">PV($C$123,E$125,0,E114)*-1</f>
        <v>13062.7805483896</v>
      </c>
      <c r="F127" s="22" t="n">
        <f aca="false">PV($C$123,F$125,0,F114)*-1</f>
        <v>13078.0388106777</v>
      </c>
      <c r="G127" s="22" t="n">
        <f aca="false">PV($C$123,G$125,0,G114)*-1</f>
        <v>13090.5890666189</v>
      </c>
      <c r="H127" s="22" t="n">
        <f aca="false">PV($C$123,H$125,0,H114)*-1</f>
        <v>13100.0448985683</v>
      </c>
      <c r="I127" s="22" t="n">
        <f aca="false">PV($C$123,I$125,0,I114)*-1</f>
        <v>13107.8226863982</v>
      </c>
      <c r="J127" s="22" t="n">
        <f aca="false">PV($C$123,J$125,0,J114)*-1</f>
        <v>13111.792558433</v>
      </c>
      <c r="K127" s="22" t="n">
        <f aca="false">PV($C$123,K$125,0,K114)*-1</f>
        <v>13113.6123663379</v>
      </c>
      <c r="L127" s="22" t="n">
        <f aca="false">PV($C$123,L$125,0,L114)*-1</f>
        <v>13117.499390748</v>
      </c>
      <c r="M127" s="22" t="n">
        <f aca="false">PV($C$123,M$125,0,M114)*-1</f>
        <v>13107.7275261953</v>
      </c>
    </row>
    <row r="128" customFormat="false" ht="15" hidden="false" customHeight="false" outlineLevel="0" collapsed="false">
      <c r="A128" s="101"/>
      <c r="B128" s="101" t="s">
        <v>26</v>
      </c>
      <c r="C128" s="22" t="n">
        <f aca="false">PV($C$123,C$125,0,C115)*-1</f>
        <v>0</v>
      </c>
      <c r="D128" s="22" t="n">
        <f aca="false">PV($C$123,D$125,0,D115)*-1</f>
        <v>18277.1205745307</v>
      </c>
      <c r="E128" s="22" t="n">
        <f aca="false">PV($C$123,E$125,0,E115)*-1</f>
        <v>18302.7251845458</v>
      </c>
      <c r="F128" s="22" t="n">
        <f aca="false">PV($C$123,F$125,0,F115)*-1</f>
        <v>18324.1040770732</v>
      </c>
      <c r="G128" s="22" t="n">
        <f aca="false">PV($C$123,G$125,0,G115)*-1</f>
        <v>18341.6886858504</v>
      </c>
      <c r="H128" s="22" t="n">
        <f aca="false">PV($C$123,H$125,0,H115)*-1</f>
        <v>18354.9375874086</v>
      </c>
      <c r="I128" s="22" t="n">
        <f aca="false">PV($C$123,I$125,0,I115)*-1</f>
        <v>18365.835321828</v>
      </c>
      <c r="J128" s="22" t="n">
        <f aca="false">PV($C$123,J$125,0,J115)*-1</f>
        <v>18371.3976503537</v>
      </c>
      <c r="K128" s="22" t="n">
        <f aca="false">PV($C$123,K$125,0,K115)*-1</f>
        <v>18373.9474477609</v>
      </c>
      <c r="L128" s="22" t="n">
        <f aca="false">PV($C$123,L$125,0,L115)*-1</f>
        <v>18379.3936955409</v>
      </c>
      <c r="M128" s="22" t="n">
        <f aca="false">PV($C$123,M$125,0,M115)*-1</f>
        <v>18365.7019894922</v>
      </c>
    </row>
    <row r="129" customFormat="false" ht="15" hidden="false" customHeight="false" outlineLevel="0" collapsed="false">
      <c r="A129" s="101"/>
      <c r="B129" s="101" t="s">
        <v>27</v>
      </c>
      <c r="C129" s="22" t="n">
        <f aca="false">PV($C$123,C$125,0,C116)*-1</f>
        <v>0</v>
      </c>
      <c r="D129" s="22" t="n">
        <f aca="false">PV($C$123,D$125,0,D116)*-1</f>
        <v>27145.6306830846</v>
      </c>
      <c r="E129" s="22" t="n">
        <f aca="false">PV($C$123,E$125,0,E116)*-1</f>
        <v>27183.659281978</v>
      </c>
      <c r="F129" s="22" t="n">
        <f aca="false">PV($C$123,F$125,0,F116)*-1</f>
        <v>27215.4117409386</v>
      </c>
      <c r="G129" s="22" t="n">
        <f aca="false">PV($C$123,G$125,0,G116)*-1</f>
        <v>27241.5288360044</v>
      </c>
      <c r="H129" s="22" t="n">
        <f aca="false">PV($C$123,H$125,0,H116)*-1</f>
        <v>27261.2064316732</v>
      </c>
      <c r="I129" s="22" t="n">
        <f aca="false">PV($C$123,I$125,0,I116)*-1</f>
        <v>27277.3920158644</v>
      </c>
      <c r="J129" s="22" t="n">
        <f aca="false">PV($C$123,J$125,0,J116)*-1</f>
        <v>27285.6533235075</v>
      </c>
      <c r="K129" s="22" t="n">
        <f aca="false">PV($C$123,K$125,0,K116)*-1</f>
        <v>27289.4403455634</v>
      </c>
      <c r="L129" s="22" t="n">
        <f aca="false">PV($C$123,L$125,0,L116)*-1</f>
        <v>27297.5292472173</v>
      </c>
      <c r="M129" s="22" t="n">
        <f aca="false">PV($C$123,M$125,0,M116)*-1</f>
        <v>27277.1939873876</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586865.912322506</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130934.414214903</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183456.852214384</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272474.645893219</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0.233907516610493</v>
      </c>
      <c r="E137" s="71" t="n">
        <f aca="false">(E14-E89)/E3</f>
        <v>0.233907516610493</v>
      </c>
      <c r="F137" s="71" t="n">
        <f aca="false">(F14-F89)/F3</f>
        <v>0.233907516610493</v>
      </c>
      <c r="G137" s="71" t="n">
        <f aca="false">(G14-G89)/G3</f>
        <v>0.233907516610493</v>
      </c>
      <c r="H137" s="71" t="n">
        <f aca="false">(H14-H89)/H3</f>
        <v>0.233907516610493</v>
      </c>
      <c r="I137" s="71" t="n">
        <f aca="false">(I14-I89)/I3</f>
        <v>0.233907516610493</v>
      </c>
      <c r="J137" s="71" t="n">
        <f aca="false">(J14-J89)/J3</f>
        <v>0.233907516610493</v>
      </c>
      <c r="K137" s="71" t="n">
        <f aca="false">(K14-K89)/K3</f>
        <v>0.233907516610493</v>
      </c>
      <c r="L137" s="71" t="n">
        <f aca="false">(L14-L89)/L3</f>
        <v>0.233907516610493</v>
      </c>
      <c r="M137" s="71" t="n">
        <f aca="false">(M14-M89)/M3</f>
        <v>0.233907516610493</v>
      </c>
    </row>
    <row r="138" customFormat="false" ht="15" hidden="false" customHeight="false" outlineLevel="0" collapsed="false">
      <c r="B138" s="0" t="s">
        <v>25</v>
      </c>
      <c r="C138" s="71" t="n">
        <f aca="false">(C15-C90)/C4</f>
        <v>0.562204252030139</v>
      </c>
      <c r="D138" s="71" t="n">
        <f aca="false">(D15-D90)/D4</f>
        <v>0.196645108735108</v>
      </c>
      <c r="E138" s="71" t="n">
        <f aca="false">(E15-E90)/E4</f>
        <v>0.196645108735108</v>
      </c>
      <c r="F138" s="71" t="n">
        <f aca="false">(F15-F90)/F4</f>
        <v>0.196645108735108</v>
      </c>
      <c r="G138" s="71" t="n">
        <f aca="false">(G15-G90)/G4</f>
        <v>0.196645108735108</v>
      </c>
      <c r="H138" s="71" t="n">
        <f aca="false">(H15-H90)/H4</f>
        <v>0.196645108735108</v>
      </c>
      <c r="I138" s="71" t="n">
        <f aca="false">(I15-I90)/I4</f>
        <v>0.196645108735108</v>
      </c>
      <c r="J138" s="71" t="n">
        <f aca="false">(J15-J90)/J4</f>
        <v>0.196645108735108</v>
      </c>
      <c r="K138" s="71" t="n">
        <f aca="false">(K15-K90)/K4</f>
        <v>0.196645108735108</v>
      </c>
      <c r="L138" s="71" t="n">
        <f aca="false">(L15-L90)/L4</f>
        <v>0.196645108735108</v>
      </c>
      <c r="M138" s="71" t="n">
        <f aca="false">(M15-M90)/M4</f>
        <v>0.196645108735108</v>
      </c>
    </row>
    <row r="139" customFormat="false" ht="15" hidden="false" customHeight="false" outlineLevel="0" collapsed="false">
      <c r="B139" s="0" t="s">
        <v>26</v>
      </c>
      <c r="C139" s="71" t="n">
        <f aca="false">(C16-C91)/C5</f>
        <v>0.475481937319231</v>
      </c>
      <c r="D139" s="71" t="n">
        <f aca="false">(D16-D91)/D5</f>
        <v>0.284330205942669</v>
      </c>
      <c r="E139" s="71" t="n">
        <f aca="false">(E16-E91)/E5</f>
        <v>0.284330205942669</v>
      </c>
      <c r="F139" s="71" t="n">
        <f aca="false">(F16-F91)/F5</f>
        <v>0.284330205942669</v>
      </c>
      <c r="G139" s="71" t="n">
        <f aca="false">(G16-G91)/G5</f>
        <v>0.284330205942669</v>
      </c>
      <c r="H139" s="71" t="n">
        <f aca="false">(H16-H91)/H5</f>
        <v>0.284330205942669</v>
      </c>
      <c r="I139" s="71" t="n">
        <f aca="false">(I16-I91)/I5</f>
        <v>0.284330205942669</v>
      </c>
      <c r="J139" s="71" t="n">
        <f aca="false">(J16-J91)/J5</f>
        <v>0.284330205942669</v>
      </c>
      <c r="K139" s="71" t="n">
        <f aca="false">(K16-K91)/K5</f>
        <v>0.284330205942669</v>
      </c>
      <c r="L139" s="71" t="n">
        <f aca="false">(L16-L91)/L5</f>
        <v>0.284330205942669</v>
      </c>
      <c r="M139" s="71" t="n">
        <f aca="false">(M16-M91)/M5</f>
        <v>0.284330205942669</v>
      </c>
    </row>
    <row r="140" customFormat="false" ht="15" hidden="false" customHeight="false" outlineLevel="0" collapsed="false">
      <c r="B140" s="0" t="s">
        <v>27</v>
      </c>
      <c r="C140" s="71" t="n">
        <f aca="false">(C17-C92)/C6</f>
        <v>0.491381172536139</v>
      </c>
      <c r="D140" s="71" t="n">
        <f aca="false">(D17-D92)/D6</f>
        <v>0.18999810577908</v>
      </c>
      <c r="E140" s="71" t="n">
        <f aca="false">(E17-E92)/E6</f>
        <v>0.18999810577908</v>
      </c>
      <c r="F140" s="71" t="n">
        <f aca="false">(F17-F92)/F6</f>
        <v>0.18999810577908</v>
      </c>
      <c r="G140" s="71" t="n">
        <f aca="false">(G17-G92)/G6</f>
        <v>0.18999810577908</v>
      </c>
      <c r="H140" s="71" t="n">
        <f aca="false">(H17-H92)/H6</f>
        <v>0.18999810577908</v>
      </c>
      <c r="I140" s="71" t="n">
        <f aca="false">(I17-I92)/I6</f>
        <v>0.18999810577908</v>
      </c>
      <c r="J140" s="71" t="n">
        <f aca="false">(J17-J92)/J6</f>
        <v>0.18999810577908</v>
      </c>
      <c r="K140" s="71" t="n">
        <f aca="false">(K17-K92)/K6</f>
        <v>0.18999810577908</v>
      </c>
      <c r="L140" s="71" t="n">
        <f aca="false">(L17-L92)/L6</f>
        <v>0.18999810577908</v>
      </c>
      <c r="M140" s="71" t="n">
        <f aca="false">(M17-M92)/M6</f>
        <v>0.18999810577908</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0.380910255469177</v>
      </c>
      <c r="E143" s="71" t="n">
        <f aca="false">(E14-E113)/E3</f>
        <v>0.380910255469177</v>
      </c>
      <c r="F143" s="71" t="n">
        <f aca="false">(F14-F113)/F3</f>
        <v>0.380910255469177</v>
      </c>
      <c r="G143" s="71" t="n">
        <f aca="false">(G14-G113)/G3</f>
        <v>0.380910255469177</v>
      </c>
      <c r="H143" s="71" t="n">
        <f aca="false">(H14-H113)/H3</f>
        <v>0.380910255469177</v>
      </c>
      <c r="I143" s="71" t="n">
        <f aca="false">(I14-I113)/I3</f>
        <v>0.380910255469177</v>
      </c>
      <c r="J143" s="71" t="n">
        <f aca="false">(J14-J113)/J3</f>
        <v>0.380910255469177</v>
      </c>
      <c r="K143" s="71" t="n">
        <f aca="false">(K14-K113)/K3</f>
        <v>0.380910255469177</v>
      </c>
      <c r="L143" s="71" t="n">
        <f aca="false">(L14-L113)/L3</f>
        <v>0.380910255469177</v>
      </c>
      <c r="M143" s="71" t="n">
        <f aca="false">(M14-M113)/M3</f>
        <v>0.380910255469177</v>
      </c>
    </row>
    <row r="144" customFormat="false" ht="15" hidden="false" customHeight="false" outlineLevel="0" collapsed="false">
      <c r="B144" s="0" t="s">
        <v>25</v>
      </c>
      <c r="C144" s="71" t="n">
        <f aca="false">(C15-C114)/C4</f>
        <v>0.562204252030139</v>
      </c>
      <c r="D144" s="71" t="n">
        <f aca="false">(D15-D114)/D4</f>
        <v>0.398288704310173</v>
      </c>
      <c r="E144" s="71" t="n">
        <f aca="false">(E15-E114)/E4</f>
        <v>0.398288704310173</v>
      </c>
      <c r="F144" s="71" t="n">
        <f aca="false">(F15-F114)/F4</f>
        <v>0.398288704310173</v>
      </c>
      <c r="G144" s="71" t="n">
        <f aca="false">(G15-G114)/G4</f>
        <v>0.398288704310173</v>
      </c>
      <c r="H144" s="71" t="n">
        <f aca="false">(H15-H114)/H4</f>
        <v>0.398288704310173</v>
      </c>
      <c r="I144" s="71" t="n">
        <f aca="false">(I15-I114)/I4</f>
        <v>0.398288704310173</v>
      </c>
      <c r="J144" s="71" t="n">
        <f aca="false">(J15-J114)/J4</f>
        <v>0.398288704310173</v>
      </c>
      <c r="K144" s="71" t="n">
        <f aca="false">(K15-K114)/K4</f>
        <v>0.398288704310173</v>
      </c>
      <c r="L144" s="71" t="n">
        <f aca="false">(L15-L114)/L4</f>
        <v>0.398288704310173</v>
      </c>
      <c r="M144" s="71" t="n">
        <f aca="false">(M15-M114)/M4</f>
        <v>0.398288704310173</v>
      </c>
    </row>
    <row r="145" customFormat="false" ht="15" hidden="false" customHeight="false" outlineLevel="0" collapsed="false">
      <c r="B145" s="0" t="s">
        <v>26</v>
      </c>
      <c r="C145" s="71" t="n">
        <f aca="false">(C16-C115)/C5</f>
        <v>0.475481937319231</v>
      </c>
      <c r="D145" s="71" t="n">
        <f aca="false">(D16-D115)/D5</f>
        <v>0.389770113881344</v>
      </c>
      <c r="E145" s="71" t="n">
        <f aca="false">(E16-E115)/E5</f>
        <v>0.389770113881344</v>
      </c>
      <c r="F145" s="71" t="n">
        <f aca="false">(F16-F115)/F5</f>
        <v>0.389770113881344</v>
      </c>
      <c r="G145" s="71" t="n">
        <f aca="false">(G16-G115)/G5</f>
        <v>0.389770113881344</v>
      </c>
      <c r="H145" s="71" t="n">
        <f aca="false">(H16-H115)/H5</f>
        <v>0.389770113881344</v>
      </c>
      <c r="I145" s="71" t="n">
        <f aca="false">(I16-I115)/I5</f>
        <v>0.389770113881344</v>
      </c>
      <c r="J145" s="71" t="n">
        <f aca="false">(J16-J115)/J5</f>
        <v>0.389770113881344</v>
      </c>
      <c r="K145" s="71" t="n">
        <f aca="false">(K16-K115)/K5</f>
        <v>0.389770113881344</v>
      </c>
      <c r="L145" s="71" t="n">
        <f aca="false">(L16-L115)/L5</f>
        <v>0.389770113881344</v>
      </c>
      <c r="M145" s="71" t="n">
        <f aca="false">(M16-M115)/M5</f>
        <v>0.389770113881344</v>
      </c>
    </row>
    <row r="146" customFormat="false" ht="15" hidden="false" customHeight="false" outlineLevel="0" collapsed="false">
      <c r="B146" s="0" t="s">
        <v>27</v>
      </c>
      <c r="C146" s="71" t="n">
        <f aca="false">(C17-C116)/C6</f>
        <v>0.491381172536139</v>
      </c>
      <c r="D146" s="71" t="n">
        <f aca="false">(D17-D116)/D6</f>
        <v>0.356241971760804</v>
      </c>
      <c r="E146" s="71" t="n">
        <f aca="false">(E17-E116)/E6</f>
        <v>0.356241971760804</v>
      </c>
      <c r="F146" s="71" t="n">
        <f aca="false">(F17-F116)/F6</f>
        <v>0.356241971760804</v>
      </c>
      <c r="G146" s="71" t="n">
        <f aca="false">(G17-G116)/G6</f>
        <v>0.356241971760804</v>
      </c>
      <c r="H146" s="71" t="n">
        <f aca="false">(H17-H116)/H6</f>
        <v>0.356241971760804</v>
      </c>
      <c r="I146" s="71" t="n">
        <f aca="false">(I17-I116)/I6</f>
        <v>0.356241971760804</v>
      </c>
      <c r="J146" s="71" t="n">
        <f aca="false">(J17-J116)/J6</f>
        <v>0.356241971760804</v>
      </c>
      <c r="K146" s="71" t="n">
        <f aca="false">(K17-K116)/K6</f>
        <v>0.356241971760804</v>
      </c>
      <c r="L146" s="71" t="n">
        <f aca="false">(L17-L116)/L6</f>
        <v>0.356241971760804</v>
      </c>
      <c r="M146" s="71" t="n">
        <f aca="false">(M17-M116)/M6</f>
        <v>0.356241971760804</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WRA'!AH26</f>
        <v>0.0119712463348676</v>
      </c>
      <c r="E149" s="75" t="n">
        <f aca="false">D149</f>
        <v>0.0119712463348676</v>
      </c>
      <c r="F149" s="75" t="n">
        <f aca="false">E149</f>
        <v>0.0119712463348676</v>
      </c>
      <c r="G149" s="75" t="n">
        <f aca="false">F149</f>
        <v>0.0119712463348676</v>
      </c>
      <c r="H149" s="75" t="n">
        <f aca="false">G149</f>
        <v>0.0119712463348676</v>
      </c>
      <c r="I149" s="75" t="n">
        <f aca="false">H149</f>
        <v>0.0119712463348676</v>
      </c>
      <c r="J149" s="75" t="n">
        <f aca="false">I149</f>
        <v>0.0119712463348676</v>
      </c>
      <c r="K149" s="75" t="n">
        <f aca="false">J149</f>
        <v>0.0119712463348676</v>
      </c>
      <c r="L149" s="75" t="n">
        <f aca="false">K149</f>
        <v>0.0119712463348676</v>
      </c>
      <c r="M149" s="75" t="n">
        <f aca="false">L149</f>
        <v>0.0119712463348676</v>
      </c>
    </row>
    <row r="150" customFormat="false" ht="15" hidden="false" customHeight="false" outlineLevel="0" collapsed="false">
      <c r="B150" s="0" t="s">
        <v>26</v>
      </c>
      <c r="C150" s="75" t="n">
        <v>0</v>
      </c>
      <c r="D150" s="75" t="n">
        <f aca="false">'Regional Data WRA'!AH27</f>
        <v>0.00447538633304832</v>
      </c>
      <c r="E150" s="75" t="n">
        <f aca="false">D150</f>
        <v>0.00447538633304832</v>
      </c>
      <c r="F150" s="75" t="n">
        <f aca="false">E150</f>
        <v>0.00447538633304832</v>
      </c>
      <c r="G150" s="75" t="n">
        <f aca="false">F150</f>
        <v>0.00447538633304832</v>
      </c>
      <c r="H150" s="75" t="n">
        <f aca="false">G150</f>
        <v>0.00447538633304832</v>
      </c>
      <c r="I150" s="75" t="n">
        <f aca="false">H150</f>
        <v>0.00447538633304832</v>
      </c>
      <c r="J150" s="75" t="n">
        <f aca="false">I150</f>
        <v>0.00447538633304832</v>
      </c>
      <c r="K150" s="75" t="n">
        <f aca="false">J150</f>
        <v>0.00447538633304832</v>
      </c>
      <c r="L150" s="75" t="n">
        <f aca="false">K150</f>
        <v>0.00447538633304832</v>
      </c>
      <c r="M150" s="75" t="n">
        <f aca="false">L150</f>
        <v>0.00447538633304832</v>
      </c>
    </row>
    <row r="151" customFormat="false" ht="15" hidden="false" customHeight="false" outlineLevel="0" collapsed="false">
      <c r="B151" s="0" t="s">
        <v>27</v>
      </c>
      <c r="C151" s="75" t="n">
        <v>0</v>
      </c>
      <c r="D151" s="75" t="n">
        <f aca="false">'Regional Data WRA'!AH28</f>
        <v>0.0131642860454622</v>
      </c>
      <c r="E151" s="75" t="n">
        <f aca="false">D151</f>
        <v>0.0131642860454622</v>
      </c>
      <c r="F151" s="75" t="n">
        <f aca="false">E151</f>
        <v>0.0131642860454622</v>
      </c>
      <c r="G151" s="75" t="n">
        <f aca="false">F151</f>
        <v>0.0131642860454622</v>
      </c>
      <c r="H151" s="75" t="n">
        <f aca="false">G151</f>
        <v>0.0131642860454622</v>
      </c>
      <c r="I151" s="75" t="n">
        <f aca="false">H151</f>
        <v>0.0131642860454622</v>
      </c>
      <c r="J151" s="75" t="n">
        <f aca="false">I151</f>
        <v>0.0131642860454622</v>
      </c>
      <c r="K151" s="75" t="n">
        <f aca="false">J151</f>
        <v>0.0131642860454622</v>
      </c>
      <c r="L151" s="75" t="n">
        <f aca="false">K151</f>
        <v>0.0131642860454622</v>
      </c>
      <c r="M151" s="75" t="n">
        <f aca="false">L151</f>
        <v>0.0131642860454622</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4687.87908017685</v>
      </c>
      <c r="E154" s="22" t="n">
        <f aca="false">SUM(E155:E157)</f>
        <v>4835.27977055068</v>
      </c>
      <c r="F154" s="22" t="n">
        <f aca="false">SUM(F155:F157)</f>
        <v>4986.15555497246</v>
      </c>
      <c r="G154" s="22" t="n">
        <f aca="false">SUM(G155:G157)</f>
        <v>5140.66870173717</v>
      </c>
      <c r="H154" s="22" t="n">
        <f aca="false">SUM(H155:H157)</f>
        <v>5298.71346296717</v>
      </c>
      <c r="I154" s="22" t="n">
        <f aca="false">SUM(I155:I157)</f>
        <v>5460.91520973196</v>
      </c>
      <c r="J154" s="22" t="n">
        <f aca="false">SUM(J155:J157)</f>
        <v>5626.44619140312</v>
      </c>
      <c r="K154" s="22" t="n">
        <f aca="false">SUM(K155:K157)</f>
        <v>5796.04390826521</v>
      </c>
      <c r="L154" s="22" t="n">
        <f aca="false">SUM(L155:L157)</f>
        <v>5971.69477950252</v>
      </c>
      <c r="M154" s="22" t="n">
        <f aca="false">SUM(M155:M157)</f>
        <v>6146.26355823329</v>
      </c>
    </row>
    <row r="155" customFormat="false" ht="15" hidden="false" customHeight="false" outlineLevel="0" collapsed="false">
      <c r="B155" s="0" t="s">
        <v>25</v>
      </c>
      <c r="C155" s="0" t="n">
        <f aca="false">C149*C4</f>
        <v>0</v>
      </c>
      <c r="D155" s="22" t="n">
        <f aca="false">D149*D4</f>
        <v>981.259991437349</v>
      </c>
      <c r="E155" s="22" t="n">
        <f aca="false">E149*E4</f>
        <v>1012.11368832252</v>
      </c>
      <c r="F155" s="22" t="n">
        <f aca="false">F149*F4</f>
        <v>1043.69478681028</v>
      </c>
      <c r="G155" s="22" t="n">
        <f aca="false">G149*G4</f>
        <v>1076.03725266279</v>
      </c>
      <c r="H155" s="22" t="n">
        <f aca="false">H149*H4</f>
        <v>1109.11895088898</v>
      </c>
      <c r="I155" s="22" t="n">
        <f aca="false">I149*I4</f>
        <v>1143.0707832463</v>
      </c>
      <c r="J155" s="22" t="n">
        <f aca="false">J149*J4</f>
        <v>1177.71948618407</v>
      </c>
      <c r="K155" s="22" t="n">
        <f aca="false">K149*K4</f>
        <v>1213.21943218302</v>
      </c>
      <c r="L155" s="22" t="n">
        <f aca="false">L149*L4</f>
        <v>1249.98641560099</v>
      </c>
      <c r="M155" s="22" t="n">
        <f aca="false">M149*M4</f>
        <v>1286.52689699841</v>
      </c>
    </row>
    <row r="156" customFormat="false" ht="15" hidden="false" customHeight="false" outlineLevel="0" collapsed="false">
      <c r="B156" s="0" t="s">
        <v>26</v>
      </c>
      <c r="C156" s="0" t="n">
        <f aca="false">C150*C5</f>
        <v>0</v>
      </c>
      <c r="D156" s="22" t="n">
        <f aca="false">D150*D5</f>
        <v>982.957630770594</v>
      </c>
      <c r="E156" s="22" t="n">
        <f aca="false">E150*E5</f>
        <v>1013.86470642374</v>
      </c>
      <c r="F156" s="22" t="n">
        <f aca="false">F150*F5</f>
        <v>1045.5004421284</v>
      </c>
      <c r="G156" s="22" t="n">
        <f aca="false">G150*G5</f>
        <v>1077.89886240954</v>
      </c>
      <c r="H156" s="22" t="n">
        <f aca="false">H150*H5</f>
        <v>1111.03779398123</v>
      </c>
      <c r="I156" s="22" t="n">
        <f aca="false">I150*I5</f>
        <v>1145.04836506891</v>
      </c>
      <c r="J156" s="22" t="n">
        <f aca="false">J150*J5</f>
        <v>1179.75701236543</v>
      </c>
      <c r="K156" s="22" t="n">
        <f aca="false">K150*K5</f>
        <v>1215.31837542529</v>
      </c>
      <c r="L156" s="22" t="n">
        <f aca="false">L150*L5</f>
        <v>1252.14896795578</v>
      </c>
      <c r="M156" s="22" t="n">
        <f aca="false">M150*M5</f>
        <v>1288.75266660349</v>
      </c>
    </row>
    <row r="157" customFormat="false" ht="15" hidden="false" customHeight="false" outlineLevel="0" collapsed="false">
      <c r="B157" s="0" t="s">
        <v>27</v>
      </c>
      <c r="C157" s="0" t="n">
        <f aca="false">C151*C6</f>
        <v>0</v>
      </c>
      <c r="D157" s="22" t="n">
        <f aca="false">D151*D6</f>
        <v>2723.6614579689</v>
      </c>
      <c r="E157" s="22" t="n">
        <f aca="false">E151*E6</f>
        <v>2809.30137580443</v>
      </c>
      <c r="F157" s="22" t="n">
        <f aca="false">F151*F6</f>
        <v>2896.96032603377</v>
      </c>
      <c r="G157" s="22" t="n">
        <f aca="false">G151*G6</f>
        <v>2986.73258666484</v>
      </c>
      <c r="H157" s="22" t="n">
        <f aca="false">H151*H6</f>
        <v>3078.55671809696</v>
      </c>
      <c r="I157" s="22" t="n">
        <f aca="false">I151*I6</f>
        <v>3172.79606141676</v>
      </c>
      <c r="J157" s="22" t="n">
        <f aca="false">J151*J6</f>
        <v>3268.96969285362</v>
      </c>
      <c r="K157" s="22" t="n">
        <f aca="false">K151*K6</f>
        <v>3367.5061006569</v>
      </c>
      <c r="L157" s="22" t="n">
        <f aca="false">L151*L6</f>
        <v>3469.55939594575</v>
      </c>
      <c r="M157" s="22" t="n">
        <f aca="false">M151*M6</f>
        <v>3570.98399463138</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WRA'!Q26+'Regional Data WRA'!V16-('Regional Data WRA'!Q26*'Regional Data WRA'!V16)</f>
        <v>0.996025588536255</v>
      </c>
      <c r="E188" s="71" t="n">
        <f aca="false">D188</f>
        <v>0.996025588536255</v>
      </c>
      <c r="F188" s="71" t="n">
        <f aca="false">E188</f>
        <v>0.996025588536255</v>
      </c>
      <c r="G188" s="71" t="n">
        <f aca="false">F188</f>
        <v>0.996025588536255</v>
      </c>
      <c r="H188" s="71" t="n">
        <f aca="false">G188</f>
        <v>0.996025588536255</v>
      </c>
      <c r="I188" s="71" t="n">
        <f aca="false">H188</f>
        <v>0.996025588536255</v>
      </c>
      <c r="J188" s="71" t="n">
        <f aca="false">I188</f>
        <v>0.996025588536255</v>
      </c>
      <c r="K188" s="71" t="n">
        <f aca="false">J188</f>
        <v>0.996025588536255</v>
      </c>
      <c r="L188" s="71" t="n">
        <f aca="false">K188</f>
        <v>0.996025588536255</v>
      </c>
      <c r="M188" s="71" t="n">
        <f aca="false">L188</f>
        <v>0.996025588536255</v>
      </c>
    </row>
    <row r="189" customFormat="false" ht="15" hidden="false" customHeight="false" outlineLevel="0" collapsed="false">
      <c r="B189" s="0" t="s">
        <v>26</v>
      </c>
      <c r="C189" s="75" t="n">
        <v>0</v>
      </c>
      <c r="D189" s="71" t="n">
        <f aca="false">'Regional Data WRA'!Q27+'Regional Data WRA'!V17-('Regional Data WRA'!Q27*'Regional Data WRA'!V17)</f>
        <v>0.908455026346929</v>
      </c>
      <c r="E189" s="71" t="n">
        <f aca="false">D189</f>
        <v>0.908455026346929</v>
      </c>
      <c r="F189" s="71" t="n">
        <f aca="false">E189</f>
        <v>0.908455026346929</v>
      </c>
      <c r="G189" s="71" t="n">
        <f aca="false">F189</f>
        <v>0.908455026346929</v>
      </c>
      <c r="H189" s="71" t="n">
        <f aca="false">G189</f>
        <v>0.908455026346929</v>
      </c>
      <c r="I189" s="71" t="n">
        <f aca="false">H189</f>
        <v>0.908455026346929</v>
      </c>
      <c r="J189" s="71" t="n">
        <f aca="false">I189</f>
        <v>0.908455026346929</v>
      </c>
      <c r="K189" s="71" t="n">
        <f aca="false">J189</f>
        <v>0.908455026346929</v>
      </c>
      <c r="L189" s="71" t="n">
        <f aca="false">K189</f>
        <v>0.908455026346929</v>
      </c>
      <c r="M189" s="71" t="n">
        <f aca="false">L189</f>
        <v>0.908455026346929</v>
      </c>
    </row>
    <row r="190" customFormat="false" ht="15" hidden="false" customHeight="false" outlineLevel="0" collapsed="false">
      <c r="B190" s="0" t="s">
        <v>27</v>
      </c>
      <c r="C190" s="75" t="n">
        <v>0</v>
      </c>
      <c r="D190" s="71" t="n">
        <f aca="false">'Regional Data WRA'!Q28+'Regional Data WRA'!V18-('Regional Data WRA'!Q28*'Regional Data WRA'!V18)</f>
        <v>0.990474704933771</v>
      </c>
      <c r="E190" s="71" t="n">
        <f aca="false">D190</f>
        <v>0.990474704933771</v>
      </c>
      <c r="F190" s="71" t="n">
        <f aca="false">E190</f>
        <v>0.990474704933771</v>
      </c>
      <c r="G190" s="71" t="n">
        <f aca="false">F190</f>
        <v>0.990474704933771</v>
      </c>
      <c r="H190" s="71" t="n">
        <f aca="false">G190</f>
        <v>0.990474704933771</v>
      </c>
      <c r="I190" s="71" t="n">
        <f aca="false">H190</f>
        <v>0.990474704933771</v>
      </c>
      <c r="J190" s="71" t="n">
        <f aca="false">I190</f>
        <v>0.990474704933771</v>
      </c>
      <c r="K190" s="71" t="n">
        <f aca="false">J190</f>
        <v>0.990474704933771</v>
      </c>
      <c r="L190" s="71" t="n">
        <f aca="false">K190</f>
        <v>0.990474704933771</v>
      </c>
      <c r="M190" s="71" t="n">
        <f aca="false">L190</f>
        <v>0.990474704933771</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4476229.05768012</v>
      </c>
      <c r="E193" s="22" t="n">
        <f aca="false">SUM(E194:E196)</f>
        <v>4616974.84955933</v>
      </c>
      <c r="F193" s="22" t="n">
        <f aca="false">SUM(F194:F196)</f>
        <v>4761038.84071149</v>
      </c>
      <c r="G193" s="22" t="n">
        <f aca="false">SUM(G194:G196)</f>
        <v>4908575.97328525</v>
      </c>
      <c r="H193" s="22" t="n">
        <f aca="false">SUM(H194:H196)</f>
        <v>5059485.27374553</v>
      </c>
      <c r="I193" s="22" t="n">
        <f aca="false">SUM(I194:I196)</f>
        <v>5214363.87868762</v>
      </c>
      <c r="J193" s="22" t="n">
        <f aca="false">SUM(J194:J196)</f>
        <v>5372421.40906121</v>
      </c>
      <c r="K193" s="22" t="n">
        <f aca="false">SUM(K194:K196)</f>
        <v>5534362.0682272</v>
      </c>
      <c r="L193" s="22" t="n">
        <f aca="false">SUM(L194:L196)</f>
        <v>5702082.59181408</v>
      </c>
      <c r="M193" s="22" t="n">
        <f aca="false">SUM(M194:M196)</f>
        <v>5868769.87758958</v>
      </c>
    </row>
    <row r="194" customFormat="false" ht="15" hidden="false" customHeight="false" outlineLevel="0" collapsed="false">
      <c r="B194" s="0" t="s">
        <v>25</v>
      </c>
      <c r="C194" s="22" t="n">
        <f aca="false">C188*C161</f>
        <v>0</v>
      </c>
      <c r="D194" s="22" t="n">
        <f aca="false">D188*D161</f>
        <v>1035310.66340734</v>
      </c>
      <c r="E194" s="22" t="n">
        <f aca="false">E188*E161</f>
        <v>1067863.8722098</v>
      </c>
      <c r="F194" s="22" t="n">
        <f aca="false">F188*F161</f>
        <v>1101184.55002385</v>
      </c>
      <c r="G194" s="22" t="n">
        <f aca="false">G188*G161</f>
        <v>1135308.53354522</v>
      </c>
      <c r="H194" s="22" t="n">
        <f aca="false">H188*H161</f>
        <v>1170212.46852276</v>
      </c>
      <c r="I194" s="22" t="n">
        <f aca="false">I188*I161</f>
        <v>1206034.46716582</v>
      </c>
      <c r="J194" s="22" t="n">
        <f aca="false">J188*J161</f>
        <v>1242591.72206028</v>
      </c>
      <c r="K194" s="22" t="n">
        <f aca="false">K188*K161</f>
        <v>1280047.10897487</v>
      </c>
      <c r="L194" s="22" t="n">
        <f aca="false">L188*L161</f>
        <v>1318839.32543748</v>
      </c>
      <c r="M194" s="22" t="n">
        <f aca="false">M188*M161</f>
        <v>1357392.56348541</v>
      </c>
    </row>
    <row r="195" customFormat="false" ht="15" hidden="false" customHeight="false" outlineLevel="0" collapsed="false">
      <c r="B195" s="0" t="s">
        <v>26</v>
      </c>
      <c r="C195" s="22" t="n">
        <f aca="false">C189*C162</f>
        <v>0</v>
      </c>
      <c r="D195" s="22" t="n">
        <f aca="false">D189*D162</f>
        <v>1320960.49515771</v>
      </c>
      <c r="E195" s="22" t="n">
        <f aca="false">E189*E162</f>
        <v>1362495.37385502</v>
      </c>
      <c r="F195" s="22" t="n">
        <f aca="false">F189*F162</f>
        <v>1405009.47191268</v>
      </c>
      <c r="G195" s="22" t="n">
        <f aca="false">G189*G162</f>
        <v>1448548.51363451</v>
      </c>
      <c r="H195" s="22" t="n">
        <f aca="false">H189*H162</f>
        <v>1493082.70115958</v>
      </c>
      <c r="I195" s="22" t="n">
        <f aca="false">I189*I162</f>
        <v>1538788.25287227</v>
      </c>
      <c r="J195" s="22" t="n">
        <f aca="false">J189*J162</f>
        <v>1585431.9234475</v>
      </c>
      <c r="K195" s="22" t="n">
        <f aca="false">K189*K162</f>
        <v>1633221.52727732</v>
      </c>
      <c r="L195" s="22" t="n">
        <f aca="false">L189*L162</f>
        <v>1682716.80176631</v>
      </c>
      <c r="M195" s="22" t="n">
        <f aca="false">M189*M162</f>
        <v>1731907.16193715</v>
      </c>
    </row>
    <row r="196" customFormat="false" ht="15" hidden="false" customHeight="false" outlineLevel="0" collapsed="false">
      <c r="B196" s="0" t="s">
        <v>27</v>
      </c>
      <c r="C196" s="22" t="n">
        <f aca="false">C190*C163</f>
        <v>0</v>
      </c>
      <c r="D196" s="22" t="n">
        <f aca="false">D190*D163</f>
        <v>2119957.89911506</v>
      </c>
      <c r="E196" s="22" t="n">
        <f aca="false">E190*E163</f>
        <v>2186615.60349451</v>
      </c>
      <c r="F196" s="22" t="n">
        <f aca="false">F190*F163</f>
        <v>2254844.81877496</v>
      </c>
      <c r="G196" s="22" t="n">
        <f aca="false">G190*G163</f>
        <v>2324718.92610552</v>
      </c>
      <c r="H196" s="22" t="n">
        <f aca="false">H190*H163</f>
        <v>2396190.10406318</v>
      </c>
      <c r="I196" s="22" t="n">
        <f aca="false">I190*I163</f>
        <v>2469541.15864954</v>
      </c>
      <c r="J196" s="22" t="n">
        <f aca="false">J190*J163</f>
        <v>2544397.76355343</v>
      </c>
      <c r="K196" s="22" t="n">
        <f aca="false">K190*K163</f>
        <v>2621093.431975</v>
      </c>
      <c r="L196" s="22" t="n">
        <f aca="false">L190*L163</f>
        <v>2700526.46461029</v>
      </c>
      <c r="M196" s="22" t="n">
        <f aca="false">M190*M163</f>
        <v>2779470.15216701</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51514303.8203614</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11914785.2748328</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15202162.2230201</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24397356.3225085</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4345853.45405836</v>
      </c>
      <c r="E206" s="22" t="n">
        <f aca="false">PV($C$203,E$205,0,E193)*-1</f>
        <v>4351941.60576805</v>
      </c>
      <c r="F206" s="22" t="n">
        <f aca="false">PV($C$203,F$205,0,F193)*-1</f>
        <v>4357024.98493356</v>
      </c>
      <c r="G206" s="22" t="n">
        <f aca="false">PV($C$203,G$205,0,G193)*-1</f>
        <v>4361206.17597409</v>
      </c>
      <c r="H206" s="22" t="n">
        <f aca="false">PV($C$203,H$205,0,H193)*-1</f>
        <v>4364356.44159521</v>
      </c>
      <c r="I206" s="22" t="n">
        <f aca="false">PV($C$203,I$205,0,I193)*-1</f>
        <v>4366947.6570208</v>
      </c>
      <c r="J206" s="22" t="n">
        <f aca="false">PV($C$203,J$205,0,J193)*-1</f>
        <v>4368270.24306697</v>
      </c>
      <c r="K206" s="22" t="n">
        <f aca="false">PV($C$203,K$205,0,K193)*-1</f>
        <v>4368876.52269532</v>
      </c>
      <c r="L206" s="22" t="n">
        <f aca="false">PV($C$203,L$205,0,L193)*-1</f>
        <v>4370171.50757163</v>
      </c>
      <c r="M206" s="22" t="n">
        <f aca="false">PV($C$203,M$205,0,M193)*-1</f>
        <v>4366915.9538436</v>
      </c>
    </row>
    <row r="207" customFormat="false" ht="15" hidden="false" customHeight="false" outlineLevel="0" collapsed="false">
      <c r="A207" s="101"/>
      <c r="B207" s="101" t="s">
        <v>25</v>
      </c>
      <c r="C207" s="22" t="n">
        <f aca="false">PV($C$203,C$205,0,C194)*-1</f>
        <v>0</v>
      </c>
      <c r="D207" s="22" t="n">
        <f aca="false">PV($C$203,D$205,0,D194)*-1</f>
        <v>1005155.98389063</v>
      </c>
      <c r="E207" s="22" t="n">
        <f aca="false">PV($C$203,E$205,0,E194)*-1</f>
        <v>1006564.11745668</v>
      </c>
      <c r="F207" s="22" t="n">
        <f aca="false">PV($C$203,F$205,0,F194)*-1</f>
        <v>1007739.85636289</v>
      </c>
      <c r="G207" s="22" t="n">
        <f aca="false">PV($C$203,G$205,0,G194)*-1</f>
        <v>1008706.92744308</v>
      </c>
      <c r="H207" s="22" t="n">
        <f aca="false">PV($C$203,H$205,0,H194)*-1</f>
        <v>1009435.55494361</v>
      </c>
      <c r="I207" s="22" t="n">
        <f aca="false">PV($C$203,I$205,0,I194)*-1</f>
        <v>1010034.87926923</v>
      </c>
      <c r="J207" s="22" t="n">
        <f aca="false">PV($C$203,J$205,0,J194)*-1</f>
        <v>1010340.78127273</v>
      </c>
      <c r="K207" s="22" t="n">
        <f aca="false">PV($C$203,K$205,0,K194)*-1</f>
        <v>1010481.00818162</v>
      </c>
      <c r="L207" s="22" t="n">
        <f aca="false">PV($C$203,L$205,0,L194)*-1</f>
        <v>1010780.52628807</v>
      </c>
      <c r="M207" s="22" t="n">
        <f aca="false">PV($C$203,M$205,0,M194)*-1</f>
        <v>1010027.54661556</v>
      </c>
    </row>
    <row r="208" customFormat="false" ht="15" hidden="false" customHeight="false" outlineLevel="0" collapsed="false">
      <c r="A208" s="101"/>
      <c r="B208" s="101" t="s">
        <v>26</v>
      </c>
      <c r="C208" s="22" t="n">
        <f aca="false">PV($C$203,C$205,0,C195)*-1</f>
        <v>0</v>
      </c>
      <c r="D208" s="22" t="n">
        <f aca="false">PV($C$203,D$205,0,D195)*-1</f>
        <v>1282485.91762885</v>
      </c>
      <c r="E208" s="22" t="n">
        <f aca="false">PV($C$203,E$205,0,E195)*-1</f>
        <v>1284282.56560941</v>
      </c>
      <c r="F208" s="22" t="n">
        <f aca="false">PV($C$203,F$205,0,F195)*-1</f>
        <v>1285782.69953308</v>
      </c>
      <c r="G208" s="22" t="n">
        <f aca="false">PV($C$203,G$205,0,G195)*-1</f>
        <v>1287016.59264178</v>
      </c>
      <c r="H208" s="22" t="n">
        <f aca="false">PV($C$203,H$205,0,H195)*-1</f>
        <v>1287946.25383229</v>
      </c>
      <c r="I208" s="22" t="n">
        <f aca="false">PV($C$203,I$205,0,I195)*-1</f>
        <v>1288710.93615027</v>
      </c>
      <c r="J208" s="22" t="n">
        <f aca="false">PV($C$203,J$205,0,J195)*-1</f>
        <v>1289101.23876793</v>
      </c>
      <c r="K208" s="22" t="n">
        <f aca="false">PV($C$203,K$205,0,K195)*-1</f>
        <v>1289280.15531303</v>
      </c>
      <c r="L208" s="22" t="n">
        <f aca="false">PV($C$203,L$205,0,L195)*-1</f>
        <v>1289662.31266945</v>
      </c>
      <c r="M208" s="22" t="n">
        <f aca="false">PV($C$203,M$205,0,M195)*-1</f>
        <v>1288701.58036349</v>
      </c>
    </row>
    <row r="209" customFormat="false" ht="15" hidden="false" customHeight="false" outlineLevel="0" collapsed="false">
      <c r="A209" s="101"/>
      <c r="B209" s="101" t="s">
        <v>27</v>
      </c>
      <c r="C209" s="22" t="n">
        <f aca="false">PV($C$203,C$205,0,C196)*-1</f>
        <v>0</v>
      </c>
      <c r="D209" s="22" t="n">
        <f aca="false">PV($C$203,D$205,0,D196)*-1</f>
        <v>2058211.55253889</v>
      </c>
      <c r="E209" s="22" t="n">
        <f aca="false">PV($C$203,E$205,0,E196)*-1</f>
        <v>2061094.92270196</v>
      </c>
      <c r="F209" s="22" t="n">
        <f aca="false">PV($C$203,F$205,0,F196)*-1</f>
        <v>2063502.42903759</v>
      </c>
      <c r="G209" s="22" t="n">
        <f aca="false">PV($C$203,G$205,0,G196)*-1</f>
        <v>2065482.65588923</v>
      </c>
      <c r="H209" s="22" t="n">
        <f aca="false">PV($C$203,H$205,0,H196)*-1</f>
        <v>2066974.6328193</v>
      </c>
      <c r="I209" s="22" t="n">
        <f aca="false">PV($C$203,I$205,0,I196)*-1</f>
        <v>2068201.8416013</v>
      </c>
      <c r="J209" s="22" t="n">
        <f aca="false">PV($C$203,J$205,0,J196)*-1</f>
        <v>2068828.22302631</v>
      </c>
      <c r="K209" s="22" t="n">
        <f aca="false">PV($C$203,K$205,0,K196)*-1</f>
        <v>2069115.35920067</v>
      </c>
      <c r="L209" s="22" t="n">
        <f aca="false">PV($C$203,L$205,0,L196)*-1</f>
        <v>2069728.66861411</v>
      </c>
      <c r="M209" s="22" t="n">
        <f aca="false">PV($C$203,M$205,0,M196)*-1</f>
        <v>2068186.82686455</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43621564.5465276</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10089267.1817241</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12872970.2525096</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20659327.1122939</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WRA'!R26+'Regional Data WRA'!V16-('Regional Data WRA'!R26*'Regional Data WRA'!V16)</f>
        <v>0.97157847561528</v>
      </c>
      <c r="E217" s="75" t="n">
        <f aca="false">D217</f>
        <v>0.97157847561528</v>
      </c>
      <c r="F217" s="75" t="n">
        <f aca="false">E217</f>
        <v>0.97157847561528</v>
      </c>
      <c r="G217" s="75" t="n">
        <f aca="false">F217</f>
        <v>0.97157847561528</v>
      </c>
      <c r="H217" s="75" t="n">
        <f aca="false">G217</f>
        <v>0.97157847561528</v>
      </c>
      <c r="I217" s="75" t="n">
        <f aca="false">H217</f>
        <v>0.97157847561528</v>
      </c>
      <c r="J217" s="75" t="n">
        <f aca="false">I217</f>
        <v>0.97157847561528</v>
      </c>
      <c r="K217" s="75" t="n">
        <f aca="false">J217</f>
        <v>0.97157847561528</v>
      </c>
      <c r="L217" s="75" t="n">
        <f aca="false">K217</f>
        <v>0.97157847561528</v>
      </c>
      <c r="M217" s="75" t="n">
        <f aca="false">L217</f>
        <v>0.97157847561528</v>
      </c>
    </row>
    <row r="218" customFormat="false" ht="15" hidden="false" customHeight="false" outlineLevel="0" collapsed="false">
      <c r="B218" s="0" t="s">
        <v>26</v>
      </c>
      <c r="C218" s="75" t="n">
        <v>0</v>
      </c>
      <c r="D218" s="75" t="n">
        <f aca="false">'Regional Data WRA'!R27+'Regional Data WRA'!V17-('Regional Data WRA'!R27*'Regional Data WRA'!V17)</f>
        <v>0.605550049647276</v>
      </c>
      <c r="E218" s="75" t="n">
        <f aca="false">D218</f>
        <v>0.605550049647276</v>
      </c>
      <c r="F218" s="75" t="n">
        <f aca="false">E218</f>
        <v>0.605550049647276</v>
      </c>
      <c r="G218" s="75" t="n">
        <f aca="false">F218</f>
        <v>0.605550049647276</v>
      </c>
      <c r="H218" s="75" t="n">
        <f aca="false">G218</f>
        <v>0.605550049647276</v>
      </c>
      <c r="I218" s="75" t="n">
        <f aca="false">H218</f>
        <v>0.605550049647276</v>
      </c>
      <c r="J218" s="75" t="n">
        <f aca="false">I218</f>
        <v>0.605550049647276</v>
      </c>
      <c r="K218" s="75" t="n">
        <f aca="false">J218</f>
        <v>0.605550049647276</v>
      </c>
      <c r="L218" s="75" t="n">
        <f aca="false">K218</f>
        <v>0.605550049647276</v>
      </c>
      <c r="M218" s="75" t="n">
        <f aca="false">L218</f>
        <v>0.605550049647276</v>
      </c>
    </row>
    <row r="219" customFormat="false" ht="15" hidden="false" customHeight="false" outlineLevel="0" collapsed="false">
      <c r="B219" s="0" t="s">
        <v>27</v>
      </c>
      <c r="C219" s="75" t="n">
        <v>0</v>
      </c>
      <c r="D219" s="75" t="n">
        <f aca="false">'Regional Data WRA'!R28+'Regional Data WRA'!V18-('Regional Data WRA'!R28*'Regional Data WRA'!V18)</f>
        <v>0.917533256228418</v>
      </c>
      <c r="E219" s="75" t="n">
        <f aca="false">D219</f>
        <v>0.917533256228418</v>
      </c>
      <c r="F219" s="75" t="n">
        <f aca="false">E219</f>
        <v>0.917533256228418</v>
      </c>
      <c r="G219" s="75" t="n">
        <f aca="false">F219</f>
        <v>0.917533256228418</v>
      </c>
      <c r="H219" s="75" t="n">
        <f aca="false">G219</f>
        <v>0.917533256228418</v>
      </c>
      <c r="I219" s="75" t="n">
        <f aca="false">H219</f>
        <v>0.917533256228418</v>
      </c>
      <c r="J219" s="75" t="n">
        <f aca="false">I219</f>
        <v>0.917533256228418</v>
      </c>
      <c r="K219" s="75" t="n">
        <f aca="false">J219</f>
        <v>0.917533256228418</v>
      </c>
      <c r="L219" s="75" t="n">
        <f aca="false">K219</f>
        <v>0.917533256228418</v>
      </c>
      <c r="M219" s="75" t="n">
        <f aca="false">L219</f>
        <v>0.917533256228418</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3854251.67934085</v>
      </c>
      <c r="E222" s="22" t="n">
        <f aca="false">SUM(E223:E225)</f>
        <v>3975440.67519437</v>
      </c>
      <c r="F222" s="22" t="n">
        <f aca="false">SUM(F223:F225)</f>
        <v>4099486.80256538</v>
      </c>
      <c r="G222" s="22" t="n">
        <f aca="false">SUM(G223:G225)</f>
        <v>4226523.47420573</v>
      </c>
      <c r="H222" s="22" t="n">
        <f aca="false">SUM(H223:H225)</f>
        <v>4356463.74697377</v>
      </c>
      <c r="I222" s="22" t="n">
        <f aca="false">SUM(I223:I225)</f>
        <v>4489821.78462107</v>
      </c>
      <c r="J222" s="22" t="n">
        <f aca="false">SUM(J223:J225)</f>
        <v>4625917.03221115</v>
      </c>
      <c r="K222" s="22" t="n">
        <f aca="false">SUM(K223:K225)</f>
        <v>4765355.84320612</v>
      </c>
      <c r="L222" s="22" t="n">
        <f aca="false">SUM(L223:L225)</f>
        <v>4909771.3995516</v>
      </c>
      <c r="M222" s="22" t="n">
        <f aca="false">SUM(M223:M225)</f>
        <v>5053297.28771469</v>
      </c>
    </row>
    <row r="223" customFormat="false" ht="15" hidden="false" customHeight="false" outlineLevel="0" collapsed="false">
      <c r="B223" s="0" t="s">
        <v>25</v>
      </c>
      <c r="C223" s="22" t="n">
        <f aca="false">C217*C161</f>
        <v>0</v>
      </c>
      <c r="D223" s="22" t="n">
        <f aca="false">D217*D161</f>
        <v>1009899.31154257</v>
      </c>
      <c r="E223" s="22" t="n">
        <f aca="false">E217*E161</f>
        <v>1041653.5127887</v>
      </c>
      <c r="F223" s="22" t="n">
        <f aca="false">F217*F161</f>
        <v>1074156.34577778</v>
      </c>
      <c r="G223" s="22" t="n">
        <f aca="false">G217*G161</f>
        <v>1107442.7676059</v>
      </c>
      <c r="H223" s="22" t="n">
        <f aca="false">H217*H161</f>
        <v>1141489.99724414</v>
      </c>
      <c r="I223" s="22" t="n">
        <f aca="false">I217*I161</f>
        <v>1176432.75698413</v>
      </c>
      <c r="J223" s="22" t="n">
        <f aca="false">J217*J161</f>
        <v>1212092.72635825</v>
      </c>
      <c r="K223" s="22" t="n">
        <f aca="false">K217*K161</f>
        <v>1248628.78340428</v>
      </c>
      <c r="L223" s="22" t="n">
        <f aca="false">L217*L161</f>
        <v>1286468.85796689</v>
      </c>
      <c r="M223" s="22" t="n">
        <f aca="false">M217*M161</f>
        <v>1324075.81975959</v>
      </c>
    </row>
    <row r="224" customFormat="false" ht="15" hidden="false" customHeight="false" outlineLevel="0" collapsed="false">
      <c r="B224" s="0" t="s">
        <v>26</v>
      </c>
      <c r="C224" s="22" t="n">
        <f aca="false">C218*C162</f>
        <v>0</v>
      </c>
      <c r="D224" s="22" t="n">
        <f aca="false">D218*D162</f>
        <v>880514.357041342</v>
      </c>
      <c r="E224" s="22" t="n">
        <f aca="false">E218*E162</f>
        <v>908200.315209673</v>
      </c>
      <c r="F224" s="22" t="n">
        <f aca="false">F218*F162</f>
        <v>936538.992901895</v>
      </c>
      <c r="G224" s="22" t="n">
        <f aca="false">G218*G162</f>
        <v>965560.868626734</v>
      </c>
      <c r="H224" s="22" t="n">
        <f aca="false">H218*H162</f>
        <v>995246.079985245</v>
      </c>
      <c r="I224" s="22" t="n">
        <f aca="false">I218*I162</f>
        <v>1025712.08909532</v>
      </c>
      <c r="J224" s="22" t="n">
        <f aca="false">J218*J162</f>
        <v>1056803.42131694</v>
      </c>
      <c r="K224" s="22" t="n">
        <f aca="false">K218*K162</f>
        <v>1088658.59976</v>
      </c>
      <c r="L224" s="22" t="n">
        <f aca="false">L218*L162</f>
        <v>1121650.72931498</v>
      </c>
      <c r="M224" s="22" t="n">
        <f aca="false">M218*M162</f>
        <v>1154439.61173594</v>
      </c>
    </row>
    <row r="225" customFormat="false" ht="15" hidden="false" customHeight="false" outlineLevel="0" collapsed="false">
      <c r="B225" s="0" t="s">
        <v>27</v>
      </c>
      <c r="C225" s="22" t="n">
        <f aca="false">C219*C163</f>
        <v>0</v>
      </c>
      <c r="D225" s="22" t="n">
        <f aca="false">D219*D163</f>
        <v>1963838.01075693</v>
      </c>
      <c r="E225" s="22" t="n">
        <f aca="false">E219*E163</f>
        <v>2025586.847196</v>
      </c>
      <c r="F225" s="22" t="n">
        <f aca="false">F219*F163</f>
        <v>2088791.4638857</v>
      </c>
      <c r="G225" s="22" t="n">
        <f aca="false">G219*G163</f>
        <v>2153519.8379731</v>
      </c>
      <c r="H225" s="22" t="n">
        <f aca="false">H219*H163</f>
        <v>2219727.66974439</v>
      </c>
      <c r="I225" s="22" t="n">
        <f aca="false">I219*I163</f>
        <v>2287676.93854162</v>
      </c>
      <c r="J225" s="22" t="n">
        <f aca="false">J219*J163</f>
        <v>2357020.88453595</v>
      </c>
      <c r="K225" s="22" t="n">
        <f aca="false">K219*K163</f>
        <v>2428068.46004185</v>
      </c>
      <c r="L225" s="22" t="n">
        <f aca="false">L219*L163</f>
        <v>2501651.81226973</v>
      </c>
      <c r="M225" s="22" t="n">
        <f aca="false">M219*M163</f>
        <v>2574781.85621915</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44356329.7255847</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11622340.8794322</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10133325.0649881</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22600663.7811644</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3741991.92169014</v>
      </c>
      <c r="E235" s="22" t="n">
        <f aca="false">PV($C$232,E$234,0,E222)*-1</f>
        <v>3747234.11744214</v>
      </c>
      <c r="F235" s="22" t="n">
        <f aca="false">PV($C$232,F$234,0,F222)*-1</f>
        <v>3751611.15499606</v>
      </c>
      <c r="G235" s="22" t="n">
        <f aca="false">PV($C$232,G$234,0,G222)*-1</f>
        <v>3755211.36454341</v>
      </c>
      <c r="H235" s="22" t="n">
        <f aca="false">PV($C$232,H$234,0,H222)*-1</f>
        <v>3757923.89699073</v>
      </c>
      <c r="I235" s="22" t="n">
        <f aca="false">PV($C$232,I$234,0,I222)*-1</f>
        <v>3760155.05993546</v>
      </c>
      <c r="J235" s="22" t="n">
        <f aca="false">PV($C$232,J$234,0,J222)*-1</f>
        <v>3761293.87106952</v>
      </c>
      <c r="K235" s="22" t="n">
        <f aca="false">PV($C$232,K$234,0,K222)*-1</f>
        <v>3761815.90741878</v>
      </c>
      <c r="L235" s="22" t="n">
        <f aca="false">PV($C$232,L$234,0,L222)*-1</f>
        <v>3762930.95259853</v>
      </c>
      <c r="M235" s="22" t="n">
        <f aca="false">PV($C$232,M$234,0,M222)*-1</f>
        <v>3760127.76195263</v>
      </c>
    </row>
    <row r="236" customFormat="false" ht="15" hidden="false" customHeight="false" outlineLevel="0" collapsed="false">
      <c r="A236" s="101"/>
      <c r="B236" s="101" t="s">
        <v>25</v>
      </c>
      <c r="C236" s="22" t="n">
        <f aca="false">PV($C$232,C$234,0,C223)*-1</f>
        <v>0</v>
      </c>
      <c r="D236" s="22" t="n">
        <f aca="false">PV($C$232,D$234,0,D223)*-1</f>
        <v>980484.768487936</v>
      </c>
      <c r="E236" s="22" t="n">
        <f aca="false">PV($C$232,E$234,0,E223)*-1</f>
        <v>981858.339889434</v>
      </c>
      <c r="F236" s="22" t="n">
        <f aca="false">PV($C$232,F$234,0,F223)*-1</f>
        <v>983005.220679805</v>
      </c>
      <c r="G236" s="22" t="n">
        <f aca="false">PV($C$232,G$234,0,G223)*-1</f>
        <v>983948.555325742</v>
      </c>
      <c r="H236" s="22" t="n">
        <f aca="false">PV($C$232,H$234,0,H223)*-1</f>
        <v>984659.298909448</v>
      </c>
      <c r="I236" s="22" t="n">
        <f aca="false">PV($C$232,I$234,0,I223)*-1</f>
        <v>985243.913021158</v>
      </c>
      <c r="J236" s="22" t="n">
        <f aca="false">PV($C$232,J$234,0,J223)*-1</f>
        <v>985542.306762914</v>
      </c>
      <c r="K236" s="22" t="n">
        <f aca="false">PV($C$232,K$234,0,K223)*-1</f>
        <v>985679.09184951</v>
      </c>
      <c r="L236" s="22" t="n">
        <f aca="false">PV($C$232,L$234,0,L223)*-1</f>
        <v>985971.25838482</v>
      </c>
      <c r="M236" s="22" t="n">
        <f aca="false">PV($C$232,M$234,0,M223)*-1</f>
        <v>985236.760345007</v>
      </c>
    </row>
    <row r="237" customFormat="false" ht="15" hidden="false" customHeight="false" outlineLevel="0" collapsed="false">
      <c r="A237" s="101"/>
      <c r="B237" s="101" t="s">
        <v>26</v>
      </c>
      <c r="C237" s="22" t="n">
        <f aca="false">PV($C$232,C$234,0,C224)*-1</f>
        <v>0</v>
      </c>
      <c r="D237" s="22" t="n">
        <f aca="false">PV($C$232,D$234,0,D224)*-1</f>
        <v>854868.307807128</v>
      </c>
      <c r="E237" s="22" t="n">
        <f aca="false">PV($C$232,E$234,0,E224)*-1</f>
        <v>856065.901790623</v>
      </c>
      <c r="F237" s="22" t="n">
        <f aca="false">PV($C$232,F$234,0,F224)*-1</f>
        <v>857065.848013177</v>
      </c>
      <c r="G237" s="22" t="n">
        <f aca="false">PV($C$232,G$234,0,G224)*-1</f>
        <v>857888.325749075</v>
      </c>
      <c r="H237" s="22" t="n">
        <f aca="false">PV($C$232,H$234,0,H224)*-1</f>
        <v>858508.011219177</v>
      </c>
      <c r="I237" s="22" t="n">
        <f aca="false">PV($C$232,I$234,0,I224)*-1</f>
        <v>859017.726507429</v>
      </c>
      <c r="J237" s="22" t="n">
        <f aca="false">PV($C$232,J$234,0,J224)*-1</f>
        <v>859277.891031421</v>
      </c>
      <c r="K237" s="22" t="n">
        <f aca="false">PV($C$232,K$234,0,K224)*-1</f>
        <v>859397.151665824</v>
      </c>
      <c r="L237" s="22" t="n">
        <f aca="false">PV($C$232,L$234,0,L224)*-1</f>
        <v>859651.886792432</v>
      </c>
      <c r="M237" s="22" t="n">
        <f aca="false">PV($C$232,M$234,0,M224)*-1</f>
        <v>859011.490208454</v>
      </c>
    </row>
    <row r="238" customFormat="false" ht="15" hidden="false" customHeight="false" outlineLevel="0" collapsed="false">
      <c r="A238" s="101"/>
      <c r="B238" s="101" t="s">
        <v>27</v>
      </c>
      <c r="C238" s="22" t="n">
        <f aca="false">PV($C$232,C$234,0,C225)*-1</f>
        <v>0</v>
      </c>
      <c r="D238" s="22" t="n">
        <f aca="false">PV($C$232,D$234,0,D225)*-1</f>
        <v>1906638.84539508</v>
      </c>
      <c r="E238" s="22" t="n">
        <f aca="false">PV($C$232,E$234,0,E225)*-1</f>
        <v>1909309.87576209</v>
      </c>
      <c r="F238" s="22" t="n">
        <f aca="false">PV($C$232,F$234,0,F225)*-1</f>
        <v>1911540.08630307</v>
      </c>
      <c r="G238" s="22" t="n">
        <f aca="false">PV($C$232,G$234,0,G225)*-1</f>
        <v>1913374.48346859</v>
      </c>
      <c r="H238" s="22" t="n">
        <f aca="false">PV($C$232,H$234,0,H225)*-1</f>
        <v>1914756.5868621</v>
      </c>
      <c r="I238" s="22" t="n">
        <f aca="false">PV($C$232,I$234,0,I225)*-1</f>
        <v>1915893.42040687</v>
      </c>
      <c r="J238" s="22" t="n">
        <f aca="false">PV($C$232,J$234,0,J225)*-1</f>
        <v>1916473.67327519</v>
      </c>
      <c r="K238" s="22" t="n">
        <f aca="false">PV($C$232,K$234,0,K225)*-1</f>
        <v>1916739.66390345</v>
      </c>
      <c r="L238" s="22" t="n">
        <f aca="false">PV($C$232,L$234,0,L225)*-1</f>
        <v>1917307.80742128</v>
      </c>
      <c r="M238" s="22" t="n">
        <f aca="false">PV($C$232,M$234,0,M225)*-1</f>
        <v>1915879.51139917</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37560296.0086374</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9841629.51365577</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8580752.54078474</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19137913.9541969</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947050.377180051</v>
      </c>
      <c r="E246" s="49" t="n">
        <f aca="false">SUM(E247:E249)</f>
        <v>976828.423291657</v>
      </c>
      <c r="F246" s="49" t="n">
        <f aca="false">SUM(F247:F249)</f>
        <v>1007308.51164295</v>
      </c>
      <c r="G246" s="49" t="n">
        <f aca="false">SUM(G247:G249)</f>
        <v>1038523.42384953</v>
      </c>
      <c r="H246" s="49" t="n">
        <f aca="false">SUM(H247:H249)</f>
        <v>1070451.79661135</v>
      </c>
      <c r="I246" s="49" t="n">
        <f aca="false">SUM(I247:I249)</f>
        <v>1103219.96806493</v>
      </c>
      <c r="J246" s="49" t="n">
        <f aca="false">SUM(J247:J249)</f>
        <v>1136660.71513742</v>
      </c>
      <c r="K246" s="49" t="n">
        <f aca="false">SUM(K247:K249)</f>
        <v>1170923.02843008</v>
      </c>
      <c r="L246" s="49" t="n">
        <f aca="false">SUM(L247:L249)</f>
        <v>1206408.20648442</v>
      </c>
      <c r="M246" s="49" t="n">
        <f aca="false">SUM(M247:M249)</f>
        <v>1241674.77904598</v>
      </c>
    </row>
    <row r="247" customFormat="false" ht="15" hidden="false" customHeight="false" outlineLevel="0" collapsed="false">
      <c r="B247" s="0" t="s">
        <v>25</v>
      </c>
      <c r="C247" s="48" t="n">
        <f aca="false">C172*C217*Interventions!$C$47</f>
        <v>0</v>
      </c>
      <c r="D247" s="48" t="n">
        <f aca="false">D172*D217*Interventions!$C$47</f>
        <v>275544.659555343</v>
      </c>
      <c r="E247" s="48" t="n">
        <f aca="false">E172*E217*Interventions!$C$47</f>
        <v>284208.593149328</v>
      </c>
      <c r="F247" s="48" t="n">
        <f aca="false">F172*F217*Interventions!$C$47</f>
        <v>293076.786194118</v>
      </c>
      <c r="G247" s="48" t="n">
        <f aca="false">G172*G217*Interventions!$C$47</f>
        <v>302158.776512968</v>
      </c>
      <c r="H247" s="48" t="n">
        <f aca="false">H172*H217*Interventions!$C$47</f>
        <v>311448.34844578</v>
      </c>
      <c r="I247" s="48" t="n">
        <f aca="false">I172*I217*Interventions!$C$47</f>
        <v>320982.260120375</v>
      </c>
      <c r="J247" s="48" t="n">
        <f aca="false">J172*J217*Interventions!$C$47</f>
        <v>330711.857921503</v>
      </c>
      <c r="K247" s="48" t="n">
        <f aca="false">K172*K217*Interventions!$C$47</f>
        <v>340680.490720019</v>
      </c>
      <c r="L247" s="48" t="n">
        <f aca="false">L172*L217*Interventions!$C$47</f>
        <v>351004.916475867</v>
      </c>
      <c r="M247" s="48" t="n">
        <f aca="false">M172*M217*Interventions!$C$47</f>
        <v>361265.738882265</v>
      </c>
    </row>
    <row r="248" customFormat="false" ht="15" hidden="false" customHeight="false" outlineLevel="0" collapsed="false">
      <c r="B248" s="0" t="s">
        <v>26</v>
      </c>
      <c r="C248" s="48" t="n">
        <f aca="false">C173*C218*Interventions!$C$47</f>
        <v>0</v>
      </c>
      <c r="D248" s="48" t="n">
        <f aca="false">D173*D218*Interventions!$C$47</f>
        <v>203184.353460042</v>
      </c>
      <c r="E248" s="48" t="n">
        <f aca="false">E173*E218*Interventions!$C$47</f>
        <v>209573.066449636</v>
      </c>
      <c r="F248" s="48" t="n">
        <f aca="false">F173*F218*Interventions!$C$47</f>
        <v>216112.398669221</v>
      </c>
      <c r="G248" s="48" t="n">
        <f aca="false">G173*G218*Interventions!$C$47</f>
        <v>222809.383230793</v>
      </c>
      <c r="H248" s="48" t="n">
        <f aca="false">H173*H218*Interventions!$C$47</f>
        <v>229659.436757996</v>
      </c>
      <c r="I248" s="48" t="n">
        <f aca="false">I173*I218*Interventions!$C$47</f>
        <v>236689.664390329</v>
      </c>
      <c r="J248" s="48" t="n">
        <f aca="false">J173*J218*Interventions!$C$47</f>
        <v>243864.189354226</v>
      </c>
      <c r="K248" s="48" t="n">
        <f aca="false">K173*K218*Interventions!$C$47</f>
        <v>251214.976748602</v>
      </c>
      <c r="L248" s="48" t="n">
        <f aca="false">L173*L218*Interventions!$C$47</f>
        <v>258828.122927641</v>
      </c>
      <c r="M248" s="48" t="n">
        <f aca="false">M173*M218*Interventions!$C$47</f>
        <v>266394.368522735</v>
      </c>
    </row>
    <row r="249" customFormat="false" ht="15" hidden="false" customHeight="false" outlineLevel="0" collapsed="false">
      <c r="B249" s="0" t="s">
        <v>27</v>
      </c>
      <c r="C249" s="48" t="n">
        <f aca="false">C174*C219*Interventions!$C$47</f>
        <v>0</v>
      </c>
      <c r="D249" s="48" t="n">
        <f aca="false">D174*D219*Interventions!$C$47</f>
        <v>468321.364164665</v>
      </c>
      <c r="E249" s="48" t="n">
        <f aca="false">E174*E219*Interventions!$C$47</f>
        <v>483046.763692694</v>
      </c>
      <c r="F249" s="48" t="n">
        <f aca="false">F174*F219*Interventions!$C$47</f>
        <v>498119.326779614</v>
      </c>
      <c r="G249" s="48" t="n">
        <f aca="false">G174*G219*Interventions!$C$47</f>
        <v>513555.264105773</v>
      </c>
      <c r="H249" s="48" t="n">
        <f aca="false">H174*H219*Interventions!$C$47</f>
        <v>529344.011407575</v>
      </c>
      <c r="I249" s="48" t="n">
        <f aca="false">I174*I219*Interventions!$C$47</f>
        <v>545548.043554222</v>
      </c>
      <c r="J249" s="48" t="n">
        <f aca="false">J174*J219*Interventions!$C$47</f>
        <v>562084.667861696</v>
      </c>
      <c r="K249" s="48" t="n">
        <f aca="false">K174*K219*Interventions!$C$47</f>
        <v>579027.560961462</v>
      </c>
      <c r="L249" s="48" t="n">
        <f aca="false">L174*L219*Interventions!$C$47</f>
        <v>596575.167080915</v>
      </c>
      <c r="M249" s="48" t="n">
        <f aca="false">M174*M219*Interventions!$C$47</f>
        <v>614014.671640975</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10899049.2297384</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3171082.42797757</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2338329.96051122</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5389636.84124959</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919466.3856117</v>
      </c>
      <c r="E259" s="22" t="n">
        <f aca="false">PV($C$256,E$258,0,E246)*-1</f>
        <v>920754.475720292</v>
      </c>
      <c r="F259" s="22" t="n">
        <f aca="false">PV($C$256,F$258,0,F246)*-1</f>
        <v>921829.982825493</v>
      </c>
      <c r="G259" s="22" t="n">
        <f aca="false">PV($C$256,G$258,0,G246)*-1</f>
        <v>922714.611047367</v>
      </c>
      <c r="H259" s="22" t="n">
        <f aca="false">PV($C$256,H$258,0,H246)*-1</f>
        <v>923381.123016762</v>
      </c>
      <c r="I259" s="22" t="n">
        <f aca="false">PV($C$256,I$258,0,I246)*-1</f>
        <v>923929.354913419</v>
      </c>
      <c r="J259" s="22" t="n">
        <f aca="false">PV($C$256,J$258,0,J246)*-1</f>
        <v>924209.178755705</v>
      </c>
      <c r="K259" s="22" t="n">
        <f aca="false">PV($C$256,K$258,0,K246)*-1</f>
        <v>924337.451313546</v>
      </c>
      <c r="L259" s="22" t="n">
        <f aca="false">PV($C$256,L$258,0,L246)*-1</f>
        <v>924611.435486327</v>
      </c>
      <c r="M259" s="22" t="n">
        <f aca="false">PV($C$256,M$258,0,M246)*-1</f>
        <v>923922.647368846</v>
      </c>
    </row>
    <row r="260" customFormat="false" ht="15" hidden="false" customHeight="false" outlineLevel="0" collapsed="false">
      <c r="A260" s="101"/>
      <c r="B260" s="101" t="s">
        <v>25</v>
      </c>
      <c r="C260" s="22" t="n">
        <f aca="false">PV($C$256,C$258,0,C247)*-1</f>
        <v>0</v>
      </c>
      <c r="D260" s="22" t="n">
        <f aca="false">PV($C$256,D$258,0,D247)*-1</f>
        <v>267519.086946935</v>
      </c>
      <c r="E260" s="22" t="n">
        <f aca="false">PV($C$256,E$258,0,E247)*-1</f>
        <v>267893.857243216</v>
      </c>
      <c r="F260" s="22" t="n">
        <f aca="false">PV($C$256,F$258,0,F247)*-1</f>
        <v>268206.776435576</v>
      </c>
      <c r="G260" s="22" t="n">
        <f aca="false">PV($C$256,G$258,0,G247)*-1</f>
        <v>268464.159345824</v>
      </c>
      <c r="H260" s="22" t="n">
        <f aca="false">PV($C$256,H$258,0,H247)*-1</f>
        <v>268658.08125127</v>
      </c>
      <c r="I260" s="22" t="n">
        <f aca="false">PV($C$256,I$258,0,I247)*-1</f>
        <v>268817.589525552</v>
      </c>
      <c r="J260" s="22" t="n">
        <f aca="false">PV($C$256,J$258,0,J247)*-1</f>
        <v>268899.004376563</v>
      </c>
      <c r="K260" s="22" t="n">
        <f aca="false">PV($C$256,K$258,0,K247)*-1</f>
        <v>268936.325324986</v>
      </c>
      <c r="L260" s="22" t="n">
        <f aca="false">PV($C$256,L$258,0,L247)*-1</f>
        <v>269016.041121982</v>
      </c>
      <c r="M260" s="22" t="n">
        <f aca="false">PV($C$256,M$258,0,M247)*-1</f>
        <v>268815.637962963</v>
      </c>
    </row>
    <row r="261" customFormat="false" ht="15" hidden="false" customHeight="false" outlineLevel="0" collapsed="false">
      <c r="A261" s="101"/>
      <c r="B261" s="101" t="s">
        <v>26</v>
      </c>
      <c r="C261" s="22" t="n">
        <f aca="false">PV($C$256,C$258,0,C248)*-1</f>
        <v>0</v>
      </c>
      <c r="D261" s="22" t="n">
        <f aca="false">PV($C$256,D$258,0,D248)*-1</f>
        <v>197266.362582565</v>
      </c>
      <c r="E261" s="22" t="n">
        <f aca="false">PV($C$256,E$258,0,E248)*-1</f>
        <v>197542.715100044</v>
      </c>
      <c r="F261" s="22" t="n">
        <f aca="false">PV($C$256,F$258,0,F248)*-1</f>
        <v>197773.459124942</v>
      </c>
      <c r="G261" s="22" t="n">
        <f aca="false">PV($C$256,G$258,0,G248)*-1</f>
        <v>197963.251154643</v>
      </c>
      <c r="H261" s="22" t="n">
        <f aca="false">PV($C$256,H$258,0,H248)*-1</f>
        <v>198106.247564167</v>
      </c>
      <c r="I261" s="22" t="n">
        <f aca="false">PV($C$256,I$258,0,I248)*-1</f>
        <v>198223.867646638</v>
      </c>
      <c r="J261" s="22" t="n">
        <f aca="false">PV($C$256,J$258,0,J248)*-1</f>
        <v>198283.902284549</v>
      </c>
      <c r="K261" s="22" t="n">
        <f aca="false">PV($C$256,K$258,0,K248)*-1</f>
        <v>198311.422443307</v>
      </c>
      <c r="L261" s="22" t="n">
        <f aca="false">PV($C$256,L$258,0,L248)*-1</f>
        <v>198370.204212837</v>
      </c>
      <c r="M261" s="22" t="n">
        <f aca="false">PV($C$256,M$258,0,M248)*-1</f>
        <v>198222.428580523</v>
      </c>
    </row>
    <row r="262" customFormat="false" ht="15" hidden="false" customHeight="false" outlineLevel="0" collapsed="false">
      <c r="A262" s="101"/>
      <c r="B262" s="101" t="s">
        <v>27</v>
      </c>
      <c r="C262" s="22" t="n">
        <f aca="false">PV($C$256,C$258,0,C249)*-1</f>
        <v>0</v>
      </c>
      <c r="D262" s="22" t="n">
        <f aca="false">PV($C$256,D$258,0,D249)*-1</f>
        <v>454680.936082199</v>
      </c>
      <c r="E262" s="22" t="n">
        <f aca="false">PV($C$256,E$258,0,E249)*-1</f>
        <v>455317.903377032</v>
      </c>
      <c r="F262" s="22" t="n">
        <f aca="false">PV($C$256,F$258,0,F249)*-1</f>
        <v>455849.747264974</v>
      </c>
      <c r="G262" s="22" t="n">
        <f aca="false">PV($C$256,G$258,0,G249)*-1</f>
        <v>456287.2005469</v>
      </c>
      <c r="H262" s="22" t="n">
        <f aca="false">PV($C$256,H$258,0,H249)*-1</f>
        <v>456616.794201325</v>
      </c>
      <c r="I262" s="22" t="n">
        <f aca="false">PV($C$256,I$258,0,I249)*-1</f>
        <v>456887.897741229</v>
      </c>
      <c r="J262" s="22" t="n">
        <f aca="false">PV($C$256,J$258,0,J249)*-1</f>
        <v>457026.272094593</v>
      </c>
      <c r="K262" s="22" t="n">
        <f aca="false">PV($C$256,K$258,0,K249)*-1</f>
        <v>457089.703545254</v>
      </c>
      <c r="L262" s="22" t="n">
        <f aca="false">PV($C$256,L$258,0,L249)*-1</f>
        <v>457225.190151508</v>
      </c>
      <c r="M262" s="22" t="n">
        <f aca="false">PV($C$256,M$258,0,M249)*-1</f>
        <v>456884.58082536</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9229156.64605946</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2685226.55953487</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1980063.86069421</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4563866.22583038</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448477.256699873</v>
      </c>
      <c r="E270" s="48" t="n">
        <f aca="false">SUM(E271:E273)</f>
        <v>462578.699191012</v>
      </c>
      <c r="F270" s="48" t="n">
        <f aca="false">SUM(F271:F273)</f>
        <v>477012.594934194</v>
      </c>
      <c r="G270" s="48" t="n">
        <f aca="false">SUM(G271:G273)</f>
        <v>491794.46771716</v>
      </c>
      <c r="H270" s="48" t="n">
        <f aca="false">SUM(H271:H273)</f>
        <v>506914.200914192</v>
      </c>
      <c r="I270" s="48" t="n">
        <f aca="false">SUM(I271:I273)</f>
        <v>522431.62215669</v>
      </c>
      <c r="J270" s="48" t="n">
        <f aca="false">SUM(J271:J273)</f>
        <v>538267.542684725</v>
      </c>
      <c r="K270" s="48" t="n">
        <f aca="false">SUM(K271:K273)</f>
        <v>554492.51724145</v>
      </c>
      <c r="L270" s="48" t="n">
        <f aca="false">SUM(L271:L273)</f>
        <v>571296.581408241</v>
      </c>
      <c r="M270" s="48" t="n">
        <f aca="false">SUM(M271:M273)</f>
        <v>587997.124586004</v>
      </c>
    </row>
    <row r="271" customFormat="false" ht="15" hidden="false" customHeight="false" outlineLevel="0" collapsed="false">
      <c r="B271" s="0" t="s">
        <v>25</v>
      </c>
      <c r="C271" s="48" t="n">
        <f aca="false">C183*C217*Interventions!$C$48</f>
        <v>0</v>
      </c>
      <c r="D271" s="48" t="n">
        <f aca="false">D183*D217*Interventions!$C$48</f>
        <v>130484.624676082</v>
      </c>
      <c r="E271" s="48" t="n">
        <f aca="false">E183*E217*Interventions!$C$48</f>
        <v>134587.444614795</v>
      </c>
      <c r="F271" s="48" t="n">
        <f aca="false">F183*F217*Interventions!$C$48</f>
        <v>138786.991950867</v>
      </c>
      <c r="G271" s="48" t="n">
        <f aca="false">G183*G217*Interventions!$C$48</f>
        <v>143087.783336116</v>
      </c>
      <c r="H271" s="48" t="n">
        <f aca="false">H183*H217*Interventions!$C$48</f>
        <v>147486.875334526</v>
      </c>
      <c r="I271" s="48" t="n">
        <f aca="false">I183*I217*Interventions!$C$48</f>
        <v>152001.674817709</v>
      </c>
      <c r="J271" s="48" t="n">
        <f aca="false">J183*J217*Interventions!$C$48</f>
        <v>156609.141786505</v>
      </c>
      <c r="K271" s="48" t="n">
        <f aca="false">K183*K217*Interventions!$C$48</f>
        <v>161329.804169681</v>
      </c>
      <c r="L271" s="48" t="n">
        <f aca="false">L183*L217*Interventions!$C$48</f>
        <v>166218.952890335</v>
      </c>
      <c r="M271" s="48" t="n">
        <f aca="false">M183*M217*Interventions!$C$48</f>
        <v>171077.98214072</v>
      </c>
    </row>
    <row r="272" customFormat="false" ht="15" hidden="false" customHeight="false" outlineLevel="0" collapsed="false">
      <c r="B272" s="0" t="s">
        <v>26</v>
      </c>
      <c r="C272" s="48" t="n">
        <f aca="false">C184*C218*Interventions!$C$48</f>
        <v>0</v>
      </c>
      <c r="D272" s="48" t="n">
        <f aca="false">D184*D218*Interventions!$C$48</f>
        <v>96218.2832505994</v>
      </c>
      <c r="E272" s="48" t="n">
        <f aca="false">E184*E218*Interventions!$C$48</f>
        <v>99243.6687469311</v>
      </c>
      <c r="F272" s="48" t="n">
        <f aca="false">F184*F218*Interventions!$C$48</f>
        <v>102340.38022623</v>
      </c>
      <c r="G272" s="48" t="n">
        <f aca="false">G184*G218*Interventions!$C$48</f>
        <v>105511.748230199</v>
      </c>
      <c r="H272" s="48" t="n">
        <f aca="false">H184*H218*Interventions!$C$48</f>
        <v>108755.602293459</v>
      </c>
      <c r="I272" s="48" t="n">
        <f aca="false">I184*I218*Interventions!$C$48</f>
        <v>112084.778099198</v>
      </c>
      <c r="J272" s="48" t="n">
        <f aca="false">J184*J218*Interventions!$C$48</f>
        <v>115482.286142555</v>
      </c>
      <c r="K272" s="48" t="n">
        <f aca="false">K184*K218*Interventions!$C$48</f>
        <v>118963.263548456</v>
      </c>
      <c r="L272" s="48" t="n">
        <f aca="false">L184*L218*Interventions!$C$48</f>
        <v>122568.481386389</v>
      </c>
      <c r="M272" s="48" t="n">
        <f aca="false">M184*M218*Interventions!$C$48</f>
        <v>126151.489376005</v>
      </c>
    </row>
    <row r="273" customFormat="false" ht="15" hidden="false" customHeight="false" outlineLevel="0" collapsed="false">
      <c r="B273" s="0" t="s">
        <v>27</v>
      </c>
      <c r="C273" s="48" t="n">
        <f aca="false">C185*C219*Interventions!$C$48</f>
        <v>0</v>
      </c>
      <c r="D273" s="48" t="n">
        <f aca="false">D185*D219*Interventions!$C$48</f>
        <v>221774.348773192</v>
      </c>
      <c r="E273" s="48" t="n">
        <f aca="false">E185*E219*Interventions!$C$48</f>
        <v>228747.585829286</v>
      </c>
      <c r="F273" s="48" t="n">
        <f aca="false">F185*F219*Interventions!$C$48</f>
        <v>235885.222757097</v>
      </c>
      <c r="G273" s="48" t="n">
        <f aca="false">G185*G219*Interventions!$C$48</f>
        <v>243194.936150845</v>
      </c>
      <c r="H273" s="48" t="n">
        <f aca="false">H185*H219*Interventions!$C$48</f>
        <v>250671.723286207</v>
      </c>
      <c r="I273" s="48" t="n">
        <f aca="false">I185*I219*Interventions!$C$48</f>
        <v>258345.169239783</v>
      </c>
      <c r="J273" s="48" t="n">
        <f aca="false">J185*J219*Interventions!$C$48</f>
        <v>266176.114755665</v>
      </c>
      <c r="K273" s="48" t="n">
        <f aca="false">K185*K219*Interventions!$C$48</f>
        <v>274199.449523312</v>
      </c>
      <c r="L273" s="48" t="n">
        <f aca="false">L185*L219*Interventions!$C$48</f>
        <v>282509.147131516</v>
      </c>
      <c r="M273" s="48" t="n">
        <f aca="false">M185*M219*Interventions!$C$48</f>
        <v>290767.653069278</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5161262.60753354</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1501671.27571734</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1107319.98130002</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2552271.35051618</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435414.812329974</v>
      </c>
      <c r="E283" s="22" t="n">
        <f aca="false">PV($C$280,E$282,0,E270)*-1</f>
        <v>436024.789509861</v>
      </c>
      <c r="F283" s="22" t="n">
        <f aca="false">PV($C$280,F$282,0,F270)*-1</f>
        <v>436534.097660435</v>
      </c>
      <c r="G283" s="22" t="n">
        <f aca="false">PV($C$280,G$282,0,G270)*-1</f>
        <v>436953.014803287</v>
      </c>
      <c r="H283" s="22" t="n">
        <f aca="false">PV($C$280,H$282,0,H270)*-1</f>
        <v>437268.642637661</v>
      </c>
      <c r="I283" s="22" t="n">
        <f aca="false">PV($C$280,I$282,0,I270)*-1</f>
        <v>437528.258749931</v>
      </c>
      <c r="J283" s="22" t="n">
        <f aca="false">PV($C$280,J$282,0,J270)*-1</f>
        <v>437660.769788596</v>
      </c>
      <c r="K283" s="22" t="n">
        <f aca="false">PV($C$280,K$282,0,K270)*-1</f>
        <v>437721.51346838</v>
      </c>
      <c r="L283" s="22" t="n">
        <f aca="false">PV($C$280,L$282,0,L270)*-1</f>
        <v>437851.259121989</v>
      </c>
      <c r="M283" s="22" t="n">
        <f aca="false">PV($C$280,M$282,0,M270)*-1</f>
        <v>437525.082381217</v>
      </c>
    </row>
    <row r="284" customFormat="false" ht="15" hidden="false" customHeight="false" outlineLevel="0" collapsed="false">
      <c r="A284" s="101"/>
      <c r="B284" s="101" t="s">
        <v>25</v>
      </c>
      <c r="C284" s="22" t="n">
        <f aca="false">PV($C$280,C$282,0,C271)*-1</f>
        <v>0</v>
      </c>
      <c r="D284" s="22" t="n">
        <f aca="false">PV($C$280,D$282,0,D271)*-1</f>
        <v>126684.101627264</v>
      </c>
      <c r="E284" s="22" t="n">
        <f aca="false">PV($C$280,E$282,0,E271)*-1</f>
        <v>126861.574714671</v>
      </c>
      <c r="F284" s="22" t="n">
        <f aca="false">PV($C$280,F$282,0,F271)*-1</f>
        <v>127009.75811055</v>
      </c>
      <c r="G284" s="22" t="n">
        <f aca="false">PV($C$280,G$282,0,G271)*-1</f>
        <v>127131.642209105</v>
      </c>
      <c r="H284" s="22" t="n">
        <f aca="false">PV($C$280,H$282,0,H271)*-1</f>
        <v>127223.474244934</v>
      </c>
      <c r="I284" s="22" t="n">
        <f aca="false">PV($C$280,I$282,0,I271)*-1</f>
        <v>127299.00964938</v>
      </c>
      <c r="J284" s="22" t="n">
        <f aca="false">PV($C$280,J$282,0,J271)*-1</f>
        <v>127337.563785375</v>
      </c>
      <c r="K284" s="22" t="n">
        <f aca="false">PV($C$280,K$282,0,K271)*-1</f>
        <v>127355.237181605</v>
      </c>
      <c r="L284" s="22" t="n">
        <f aca="false">PV($C$280,L$282,0,L271)*-1</f>
        <v>127392.98672779</v>
      </c>
      <c r="M284" s="22" t="n">
        <f aca="false">PV($C$280,M$282,0,M271)*-1</f>
        <v>127298.08548372</v>
      </c>
    </row>
    <row r="285" customFormat="false" ht="15" hidden="false" customHeight="false" outlineLevel="0" collapsed="false">
      <c r="A285" s="101"/>
      <c r="B285" s="101" t="s">
        <v>26</v>
      </c>
      <c r="C285" s="22" t="n">
        <f aca="false">PV($C$280,C$282,0,C272)*-1</f>
        <v>0</v>
      </c>
      <c r="D285" s="22" t="n">
        <f aca="false">PV($C$280,D$282,0,D272)*-1</f>
        <v>93415.8089811644</v>
      </c>
      <c r="E285" s="22" t="n">
        <f aca="false">PV($C$280,E$282,0,E272)*-1</f>
        <v>93546.6761682827</v>
      </c>
      <c r="F285" s="22" t="n">
        <f aca="false">PV($C$280,F$282,0,F272)*-1</f>
        <v>93655.9453790657</v>
      </c>
      <c r="G285" s="22" t="n">
        <f aca="false">PV($C$280,G$282,0,G272)*-1</f>
        <v>93745.8217054732</v>
      </c>
      <c r="H285" s="22" t="n">
        <f aca="false">PV($C$280,H$282,0,H272)*-1</f>
        <v>93813.5378893283</v>
      </c>
      <c r="I285" s="22" t="n">
        <f aca="false">PV($C$280,I$282,0,I272)*-1</f>
        <v>93869.2370719596</v>
      </c>
      <c r="J285" s="22" t="n">
        <f aca="false">PV($C$280,J$282,0,J272)*-1</f>
        <v>93897.6665730359</v>
      </c>
      <c r="K285" s="22" t="n">
        <f aca="false">PV($C$280,K$282,0,K272)*-1</f>
        <v>93910.6987892738</v>
      </c>
      <c r="L285" s="22" t="n">
        <f aca="false">PV($C$280,L$282,0,L272)*-1</f>
        <v>93938.534992477</v>
      </c>
      <c r="M285" s="22" t="n">
        <f aca="false">PV($C$280,M$282,0,M272)*-1</f>
        <v>93868.5555998445</v>
      </c>
    </row>
    <row r="286" customFormat="false" ht="15" hidden="false" customHeight="false" outlineLevel="0" collapsed="false">
      <c r="A286" s="101"/>
      <c r="B286" s="101" t="s">
        <v>27</v>
      </c>
      <c r="C286" s="22" t="n">
        <f aca="false">PV($C$280,C$282,0,C273)*-1</f>
        <v>0</v>
      </c>
      <c r="D286" s="22" t="n">
        <f aca="false">PV($C$280,D$282,0,D273)*-1</f>
        <v>215314.901721545</v>
      </c>
      <c r="E286" s="22" t="n">
        <f aca="false">PV($C$280,E$282,0,E273)*-1</f>
        <v>215616.538626907</v>
      </c>
      <c r="F286" s="22" t="n">
        <f aca="false">PV($C$280,F$282,0,F273)*-1</f>
        <v>215868.394170819</v>
      </c>
      <c r="G286" s="22" t="n">
        <f aca="false">PV($C$280,G$282,0,G273)*-1</f>
        <v>216075.550888708</v>
      </c>
      <c r="H286" s="22" t="n">
        <f aca="false">PV($C$280,H$282,0,H273)*-1</f>
        <v>216231.630503398</v>
      </c>
      <c r="I286" s="22" t="n">
        <f aca="false">PV($C$280,I$282,0,I273)*-1</f>
        <v>216360.012028592</v>
      </c>
      <c r="J286" s="22" t="n">
        <f aca="false">PV($C$280,J$282,0,J273)*-1</f>
        <v>216425.539430185</v>
      </c>
      <c r="K286" s="22" t="n">
        <f aca="false">PV($C$280,K$282,0,K273)*-1</f>
        <v>216455.5774975</v>
      </c>
      <c r="L286" s="22" t="n">
        <f aca="false">PV($C$280,L$282,0,L273)*-1</f>
        <v>216519.737401722</v>
      </c>
      <c r="M286" s="22" t="n">
        <f aca="false">PV($C$280,M$282,0,M273)*-1</f>
        <v>216358.441297652</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4370482.24045133</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1271593.4337344</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937662.483149905</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2161226.32356703</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0.195040902344847</v>
      </c>
      <c r="E294" s="71" t="n">
        <f aca="false">(E171-E246)/E160</f>
        <v>0.195040902344848</v>
      </c>
      <c r="F294" s="71" t="n">
        <f aca="false">(F171-F246)/F160</f>
        <v>0.195040902344848</v>
      </c>
      <c r="G294" s="71" t="n">
        <f aca="false">(G171-G246)/G160</f>
        <v>0.195040902344848</v>
      </c>
      <c r="H294" s="71" t="n">
        <f aca="false">(H171-H246)/H160</f>
        <v>0.195040902344848</v>
      </c>
      <c r="I294" s="71" t="n">
        <f aca="false">(I171-I246)/I160</f>
        <v>0.195040902344848</v>
      </c>
      <c r="J294" s="71" t="n">
        <f aca="false">(J171-J246)/J160</f>
        <v>0.195040902344847</v>
      </c>
      <c r="K294" s="71" t="n">
        <f aca="false">(K171-K246)/K160</f>
        <v>0.195040902344847</v>
      </c>
      <c r="L294" s="71" t="n">
        <f aca="false">(L171-L246)/L160</f>
        <v>0.195040902344847</v>
      </c>
      <c r="M294" s="71" t="n">
        <f aca="false">(M171-M246)/M160</f>
        <v>0.195040902344847</v>
      </c>
    </row>
    <row r="295" customFormat="false" ht="15" hidden="false" customHeight="false" outlineLevel="0" collapsed="false">
      <c r="B295" s="0" t="s">
        <v>25</v>
      </c>
      <c r="C295" s="71" t="n">
        <f aca="false">(C172-C247)/C161</f>
        <v>0.447284745603137</v>
      </c>
      <c r="D295" s="71" t="n">
        <f aca="false">(D172-D247)/D161</f>
        <v>0.182195684510708</v>
      </c>
      <c r="E295" s="71" t="n">
        <f aca="false">(E172-E247)/E161</f>
        <v>0.182195684510708</v>
      </c>
      <c r="F295" s="71" t="n">
        <f aca="false">(F172-F247)/F161</f>
        <v>0.182195684510708</v>
      </c>
      <c r="G295" s="71" t="n">
        <f aca="false">(G172-G247)/G161</f>
        <v>0.182195684510708</v>
      </c>
      <c r="H295" s="71" t="n">
        <f aca="false">(H172-H247)/H161</f>
        <v>0.182195684510708</v>
      </c>
      <c r="I295" s="71" t="n">
        <f aca="false">(I172-I247)/I161</f>
        <v>0.182195684510708</v>
      </c>
      <c r="J295" s="71" t="n">
        <f aca="false">(J172-J247)/J161</f>
        <v>0.182195684510708</v>
      </c>
      <c r="K295" s="71" t="n">
        <f aca="false">(K172-K247)/K161</f>
        <v>0.182195684510708</v>
      </c>
      <c r="L295" s="71" t="n">
        <f aca="false">(L172-L247)/L161</f>
        <v>0.182195684510708</v>
      </c>
      <c r="M295" s="71" t="n">
        <f aca="false">(M172-M247)/M161</f>
        <v>0.182195684510708</v>
      </c>
    </row>
    <row r="296" customFormat="false" ht="15" hidden="false" customHeight="false" outlineLevel="0" collapsed="false">
      <c r="B296" s="0" t="s">
        <v>26</v>
      </c>
      <c r="C296" s="71" t="n">
        <f aca="false">(C173-C248)/C162</f>
        <v>0.378289236704879</v>
      </c>
      <c r="D296" s="71" t="n">
        <f aca="false">(D173-D248)/D162</f>
        <v>0.238554666403601</v>
      </c>
      <c r="E296" s="71" t="n">
        <f aca="false">(E173-E248)/E162</f>
        <v>0.238554666403601</v>
      </c>
      <c r="F296" s="71" t="n">
        <f aca="false">(F173-F248)/F162</f>
        <v>0.238554666403601</v>
      </c>
      <c r="G296" s="71" t="n">
        <f aca="false">(G173-G248)/G162</f>
        <v>0.238554666403601</v>
      </c>
      <c r="H296" s="71" t="n">
        <f aca="false">(H173-H248)/H162</f>
        <v>0.238554666403601</v>
      </c>
      <c r="I296" s="71" t="n">
        <f aca="false">(I173-I248)/I162</f>
        <v>0.238554666403601</v>
      </c>
      <c r="J296" s="71" t="n">
        <f aca="false">(J173-J248)/J162</f>
        <v>0.238554666403601</v>
      </c>
      <c r="K296" s="71" t="n">
        <f aca="false">(K173-K248)/K162</f>
        <v>0.238554666403601</v>
      </c>
      <c r="L296" s="71" t="n">
        <f aca="false">(L173-L248)/L162</f>
        <v>0.238554666403601</v>
      </c>
      <c r="M296" s="71" t="n">
        <f aca="false">(M173-M248)/M162</f>
        <v>0.238554666403601</v>
      </c>
    </row>
    <row r="297" customFormat="false" ht="15" hidden="false" customHeight="false" outlineLevel="0" collapsed="false">
      <c r="B297" s="0" t="s">
        <v>27</v>
      </c>
      <c r="C297" s="71" t="n">
        <f aca="false">(C174-C249)/C163</f>
        <v>0.390938528049794</v>
      </c>
      <c r="D297" s="71" t="n">
        <f aca="false">(D174-D249)/D163</f>
        <v>0.172132076667524</v>
      </c>
      <c r="E297" s="71" t="n">
        <f aca="false">(E174-E249)/E163</f>
        <v>0.172132076667524</v>
      </c>
      <c r="F297" s="71" t="n">
        <f aca="false">(F174-F249)/F163</f>
        <v>0.172132076667524</v>
      </c>
      <c r="G297" s="71" t="n">
        <f aca="false">(G174-G249)/G163</f>
        <v>0.172132076667524</v>
      </c>
      <c r="H297" s="71" t="n">
        <f aca="false">(H174-H249)/H163</f>
        <v>0.172132076667524</v>
      </c>
      <c r="I297" s="71" t="n">
        <f aca="false">(I174-I249)/I163</f>
        <v>0.172132076667524</v>
      </c>
      <c r="J297" s="71" t="n">
        <f aca="false">(J174-J249)/J163</f>
        <v>0.172132076667524</v>
      </c>
      <c r="K297" s="71" t="n">
        <f aca="false">(K174-K249)/K163</f>
        <v>0.172132076667524</v>
      </c>
      <c r="L297" s="71" t="n">
        <f aca="false">(L174-L249)/L163</f>
        <v>0.172132076667524</v>
      </c>
      <c r="M297" s="71" t="n">
        <f aca="false">(M174-M249)/M163</f>
        <v>0.172132076667524</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0.302528806002012</v>
      </c>
      <c r="E300" s="71" t="n">
        <f aca="false">(E171-E270)/E160</f>
        <v>0.302528806002012</v>
      </c>
      <c r="F300" s="71" t="n">
        <f aca="false">(F171-F270)/F160</f>
        <v>0.302528806002012</v>
      </c>
      <c r="G300" s="71" t="n">
        <f aca="false">(G171-G270)/G160</f>
        <v>0.302528806002012</v>
      </c>
      <c r="H300" s="71" t="n">
        <f aca="false">(H171-H270)/H160</f>
        <v>0.302528806002012</v>
      </c>
      <c r="I300" s="71" t="n">
        <f aca="false">(I171-I270)/I160</f>
        <v>0.302528806002012</v>
      </c>
      <c r="J300" s="71" t="n">
        <f aca="false">(J171-J270)/J160</f>
        <v>0.302528806002012</v>
      </c>
      <c r="K300" s="71" t="n">
        <f aca="false">(K171-K270)/K160</f>
        <v>0.302528806002012</v>
      </c>
      <c r="L300" s="71" t="n">
        <f aca="false">(L171-L270)/L160</f>
        <v>0.302528806002012</v>
      </c>
      <c r="M300" s="71" t="n">
        <f aca="false">(M171-M270)/M160</f>
        <v>0.302528806002012</v>
      </c>
    </row>
    <row r="301" customFormat="false" ht="15" hidden="false" customHeight="false" outlineLevel="0" collapsed="false">
      <c r="B301" s="0" t="s">
        <v>25</v>
      </c>
      <c r="C301" s="71" t="n">
        <f aca="false">(C172-C271)/C161</f>
        <v>0.447284745603137</v>
      </c>
      <c r="D301" s="71" t="n">
        <f aca="false">(D172-D271)/D161</f>
        <v>0.321751386697906</v>
      </c>
      <c r="E301" s="71" t="n">
        <f aca="false">(E172-E271)/E161</f>
        <v>0.321751386697906</v>
      </c>
      <c r="F301" s="71" t="n">
        <f aca="false">(F172-F271)/F161</f>
        <v>0.321751386697906</v>
      </c>
      <c r="G301" s="71" t="n">
        <f aca="false">(G172-G271)/G161</f>
        <v>0.321751386697906</v>
      </c>
      <c r="H301" s="71" t="n">
        <f aca="false">(H172-H271)/H161</f>
        <v>0.321751386697906</v>
      </c>
      <c r="I301" s="71" t="n">
        <f aca="false">(I172-I271)/I161</f>
        <v>0.321751386697906</v>
      </c>
      <c r="J301" s="71" t="n">
        <f aca="false">(J172-J271)/J161</f>
        <v>0.321751386697906</v>
      </c>
      <c r="K301" s="71" t="n">
        <f aca="false">(K172-K271)/K161</f>
        <v>0.321751386697906</v>
      </c>
      <c r="L301" s="71" t="n">
        <f aca="false">(L172-L271)/L161</f>
        <v>0.321751386697906</v>
      </c>
      <c r="M301" s="71" t="n">
        <f aca="false">(M172-M271)/M161</f>
        <v>0.321751386697906</v>
      </c>
    </row>
    <row r="302" customFormat="false" ht="15" hidden="false" customHeight="false" outlineLevel="0" collapsed="false">
      <c r="B302" s="0" t="s">
        <v>26</v>
      </c>
      <c r="C302" s="71" t="n">
        <f aca="false">(C173-C272)/C162</f>
        <v>0.378289236704879</v>
      </c>
      <c r="D302" s="71" t="n">
        <f aca="false">(D173-D272)/D162</f>
        <v>0.312117702154148</v>
      </c>
      <c r="E302" s="71" t="n">
        <f aca="false">(E173-E272)/E162</f>
        <v>0.312117702154148</v>
      </c>
      <c r="F302" s="71" t="n">
        <f aca="false">(F173-F272)/F162</f>
        <v>0.312117702154148</v>
      </c>
      <c r="G302" s="71" t="n">
        <f aca="false">(G173-G272)/G162</f>
        <v>0.312117702154148</v>
      </c>
      <c r="H302" s="71" t="n">
        <f aca="false">(H173-H272)/H162</f>
        <v>0.312117702154148</v>
      </c>
      <c r="I302" s="71" t="n">
        <f aca="false">(I173-I272)/I162</f>
        <v>0.312117702154148</v>
      </c>
      <c r="J302" s="71" t="n">
        <f aca="false">(J173-J272)/J162</f>
        <v>0.312117702154148</v>
      </c>
      <c r="K302" s="71" t="n">
        <f aca="false">(K173-K272)/K162</f>
        <v>0.312117702154148</v>
      </c>
      <c r="L302" s="71" t="n">
        <f aca="false">(L173-L272)/L162</f>
        <v>0.312117702154148</v>
      </c>
      <c r="M302" s="71" t="n">
        <f aca="false">(M173-M272)/M162</f>
        <v>0.312117702154148</v>
      </c>
    </row>
    <row r="303" customFormat="false" ht="15" hidden="false" customHeight="false" outlineLevel="0" collapsed="false">
      <c r="B303" s="0" t="s">
        <v>27</v>
      </c>
      <c r="C303" s="71" t="n">
        <f aca="false">(C174-C273)/C163</f>
        <v>0.390938528049794</v>
      </c>
      <c r="D303" s="71" t="n">
        <f aca="false">(D174-D273)/D163</f>
        <v>0.287322374750381</v>
      </c>
      <c r="E303" s="71" t="n">
        <f aca="false">(E174-E273)/E163</f>
        <v>0.287322374750381</v>
      </c>
      <c r="F303" s="71" t="n">
        <f aca="false">(F174-F273)/F163</f>
        <v>0.287322374750381</v>
      </c>
      <c r="G303" s="71" t="n">
        <f aca="false">(G174-G273)/G163</f>
        <v>0.287322374750381</v>
      </c>
      <c r="H303" s="71" t="n">
        <f aca="false">(H174-H273)/H163</f>
        <v>0.287322374750381</v>
      </c>
      <c r="I303" s="71" t="n">
        <f aca="false">(I174-I273)/I163</f>
        <v>0.287322374750381</v>
      </c>
      <c r="J303" s="71" t="n">
        <f aca="false">(J174-J273)/J163</f>
        <v>0.287322374750381</v>
      </c>
      <c r="K303" s="71" t="n">
        <f aca="false">(K174-K273)/K163</f>
        <v>0.287322374750381</v>
      </c>
      <c r="L303" s="71" t="n">
        <f aca="false">(L174-L273)/L163</f>
        <v>0.287322374750381</v>
      </c>
      <c r="M303" s="71" t="n">
        <f aca="false">(M174-M273)/M163</f>
        <v>0.287322374750381</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WRA'!AM26</f>
        <v>0.0119712463348676</v>
      </c>
      <c r="E318" s="75" t="n">
        <f aca="false">D318</f>
        <v>0.0119712463348676</v>
      </c>
      <c r="F318" s="75" t="n">
        <f aca="false">E318</f>
        <v>0.0119712463348676</v>
      </c>
      <c r="G318" s="75" t="n">
        <f aca="false">F318</f>
        <v>0.0119712463348676</v>
      </c>
      <c r="H318" s="75" t="n">
        <f aca="false">G318</f>
        <v>0.0119712463348676</v>
      </c>
      <c r="I318" s="75" t="n">
        <f aca="false">H318</f>
        <v>0.0119712463348676</v>
      </c>
      <c r="J318" s="75" t="n">
        <f aca="false">I318</f>
        <v>0.0119712463348676</v>
      </c>
      <c r="K318" s="75" t="n">
        <f aca="false">J318</f>
        <v>0.0119712463348676</v>
      </c>
      <c r="L318" s="75" t="n">
        <f aca="false">K318</f>
        <v>0.0119712463348676</v>
      </c>
      <c r="M318" s="75" t="n">
        <f aca="false">L318</f>
        <v>0.0119712463348676</v>
      </c>
    </row>
    <row r="319" customFormat="false" ht="15" hidden="false" customHeight="false" outlineLevel="0" collapsed="false">
      <c r="B319" s="0" t="s">
        <v>26</v>
      </c>
      <c r="C319" s="75" t="n">
        <v>0</v>
      </c>
      <c r="D319" s="75" t="n">
        <f aca="false">'Regional Data WRA'!AM27</f>
        <v>0.00447538633304832</v>
      </c>
      <c r="E319" s="75" t="n">
        <f aca="false">D319</f>
        <v>0.00447538633304832</v>
      </c>
      <c r="F319" s="75" t="n">
        <f aca="false">E319</f>
        <v>0.00447538633304832</v>
      </c>
      <c r="G319" s="75" t="n">
        <f aca="false">F319</f>
        <v>0.00447538633304832</v>
      </c>
      <c r="H319" s="75" t="n">
        <f aca="false">G319</f>
        <v>0.00447538633304832</v>
      </c>
      <c r="I319" s="75" t="n">
        <f aca="false">H319</f>
        <v>0.00447538633304832</v>
      </c>
      <c r="J319" s="75" t="n">
        <f aca="false">I319</f>
        <v>0.00447538633304832</v>
      </c>
      <c r="K319" s="75" t="n">
        <f aca="false">J319</f>
        <v>0.00447538633304832</v>
      </c>
      <c r="L319" s="75" t="n">
        <f aca="false">K319</f>
        <v>0.00447538633304832</v>
      </c>
      <c r="M319" s="75" t="n">
        <f aca="false">L319</f>
        <v>0.00447538633304832</v>
      </c>
    </row>
    <row r="320" customFormat="false" ht="15" hidden="false" customHeight="false" outlineLevel="0" collapsed="false">
      <c r="B320" s="0" t="s">
        <v>27</v>
      </c>
      <c r="C320" s="75" t="n">
        <v>0</v>
      </c>
      <c r="D320" s="75" t="n">
        <f aca="false">'Regional Data WRA'!AM28</f>
        <v>0.0131642860454622</v>
      </c>
      <c r="E320" s="75" t="n">
        <f aca="false">D320</f>
        <v>0.0131642860454622</v>
      </c>
      <c r="F320" s="75" t="n">
        <f aca="false">E320</f>
        <v>0.0131642860454622</v>
      </c>
      <c r="G320" s="75" t="n">
        <f aca="false">F320</f>
        <v>0.0131642860454622</v>
      </c>
      <c r="H320" s="75" t="n">
        <f aca="false">G320</f>
        <v>0.0131642860454622</v>
      </c>
      <c r="I320" s="75" t="n">
        <f aca="false">H320</f>
        <v>0.0131642860454622</v>
      </c>
      <c r="J320" s="75" t="n">
        <f aca="false">I320</f>
        <v>0.0131642860454622</v>
      </c>
      <c r="K320" s="75" t="n">
        <f aca="false">J320</f>
        <v>0.0131642860454622</v>
      </c>
      <c r="L320" s="75" t="n">
        <f aca="false">K320</f>
        <v>0.0131642860454622</v>
      </c>
      <c r="M320" s="75" t="n">
        <f aca="false">L320</f>
        <v>0.0131642860454622</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47127.0734969241</v>
      </c>
      <c r="E323" s="22" t="n">
        <f aca="false">SUM(E324:E326)</f>
        <v>48608.8871380053</v>
      </c>
      <c r="F323" s="22" t="n">
        <f aca="false">SUM(F324:F326)</f>
        <v>50125.6357699011</v>
      </c>
      <c r="G323" s="22" t="n">
        <f aca="false">SUM(G324:G326)</f>
        <v>51678.9506697271</v>
      </c>
      <c r="H323" s="22" t="n">
        <f aca="false">SUM(H324:H326)</f>
        <v>53267.7687580148</v>
      </c>
      <c r="I323" s="22" t="n">
        <f aca="false">SUM(I324:I326)</f>
        <v>54898.3768667942</v>
      </c>
      <c r="J323" s="22" t="n">
        <f aca="false">SUM(J324:J326)</f>
        <v>56562.4536498797</v>
      </c>
      <c r="K323" s="22" t="n">
        <f aca="false">SUM(K324:K326)</f>
        <v>58267.4131701173</v>
      </c>
      <c r="L323" s="22" t="n">
        <f aca="false">SUM(L324:L326)</f>
        <v>60033.224825457</v>
      </c>
      <c r="M323" s="22" t="n">
        <f aca="false">SUM(M324:M326)</f>
        <v>61788.1582451993</v>
      </c>
    </row>
    <row r="324" customFormat="false" ht="15" hidden="false" customHeight="false" outlineLevel="0" collapsed="false">
      <c r="B324" s="0" t="s">
        <v>25</v>
      </c>
      <c r="C324" s="0" t="n">
        <f aca="false">C318*C161</f>
        <v>0</v>
      </c>
      <c r="D324" s="22" t="n">
        <f aca="false">D318*D161</f>
        <v>12443.41423294</v>
      </c>
      <c r="E324" s="22" t="n">
        <f aca="false">E318*E161</f>
        <v>12834.6717327972</v>
      </c>
      <c r="F324" s="22" t="n">
        <f aca="false">F318*F161</f>
        <v>13235.1534540982</v>
      </c>
      <c r="G324" s="22" t="n">
        <f aca="false">G318*G161</f>
        <v>13645.2901186206</v>
      </c>
      <c r="H324" s="22" t="n">
        <f aca="false">H318*H161</f>
        <v>14064.8010312735</v>
      </c>
      <c r="I324" s="22" t="n">
        <f aca="false">I318*I161</f>
        <v>14495.3461647509</v>
      </c>
      <c r="J324" s="22" t="n">
        <f aca="false">J318*J161</f>
        <v>14934.728354029</v>
      </c>
      <c r="K324" s="22" t="n">
        <f aca="false">K318*K161</f>
        <v>15384.9052053902</v>
      </c>
      <c r="L324" s="22" t="n">
        <f aca="false">L318*L161</f>
        <v>15851.1494309345</v>
      </c>
      <c r="M324" s="22" t="n">
        <f aca="false">M318*M161</f>
        <v>16314.5213713651</v>
      </c>
    </row>
    <row r="325" customFormat="false" ht="15" hidden="false" customHeight="false" outlineLevel="0" collapsed="false">
      <c r="B325" s="0" t="s">
        <v>26</v>
      </c>
      <c r="C325" s="0" t="n">
        <f aca="false">C319*C162</f>
        <v>0</v>
      </c>
      <c r="D325" s="22" t="n">
        <f aca="false">D319*D162</f>
        <v>6507.54123767478</v>
      </c>
      <c r="E325" s="22" t="n">
        <f aca="false">E319*E162</f>
        <v>6712.1574521001</v>
      </c>
      <c r="F325" s="22" t="n">
        <f aca="false">F319*F162</f>
        <v>6921.5976642086</v>
      </c>
      <c r="G325" s="22" t="n">
        <f aca="false">G319*G162</f>
        <v>7136.08712887634</v>
      </c>
      <c r="H325" s="22" t="n">
        <f aca="false">H319*H162</f>
        <v>7355.47905079083</v>
      </c>
      <c r="I325" s="22" t="n">
        <f aca="false">I319*I162</f>
        <v>7580.64154705875</v>
      </c>
      <c r="J325" s="22" t="n">
        <f aca="false">J319*J162</f>
        <v>7810.42556471673</v>
      </c>
      <c r="K325" s="22" t="n">
        <f aca="false">K319*K162</f>
        <v>8045.85487452178</v>
      </c>
      <c r="L325" s="22" t="n">
        <f aca="false">L319*L162</f>
        <v>8289.68695049058</v>
      </c>
      <c r="M325" s="22" t="n">
        <f aca="false">M319*M162</f>
        <v>8532.01690545993</v>
      </c>
    </row>
    <row r="326" customFormat="false" ht="15" hidden="false" customHeight="false" outlineLevel="0" collapsed="false">
      <c r="B326" s="0" t="s">
        <v>27</v>
      </c>
      <c r="C326" s="0" t="n">
        <f aca="false">C320*C163</f>
        <v>0</v>
      </c>
      <c r="D326" s="22" t="n">
        <f aca="false">D320*D163</f>
        <v>28176.1180263093</v>
      </c>
      <c r="E326" s="22" t="n">
        <f aca="false">E320*E163</f>
        <v>29062.0579531079</v>
      </c>
      <c r="F326" s="22" t="n">
        <f aca="false">F320*F163</f>
        <v>29968.8846515943</v>
      </c>
      <c r="G326" s="22" t="n">
        <f aca="false">G320*G163</f>
        <v>30897.5734222301</v>
      </c>
      <c r="H326" s="22" t="n">
        <f aca="false">H320*H163</f>
        <v>31847.4886759505</v>
      </c>
      <c r="I326" s="22" t="n">
        <f aca="false">I320*I163</f>
        <v>32822.3891549845</v>
      </c>
      <c r="J326" s="22" t="n">
        <f aca="false">J320*J163</f>
        <v>33817.2997311339</v>
      </c>
      <c r="K326" s="22" t="n">
        <f aca="false">K320*K163</f>
        <v>34836.6530902053</v>
      </c>
      <c r="L326" s="22" t="n">
        <f aca="false">L320*L163</f>
        <v>35892.3884440318</v>
      </c>
      <c r="M326" s="22" t="n">
        <f aca="false">M320*M163</f>
        <v>36941.6199683743</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4962328.13453319</v>
      </c>
      <c r="E347" s="22" t="n">
        <f aca="false">E36+E193</f>
        <v>5118358.30945488</v>
      </c>
      <c r="F347" s="22" t="n">
        <f aca="false">F36+F193</f>
        <v>5278067.02571035</v>
      </c>
      <c r="G347" s="22" t="n">
        <f aca="false">G36+G193</f>
        <v>5441626.05149411</v>
      </c>
      <c r="H347" s="22" t="n">
        <f aca="false">H36+H193</f>
        <v>5608923.44798277</v>
      </c>
      <c r="I347" s="22" t="n">
        <f aca="false">I36+I193</f>
        <v>5780621.19821804</v>
      </c>
      <c r="J347" s="22" t="n">
        <f aca="false">J36+J193</f>
        <v>5955843.09141002</v>
      </c>
      <c r="K347" s="22" t="n">
        <f aca="false">K36+K193</f>
        <v>6135369.8043528</v>
      </c>
      <c r="L347" s="22" t="n">
        <f aca="false">L36+L193</f>
        <v>6321304.04994414</v>
      </c>
      <c r="M347" s="22" t="n">
        <f aca="false">M36+M193</f>
        <v>6506092.85257557</v>
      </c>
    </row>
    <row r="348" customFormat="false" ht="15" hidden="false" customHeight="false" outlineLevel="0" collapsed="false">
      <c r="B348" s="0" t="s">
        <v>25</v>
      </c>
      <c r="C348" s="22" t="n">
        <f aca="false">C37+C194</f>
        <v>0</v>
      </c>
      <c r="D348" s="22" t="n">
        <f aca="false">D37+D194</f>
        <v>1116952.96138862</v>
      </c>
      <c r="E348" s="22" t="n">
        <f aca="false">E37+E194</f>
        <v>1152073.24388907</v>
      </c>
      <c r="F348" s="22" t="n">
        <f aca="false">F37+F194</f>
        <v>1188021.51630171</v>
      </c>
      <c r="G348" s="22" t="n">
        <f aca="false">G37+G194</f>
        <v>1224836.44132444</v>
      </c>
      <c r="H348" s="22" t="n">
        <f aca="false">H37+H194</f>
        <v>1262492.82304177</v>
      </c>
      <c r="I348" s="22" t="n">
        <f aca="false">I37+I194</f>
        <v>1301139.6648849</v>
      </c>
      <c r="J348" s="22" t="n">
        <f aca="false">J37+J194</f>
        <v>1340579.74365336</v>
      </c>
      <c r="K348" s="22" t="n">
        <f aca="false">K37+K194</f>
        <v>1380988.77913699</v>
      </c>
      <c r="L348" s="22" t="n">
        <f aca="false">L37+L194</f>
        <v>1422840.06357575</v>
      </c>
      <c r="M348" s="22" t="n">
        <f aca="false">M37+M194</f>
        <v>1464433.52429317</v>
      </c>
    </row>
    <row r="349" customFormat="false" ht="15" hidden="false" customHeight="false" outlineLevel="0" collapsed="false">
      <c r="B349" s="0" t="s">
        <v>26</v>
      </c>
      <c r="C349" s="22" t="n">
        <f aca="false">C38+C195</f>
        <v>0</v>
      </c>
      <c r="D349" s="22" t="n">
        <f aca="false">D38+D195</f>
        <v>1520490.26396571</v>
      </c>
      <c r="E349" s="22" t="n">
        <f aca="false">E38+E195</f>
        <v>1568298.94477469</v>
      </c>
      <c r="F349" s="22" t="n">
        <f aca="false">F38+F195</f>
        <v>1617234.75505434</v>
      </c>
      <c r="G349" s="22" t="n">
        <f aca="false">G38+G195</f>
        <v>1667350.3257191</v>
      </c>
      <c r="H349" s="22" t="n">
        <f aca="false">H38+H195</f>
        <v>1718611.3579708</v>
      </c>
      <c r="I349" s="22" t="n">
        <f aca="false">I38+I195</f>
        <v>1771220.68780547</v>
      </c>
      <c r="J349" s="22" t="n">
        <f aca="false">J38+J195</f>
        <v>1824909.83842371</v>
      </c>
      <c r="K349" s="22" t="n">
        <f aca="false">K38+K195</f>
        <v>1879918.01437476</v>
      </c>
      <c r="L349" s="22" t="n">
        <f aca="false">L38+L195</f>
        <v>1936889.50084137</v>
      </c>
      <c r="M349" s="22" t="n">
        <f aca="false">M38+M195</f>
        <v>1993510.0159854</v>
      </c>
    </row>
    <row r="350" customFormat="false" ht="15" hidden="false" customHeight="false" outlineLevel="0" collapsed="false">
      <c r="B350" s="0" t="s">
        <v>27</v>
      </c>
      <c r="C350" s="22" t="n">
        <f aca="false">C39+C196</f>
        <v>0</v>
      </c>
      <c r="D350" s="22" t="n">
        <f aca="false">D39+D196</f>
        <v>2324884.90917886</v>
      </c>
      <c r="E350" s="22" t="n">
        <f aca="false">E39+E196</f>
        <v>2397986.12079112</v>
      </c>
      <c r="F350" s="22" t="n">
        <f aca="false">F39+F196</f>
        <v>2472810.7543543</v>
      </c>
      <c r="G350" s="22" t="n">
        <f aca="false">G39+G196</f>
        <v>2549439.28445057</v>
      </c>
      <c r="H350" s="22" t="n">
        <f aca="false">H39+H196</f>
        <v>2627819.2669702</v>
      </c>
      <c r="I350" s="22" t="n">
        <f aca="false">I39+I196</f>
        <v>2708260.84552766</v>
      </c>
      <c r="J350" s="22" t="n">
        <f aca="false">J39+J196</f>
        <v>2790353.50933295</v>
      </c>
      <c r="K350" s="22" t="n">
        <f aca="false">K39+K196</f>
        <v>2874463.01084104</v>
      </c>
      <c r="L350" s="22" t="n">
        <f aca="false">L39+L196</f>
        <v>2961574.48552702</v>
      </c>
      <c r="M350" s="22" t="n">
        <f aca="false">M39+M196</f>
        <v>3048149.312297</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57108533.9656758</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12854358.7614898</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17498433.7049153</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26755741.4992707</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4817794.30537203</v>
      </c>
      <c r="E360" s="22" t="n">
        <f aca="false">PV($C$357,E$359,0,E347)*-1</f>
        <v>4824543.60397293</v>
      </c>
      <c r="F360" s="22" t="n">
        <f aca="false">PV($C$357,F$359,0,F347)*-1</f>
        <v>4830179.01608576</v>
      </c>
      <c r="G360" s="22" t="n">
        <f aca="false">PV($C$357,G$359,0,G347)*-1</f>
        <v>4834814.2663531</v>
      </c>
      <c r="H360" s="22" t="n">
        <f aca="false">PV($C$357,H$359,0,H347)*-1</f>
        <v>4838306.63716825</v>
      </c>
      <c r="I360" s="22" t="n">
        <f aca="false">PV($C$357,I$359,0,I347)*-1</f>
        <v>4841179.24735941</v>
      </c>
      <c r="J360" s="22" t="n">
        <f aca="false">PV($C$357,J$359,0,J347)*-1</f>
        <v>4842645.46051844</v>
      </c>
      <c r="K360" s="22" t="n">
        <f aca="false">PV($C$357,K$359,0,K347)*-1</f>
        <v>4843317.57948698</v>
      </c>
      <c r="L360" s="22" t="n">
        <f aca="false">PV($C$357,L$359,0,L347)*-1</f>
        <v>4844753.19410872</v>
      </c>
      <c r="M360" s="22" t="n">
        <f aca="false">PV($C$357,M$359,0,M347)*-1</f>
        <v>4841144.10135456</v>
      </c>
    </row>
    <row r="361" customFormat="false" ht="15" hidden="false" customHeight="false" outlineLevel="0" collapsed="false">
      <c r="A361" s="101"/>
      <c r="B361" s="101" t="s">
        <v>25</v>
      </c>
      <c r="C361" s="22" t="n">
        <f aca="false">PV($C$357,C$359,0,C348)*-1</f>
        <v>0</v>
      </c>
      <c r="D361" s="22" t="n">
        <f aca="false">PV($C$357,D$359,0,D348)*-1</f>
        <v>1084420.35086273</v>
      </c>
      <c r="E361" s="22" t="n">
        <f aca="false">PV($C$357,E$359,0,E348)*-1</f>
        <v>1085939.52671229</v>
      </c>
      <c r="F361" s="22" t="n">
        <f aca="false">PV($C$357,F$359,0,F348)*-1</f>
        <v>1087207.98177561</v>
      </c>
      <c r="G361" s="22" t="n">
        <f aca="false">PV($C$357,G$359,0,G348)*-1</f>
        <v>1088251.31393191</v>
      </c>
      <c r="H361" s="22" t="n">
        <f aca="false">PV($C$357,H$359,0,H348)*-1</f>
        <v>1089037.39937779</v>
      </c>
      <c r="I361" s="22" t="n">
        <f aca="false">PV($C$357,I$359,0,I348)*-1</f>
        <v>1089683.98508775</v>
      </c>
      <c r="J361" s="22" t="n">
        <f aca="false">PV($C$357,J$359,0,J348)*-1</f>
        <v>1090014.00984339</v>
      </c>
      <c r="K361" s="22" t="n">
        <f aca="false">PV($C$357,K$359,0,K348)*-1</f>
        <v>1090165.29473467</v>
      </c>
      <c r="L361" s="22" t="n">
        <f aca="false">PV($C$357,L$359,0,L348)*-1</f>
        <v>1090488.43217333</v>
      </c>
      <c r="M361" s="22" t="n">
        <f aca="false">PV($C$357,M$359,0,M348)*-1</f>
        <v>1089676.07419731</v>
      </c>
    </row>
    <row r="362" customFormat="false" ht="15" hidden="false" customHeight="false" outlineLevel="0" collapsed="false">
      <c r="A362" s="101"/>
      <c r="B362" s="101" t="s">
        <v>26</v>
      </c>
      <c r="C362" s="22" t="n">
        <f aca="false">PV($C$357,C$359,0,C349)*-1</f>
        <v>0</v>
      </c>
      <c r="D362" s="22" t="n">
        <f aca="false">PV($C$357,D$359,0,D349)*-1</f>
        <v>1476204.13977253</v>
      </c>
      <c r="E362" s="22" t="n">
        <f aca="false">PV($C$357,E$359,0,E349)*-1</f>
        <v>1478272.1696434</v>
      </c>
      <c r="F362" s="22" t="n">
        <f aca="false">PV($C$357,F$359,0,F349)*-1</f>
        <v>1479998.89730403</v>
      </c>
      <c r="G362" s="22" t="n">
        <f aca="false">PV($C$357,G$359,0,G349)*-1</f>
        <v>1481419.16873942</v>
      </c>
      <c r="H362" s="22" t="n">
        <f aca="false">PV($C$357,H$359,0,H349)*-1</f>
        <v>1482489.25432801</v>
      </c>
      <c r="I362" s="22" t="n">
        <f aca="false">PV($C$357,I$359,0,I349)*-1</f>
        <v>1483369.44114948</v>
      </c>
      <c r="J362" s="22" t="n">
        <f aca="false">PV($C$357,J$359,0,J349)*-1</f>
        <v>1483818.69858929</v>
      </c>
      <c r="K362" s="22" t="n">
        <f aca="false">PV($C$357,K$359,0,K349)*-1</f>
        <v>1484024.64030055</v>
      </c>
      <c r="L362" s="22" t="n">
        <f aca="false">PV($C$357,L$359,0,L349)*-1</f>
        <v>1484464.52214552</v>
      </c>
      <c r="M362" s="22" t="n">
        <f aca="false">PV($C$357,M$359,0,M349)*-1</f>
        <v>1483358.67218041</v>
      </c>
    </row>
    <row r="363" customFormat="false" ht="15" hidden="false" customHeight="false" outlineLevel="0" collapsed="false">
      <c r="A363" s="101"/>
      <c r="B363" s="101" t="s">
        <v>27</v>
      </c>
      <c r="C363" s="22" t="n">
        <f aca="false">PV($C$357,C$359,0,C350)*-1</f>
        <v>0</v>
      </c>
      <c r="D363" s="22" t="n">
        <f aca="false">PV($C$357,D$359,0,D350)*-1</f>
        <v>2257169.81473676</v>
      </c>
      <c r="E363" s="22" t="n">
        <f aca="false">PV($C$357,E$359,0,E350)*-1</f>
        <v>2260331.90761723</v>
      </c>
      <c r="F363" s="22" t="n">
        <f aca="false">PV($C$357,F$359,0,F350)*-1</f>
        <v>2262972.13700613</v>
      </c>
      <c r="G363" s="22" t="n">
        <f aca="false">PV($C$357,G$359,0,G350)*-1</f>
        <v>2265143.78368177</v>
      </c>
      <c r="H363" s="22" t="n">
        <f aca="false">PV($C$357,H$359,0,H350)*-1</f>
        <v>2266779.98346245</v>
      </c>
      <c r="I363" s="22" t="n">
        <f aca="false">PV($C$357,I$359,0,I350)*-1</f>
        <v>2268125.82112218</v>
      </c>
      <c r="J363" s="22" t="n">
        <f aca="false">PV($C$357,J$359,0,J350)*-1</f>
        <v>2268812.75208576</v>
      </c>
      <c r="K363" s="22" t="n">
        <f aca="false">PV($C$357,K$359,0,K350)*-1</f>
        <v>2269127.64445176</v>
      </c>
      <c r="L363" s="22" t="n">
        <f aca="false">PV($C$357,L$359,0,L350)*-1</f>
        <v>2269800.23978987</v>
      </c>
      <c r="M363" s="22" t="n">
        <f aca="false">PV($C$357,M$359,0,M350)*-1</f>
        <v>2268109.35497684</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48358677.4117802</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10884884.3686968</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14817419.6041526</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22656373.4389307</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4254988.37936788</v>
      </c>
      <c r="E371" s="22" t="n">
        <f aca="false">E65+E222</f>
        <v>4388777.71435812</v>
      </c>
      <c r="F371" s="22" t="n">
        <f aca="false">F65+F222</f>
        <v>4525721.244356</v>
      </c>
      <c r="G371" s="22" t="n">
        <f aca="false">G65+G222</f>
        <v>4665966.25338866</v>
      </c>
      <c r="H371" s="22" t="n">
        <f aca="false">H65+H222</f>
        <v>4809416.75860696</v>
      </c>
      <c r="I371" s="22" t="n">
        <f aca="false">I65+I222</f>
        <v>4956640.38272213</v>
      </c>
      <c r="J371" s="22" t="n">
        <f aca="false">J65+J222</f>
        <v>5106885.81170823</v>
      </c>
      <c r="K371" s="22" t="n">
        <f aca="false">K65+K222</f>
        <v>5260822.4431941</v>
      </c>
      <c r="L371" s="22" t="n">
        <f aca="false">L65+L222</f>
        <v>5420253.26535438</v>
      </c>
      <c r="M371" s="22" t="n">
        <f aca="false">M65+M222</f>
        <v>5578701.91818778</v>
      </c>
    </row>
    <row r="372" customFormat="false" ht="15" hidden="false" customHeight="false" outlineLevel="0" collapsed="false">
      <c r="B372" s="0" t="s">
        <v>25</v>
      </c>
      <c r="C372" s="22" t="n">
        <f aca="false">C66+C223</f>
        <v>0</v>
      </c>
      <c r="D372" s="22" t="n">
        <f aca="false">D66+D223</f>
        <v>1089448.07747231</v>
      </c>
      <c r="E372" s="22" t="n">
        <f aca="false">E66+E223</f>
        <v>1123703.52561834</v>
      </c>
      <c r="F372" s="22" t="n">
        <f aca="false">F66+F223</f>
        <v>1158766.57448632</v>
      </c>
      <c r="G372" s="22" t="n">
        <f aca="false">G66+G223</f>
        <v>1194674.93470807</v>
      </c>
      <c r="H372" s="22" t="n">
        <f aca="false">H66+H223</f>
        <v>1231404.03081567</v>
      </c>
      <c r="I372" s="22" t="n">
        <f aca="false">I66+I223</f>
        <v>1269099.19704186</v>
      </c>
      <c r="J372" s="22" t="n">
        <f aca="false">J66+J223</f>
        <v>1307568.06679286</v>
      </c>
      <c r="K372" s="22" t="n">
        <f aca="false">K66+K223</f>
        <v>1346982.03277172</v>
      </c>
      <c r="L372" s="22" t="n">
        <f aca="false">L66+L223</f>
        <v>1387802.73243204</v>
      </c>
      <c r="M372" s="22" t="n">
        <f aca="false">M66+M223</f>
        <v>1428371.95726105</v>
      </c>
    </row>
    <row r="373" customFormat="false" ht="15" hidden="false" customHeight="false" outlineLevel="0" collapsed="false">
      <c r="B373" s="0" t="s">
        <v>26</v>
      </c>
      <c r="C373" s="22" t="n">
        <f aca="false">C67+C224</f>
        <v>0</v>
      </c>
      <c r="D373" s="22" t="n">
        <f aca="false">D67+D224</f>
        <v>1012301.69240918</v>
      </c>
      <c r="E373" s="22" t="n">
        <f aca="false">E67+E224</f>
        <v>1044131.43156749</v>
      </c>
      <c r="F373" s="22" t="n">
        <f aca="false">F67+F224</f>
        <v>1076711.58333795</v>
      </c>
      <c r="G373" s="22" t="n">
        <f aca="false">G67+G224</f>
        <v>1110077.1879737</v>
      </c>
      <c r="H373" s="22" t="n">
        <f aca="false">H67+H224</f>
        <v>1144205.41025359</v>
      </c>
      <c r="I373" s="22" t="n">
        <f aca="false">I67+I224</f>
        <v>1179231.29295096</v>
      </c>
      <c r="J373" s="22" t="n">
        <f aca="false">J67+J224</f>
        <v>1214976.09140373</v>
      </c>
      <c r="K373" s="22" t="n">
        <f aca="false">K67+K224</f>
        <v>1251599.06159385</v>
      </c>
      <c r="L373" s="22" t="n">
        <f aca="false">L67+L224</f>
        <v>1289529.15133925</v>
      </c>
      <c r="M373" s="22" t="n">
        <f aca="false">M67+M224</f>
        <v>1327225.5737786</v>
      </c>
    </row>
    <row r="374" customFormat="false" ht="15" hidden="false" customHeight="false" outlineLevel="0" collapsed="false">
      <c r="B374" s="0" t="s">
        <v>27</v>
      </c>
      <c r="C374" s="22" t="n">
        <f aca="false">C68+C225</f>
        <v>0</v>
      </c>
      <c r="D374" s="22" t="n">
        <f aca="false">D68+D225</f>
        <v>2153238.6094864</v>
      </c>
      <c r="E374" s="22" t="n">
        <f aca="false">E68+E225</f>
        <v>2220942.75717229</v>
      </c>
      <c r="F374" s="22" t="n">
        <f aca="false">F68+F225</f>
        <v>2290243.08653173</v>
      </c>
      <c r="G374" s="22" t="n">
        <f aca="false">G68+G225</f>
        <v>2361214.13070689</v>
      </c>
      <c r="H374" s="22" t="n">
        <f aca="false">H68+H225</f>
        <v>2433807.31753769</v>
      </c>
      <c r="I374" s="22" t="n">
        <f aca="false">I68+I225</f>
        <v>2508309.89272931</v>
      </c>
      <c r="J374" s="22" t="n">
        <f aca="false">J68+J225</f>
        <v>2584341.65351165</v>
      </c>
      <c r="K374" s="22" t="n">
        <f aca="false">K68+K225</f>
        <v>2662241.34882854</v>
      </c>
      <c r="L374" s="22" t="n">
        <f aca="false">L68+L225</f>
        <v>2742921.3815831</v>
      </c>
      <c r="M374" s="22" t="n">
        <f aca="false">M68+M225</f>
        <v>2823104.38714812</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48968174.1712443</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12537821.1294002</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11649988.4766083</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24780364.5652357</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4131056.67899795</v>
      </c>
      <c r="E384" s="22" t="n">
        <f aca="false">PV($C$381,E$383,0,E371)*-1</f>
        <v>4136843.91965135</v>
      </c>
      <c r="F384" s="22" t="n">
        <f aca="false">PV($C$381,F$383,0,F371)*-1</f>
        <v>4141676.0493298</v>
      </c>
      <c r="G384" s="22" t="n">
        <f aca="false">PV($C$381,G$383,0,G371)*-1</f>
        <v>4145650.58214752</v>
      </c>
      <c r="H384" s="22" t="n">
        <f aca="false">PV($C$381,H$383,0,H371)*-1</f>
        <v>4148645.14373877</v>
      </c>
      <c r="I384" s="22" t="n">
        <f aca="false">PV($C$381,I$383,0,I371)*-1</f>
        <v>4151108.28657223</v>
      </c>
      <c r="J384" s="22" t="n">
        <f aca="false">PV($C$381,J$383,0,J371)*-1</f>
        <v>4152365.50289977</v>
      </c>
      <c r="K384" s="22" t="n">
        <f aca="false">PV($C$381,K$383,0,K371)*-1</f>
        <v>4152941.81674343</v>
      </c>
      <c r="L384" s="22" t="n">
        <f aca="false">PV($C$381,L$383,0,L371)*-1</f>
        <v>4154172.79610778</v>
      </c>
      <c r="M384" s="22" t="n">
        <f aca="false">PV($C$381,M$383,0,M371)*-1</f>
        <v>4151078.15034621</v>
      </c>
    </row>
    <row r="385" customFormat="false" ht="15" hidden="false" customHeight="false" outlineLevel="0" collapsed="false">
      <c r="A385" s="101"/>
      <c r="B385" s="101" t="s">
        <v>25</v>
      </c>
      <c r="C385" s="22" t="n">
        <f aca="false">PV($C$381,C$383,0,C372)*-1</f>
        <v>0</v>
      </c>
      <c r="D385" s="22" t="n">
        <f aca="false">PV($C$381,D$383,0,D372)*-1</f>
        <v>1057716.5800702</v>
      </c>
      <c r="E385" s="22" t="n">
        <f aca="false">PV($C$381,E$383,0,E372)*-1</f>
        <v>1059198.34632702</v>
      </c>
      <c r="F385" s="22" t="n">
        <f aca="false">PV($C$381,F$383,0,F372)*-1</f>
        <v>1060435.56577839</v>
      </c>
      <c r="G385" s="22" t="n">
        <f aca="false">PV($C$381,G$383,0,G372)*-1</f>
        <v>1061453.20595764</v>
      </c>
      <c r="H385" s="22" t="n">
        <f aca="false">PV($C$381,H$383,0,H372)*-1</f>
        <v>1062219.93410766</v>
      </c>
      <c r="I385" s="22" t="n">
        <f aca="false">PV($C$381,I$383,0,I372)*-1</f>
        <v>1062850.59769242</v>
      </c>
      <c r="J385" s="22" t="n">
        <f aca="false">PV($C$381,J$383,0,J372)*-1</f>
        <v>1063172.49561291</v>
      </c>
      <c r="K385" s="22" t="n">
        <f aca="false">PV($C$381,K$383,0,K372)*-1</f>
        <v>1063320.05512495</v>
      </c>
      <c r="L385" s="22" t="n">
        <f aca="false">PV($C$381,L$383,0,L372)*-1</f>
        <v>1063635.23532812</v>
      </c>
      <c r="M385" s="22" t="n">
        <f aca="false">PV($C$381,M$383,0,M372)*-1</f>
        <v>1062842.88160708</v>
      </c>
    </row>
    <row r="386" customFormat="false" ht="15" hidden="false" customHeight="false" outlineLevel="0" collapsed="false">
      <c r="A386" s="101"/>
      <c r="B386" s="101" t="s">
        <v>26</v>
      </c>
      <c r="C386" s="22" t="n">
        <f aca="false">PV($C$381,C$383,0,C373)*-1</f>
        <v>0</v>
      </c>
      <c r="D386" s="22" t="n">
        <f aca="false">PV($C$381,D$383,0,D373)*-1</f>
        <v>982817.177096291</v>
      </c>
      <c r="E386" s="22" t="n">
        <f aca="false">PV($C$381,E$383,0,E373)*-1</f>
        <v>984194.015993484</v>
      </c>
      <c r="F386" s="22" t="n">
        <f aca="false">PV($C$381,F$383,0,F373)*-1</f>
        <v>985343.625020657</v>
      </c>
      <c r="G386" s="22" t="n">
        <f aca="false">PV($C$381,G$383,0,G373)*-1</f>
        <v>986289.203701299</v>
      </c>
      <c r="H386" s="22" t="n">
        <f aca="false">PV($C$381,H$383,0,H373)*-1</f>
        <v>987001.638024634</v>
      </c>
      <c r="I386" s="22" t="n">
        <f aca="false">PV($C$381,I$383,0,I373)*-1</f>
        <v>987587.642835139</v>
      </c>
      <c r="J386" s="22" t="n">
        <f aca="false">PV($C$381,J$383,0,J373)*-1</f>
        <v>987886.746405497</v>
      </c>
      <c r="K386" s="22" t="n">
        <f aca="false">PV($C$381,K$383,0,K373)*-1</f>
        <v>988023.856880843</v>
      </c>
      <c r="L386" s="22" t="n">
        <f aca="false">PV($C$381,L$383,0,L373)*-1</f>
        <v>988316.718431276</v>
      </c>
      <c r="M386" s="22" t="n">
        <f aca="false">PV($C$381,M$383,0,M373)*-1</f>
        <v>987580.473143973</v>
      </c>
    </row>
    <row r="387" customFormat="false" ht="15" hidden="false" customHeight="false" outlineLevel="0" collapsed="false">
      <c r="A387" s="101"/>
      <c r="B387" s="101" t="s">
        <v>27</v>
      </c>
      <c r="C387" s="22" t="n">
        <f aca="false">PV($C$381,C$383,0,C374)*-1</f>
        <v>0</v>
      </c>
      <c r="D387" s="22" t="n">
        <f aca="false">PV($C$381,D$383,0,D374)*-1</f>
        <v>2090522.92183145</v>
      </c>
      <c r="E387" s="22" t="n">
        <f aca="false">PV($C$381,E$383,0,E374)*-1</f>
        <v>2093451.55733084</v>
      </c>
      <c r="F387" s="22" t="n">
        <f aca="false">PV($C$381,F$383,0,F374)*-1</f>
        <v>2095896.85853075</v>
      </c>
      <c r="G387" s="22" t="n">
        <f aca="false">PV($C$381,G$383,0,G374)*-1</f>
        <v>2097908.17248857</v>
      </c>
      <c r="H387" s="22" t="n">
        <f aca="false">PV($C$381,H$383,0,H374)*-1</f>
        <v>2099423.57160647</v>
      </c>
      <c r="I387" s="22" t="n">
        <f aca="false">PV($C$381,I$383,0,I374)*-1</f>
        <v>2100670.04604466</v>
      </c>
      <c r="J387" s="22" t="n">
        <f aca="false">PV($C$381,J$383,0,J374)*-1</f>
        <v>2101306.26088137</v>
      </c>
      <c r="K387" s="22" t="n">
        <f aca="false">PV($C$381,K$383,0,K374)*-1</f>
        <v>2101597.90473763</v>
      </c>
      <c r="L387" s="22" t="n">
        <f aca="false">PV($C$381,L$383,0,L374)*-1</f>
        <v>2102220.84234838</v>
      </c>
      <c r="M387" s="22" t="n">
        <f aca="false">PV($C$381,M$383,0,M374)*-1</f>
        <v>2100654.79559517</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41465538.9265348</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10616844.8976064</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9865041.09753309</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20983652.9313953</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1081353.91415895</v>
      </c>
      <c r="E395" s="49" t="n">
        <f aca="false">E89+E246</f>
        <v>1115354.85803131</v>
      </c>
      <c r="F395" s="49" t="n">
        <f aca="false">F89+F246</f>
        <v>1150157.40247538</v>
      </c>
      <c r="G395" s="49" t="n">
        <f aca="false">G89+G246</f>
        <v>1185798.97794808</v>
      </c>
      <c r="H395" s="49" t="n">
        <f aca="false">H89+H246</f>
        <v>1222255.19156738</v>
      </c>
      <c r="I395" s="49" t="n">
        <f aca="false">I89+I246</f>
        <v>1259670.29779084</v>
      </c>
      <c r="J395" s="49" t="n">
        <f aca="false">J89+J246</f>
        <v>1297853.35923148</v>
      </c>
      <c r="K395" s="49" t="n">
        <f aca="false">K89+K246</f>
        <v>1336974.49521315</v>
      </c>
      <c r="L395" s="49" t="n">
        <f aca="false">L89+L246</f>
        <v>1377491.91340789</v>
      </c>
      <c r="M395" s="49" t="n">
        <f aca="false">M89+M246</f>
        <v>1417759.7251287</v>
      </c>
    </row>
    <row r="396" customFormat="false" ht="15" hidden="false" customHeight="false" outlineLevel="0" collapsed="false">
      <c r="A396" s="49"/>
      <c r="B396" s="0" t="s">
        <v>25</v>
      </c>
      <c r="C396" s="49" t="n">
        <f aca="false">C90+C247</f>
        <v>0</v>
      </c>
      <c r="D396" s="49" t="n">
        <f aca="false">D90+D247</f>
        <v>305508.838036472</v>
      </c>
      <c r="E396" s="49" t="n">
        <f aca="false">E90+E247</f>
        <v>315114.933430934</v>
      </c>
      <c r="F396" s="49" t="n">
        <f aca="false">F90+F247</f>
        <v>324947.500525391</v>
      </c>
      <c r="G396" s="49" t="n">
        <f aca="false">G90+G247</f>
        <v>335017.114336262</v>
      </c>
      <c r="H396" s="49" t="n">
        <f aca="false">H90+H247</f>
        <v>345316.883279814</v>
      </c>
      <c r="I396" s="49" t="n">
        <f aca="false">I90+I247</f>
        <v>355887.562756412</v>
      </c>
      <c r="J396" s="49" t="n">
        <f aca="false">J90+J247</f>
        <v>366675.208300265</v>
      </c>
      <c r="K396" s="49" t="n">
        <f aca="false">K90+K247</f>
        <v>377727.882766907</v>
      </c>
      <c r="L396" s="49" t="n">
        <f aca="false">L90+L247</f>
        <v>389175.040992195</v>
      </c>
      <c r="M396" s="49" t="n">
        <f aca="false">M90+M247</f>
        <v>400551.679304605</v>
      </c>
    </row>
    <row r="397" customFormat="false" ht="15" hidden="false" customHeight="false" outlineLevel="0" collapsed="false">
      <c r="A397" s="49"/>
      <c r="B397" s="0" t="s">
        <v>26</v>
      </c>
      <c r="C397" s="49" t="n">
        <f aca="false">C91+C248</f>
        <v>0</v>
      </c>
      <c r="D397" s="49" t="n">
        <f aca="false">D91+D248</f>
        <v>245168.226808384</v>
      </c>
      <c r="E397" s="49" t="n">
        <f aca="false">E91+E248</f>
        <v>252877.036116649</v>
      </c>
      <c r="F397" s="49" t="n">
        <f aca="false">F91+F248</f>
        <v>260767.587025145</v>
      </c>
      <c r="G397" s="49" t="n">
        <f aca="false">G91+G248</f>
        <v>268848.36589401</v>
      </c>
      <c r="H397" s="49" t="n">
        <f aca="false">H91+H248</f>
        <v>277113.842286301</v>
      </c>
      <c r="I397" s="49" t="n">
        <f aca="false">I91+I248</f>
        <v>285596.72206187</v>
      </c>
      <c r="J397" s="49" t="n">
        <f aca="false">J91+J248</f>
        <v>294253.715248784</v>
      </c>
      <c r="K397" s="49" t="n">
        <f aca="false">K91+K248</f>
        <v>303123.391877103</v>
      </c>
      <c r="L397" s="49" t="n">
        <f aca="false">L91+L248</f>
        <v>312309.638344231</v>
      </c>
      <c r="M397" s="49" t="n">
        <f aca="false">M91+M248</f>
        <v>321439.293185054</v>
      </c>
    </row>
    <row r="398" customFormat="false" ht="15" hidden="false" customHeight="false" outlineLevel="0" collapsed="false">
      <c r="A398" s="49"/>
      <c r="B398" s="0" t="s">
        <v>27</v>
      </c>
      <c r="C398" s="49" t="n">
        <f aca="false">C92+C249</f>
        <v>0</v>
      </c>
      <c r="D398" s="49" t="n">
        <f aca="false">D92+D249</f>
        <v>530676.849314096</v>
      </c>
      <c r="E398" s="49" t="n">
        <f aca="false">E92+E249</f>
        <v>547362.888483724</v>
      </c>
      <c r="F398" s="49" t="n">
        <f aca="false">F92+F249</f>
        <v>564442.314924842</v>
      </c>
      <c r="G398" s="49" t="n">
        <f aca="false">G92+G249</f>
        <v>581933.49771781</v>
      </c>
      <c r="H398" s="49" t="n">
        <f aca="false">H92+H249</f>
        <v>599824.46600127</v>
      </c>
      <c r="I398" s="49" t="n">
        <f aca="false">I92+I249</f>
        <v>618186.012972557</v>
      </c>
      <c r="J398" s="49" t="n">
        <f aca="false">J92+J249</f>
        <v>636924.435682429</v>
      </c>
      <c r="K398" s="49" t="n">
        <f aca="false">K92+K249</f>
        <v>656123.220569142</v>
      </c>
      <c r="L398" s="49" t="n">
        <f aca="false">L92+L249</f>
        <v>676007.234071464</v>
      </c>
      <c r="M398" s="49" t="n">
        <f aca="false">M92+M249</f>
        <v>695768.752639038</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12444670.1349532</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3515922.64372925</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2821497.81884753</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6107249.67237637</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1049858.16908636</v>
      </c>
      <c r="E408" s="22" t="n">
        <f aca="false">PV($C$405,E$407,0,E395)*-1</f>
        <v>1051328.92641277</v>
      </c>
      <c r="F408" s="22" t="n">
        <f aca="false">PV($C$405,F$407,0,F395)*-1</f>
        <v>1052556.95381864</v>
      </c>
      <c r="G408" s="22" t="n">
        <f aca="false">PV($C$405,G$407,0,G395)*-1</f>
        <v>1053567.03333853</v>
      </c>
      <c r="H408" s="22" t="n">
        <f aca="false">PV($C$405,H$407,0,H395)*-1</f>
        <v>1054328.06500517</v>
      </c>
      <c r="I408" s="22" t="n">
        <f aca="false">PV($C$405,I$407,0,I395)*-1</f>
        <v>1054954.04301184</v>
      </c>
      <c r="J408" s="22" t="n">
        <f aca="false">PV($C$405,J$407,0,J395)*-1</f>
        <v>1055273.54935957</v>
      </c>
      <c r="K408" s="22" t="n">
        <f aca="false">PV($C$405,K$407,0,K395)*-1</f>
        <v>1055420.01256347</v>
      </c>
      <c r="L408" s="22" t="n">
        <f aca="false">PV($C$405,L$407,0,L395)*-1</f>
        <v>1055732.85110385</v>
      </c>
      <c r="M408" s="22" t="n">
        <f aca="false">PV($C$405,M$407,0,M395)*-1</f>
        <v>1054946.38425392</v>
      </c>
    </row>
    <row r="409" customFormat="false" ht="15" hidden="false" customHeight="false" outlineLevel="0" collapsed="false">
      <c r="A409" s="101"/>
      <c r="B409" s="101" t="s">
        <v>25</v>
      </c>
      <c r="C409" s="22" t="n">
        <f aca="false">PV($C$405,C$407,0,C396)*-1</f>
        <v>0</v>
      </c>
      <c r="D409" s="22" t="n">
        <f aca="false">PV($C$405,D$407,0,D396)*-1</f>
        <v>296610.522365506</v>
      </c>
      <c r="E409" s="22" t="n">
        <f aca="false">PV($C$405,E$407,0,E396)*-1</f>
        <v>297026.047158954</v>
      </c>
      <c r="F409" s="22" t="n">
        <f aca="false">PV($C$405,F$407,0,F396)*-1</f>
        <v>297372.994833468</v>
      </c>
      <c r="G409" s="22" t="n">
        <f aca="false">PV($C$405,G$407,0,G396)*-1</f>
        <v>297658.366917858</v>
      </c>
      <c r="H409" s="22" t="n">
        <f aca="false">PV($C$405,H$407,0,H396)*-1</f>
        <v>297873.376913328</v>
      </c>
      <c r="I409" s="22" t="n">
        <f aca="false">PV($C$405,I$407,0,I396)*-1</f>
        <v>298050.230958011</v>
      </c>
      <c r="J409" s="22" t="n">
        <f aca="false">PV($C$405,J$407,0,J396)*-1</f>
        <v>298140.499289001</v>
      </c>
      <c r="K409" s="22" t="n">
        <f aca="false">PV($C$405,K$407,0,K396)*-1</f>
        <v>298181.878714048</v>
      </c>
      <c r="L409" s="22" t="n">
        <f aca="false">PV($C$405,L$407,0,L396)*-1</f>
        <v>298270.263226935</v>
      </c>
      <c r="M409" s="22" t="n">
        <f aca="false">PV($C$405,M$407,0,M396)*-1</f>
        <v>298048.067172221</v>
      </c>
    </row>
    <row r="410" customFormat="false" ht="15" hidden="false" customHeight="false" outlineLevel="0" collapsed="false">
      <c r="A410" s="101"/>
      <c r="B410" s="101" t="s">
        <v>26</v>
      </c>
      <c r="C410" s="22" t="n">
        <f aca="false">PV($C$405,C$407,0,C397)*-1</f>
        <v>0</v>
      </c>
      <c r="D410" s="22" t="n">
        <f aca="false">PV($C$405,D$407,0,D397)*-1</f>
        <v>238027.404668334</v>
      </c>
      <c r="E410" s="22" t="n">
        <f aca="false">PV($C$405,E$407,0,E397)*-1</f>
        <v>238360.859757422</v>
      </c>
      <c r="F410" s="22" t="n">
        <f aca="false">PV($C$405,F$407,0,F397)*-1</f>
        <v>238639.282295711</v>
      </c>
      <c r="G410" s="22" t="n">
        <f aca="false">PV($C$405,G$407,0,G397)*-1</f>
        <v>238868.290950126</v>
      </c>
      <c r="H410" s="22" t="n">
        <f aca="false">PV($C$405,H$407,0,H397)*-1</f>
        <v>239040.834630611</v>
      </c>
      <c r="I410" s="22" t="n">
        <f aca="false">PV($C$405,I$407,0,I397)*-1</f>
        <v>239182.758487273</v>
      </c>
      <c r="J410" s="22" t="n">
        <f aca="false">PV($C$405,J$407,0,J397)*-1</f>
        <v>239255.198050031</v>
      </c>
      <c r="K410" s="22" t="n">
        <f aca="false">PV($C$405,K$407,0,K397)*-1</f>
        <v>239288.404684347</v>
      </c>
      <c r="L410" s="22" t="n">
        <f aca="false">PV($C$405,L$407,0,L397)*-1</f>
        <v>239359.332499205</v>
      </c>
      <c r="M410" s="22" t="n">
        <f aca="false">PV($C$405,M$407,0,M397)*-1</f>
        <v>239181.022067703</v>
      </c>
    </row>
    <row r="411" customFormat="false" ht="15" hidden="false" customHeight="false" outlineLevel="0" collapsed="false">
      <c r="A411" s="101"/>
      <c r="B411" s="101" t="s">
        <v>27</v>
      </c>
      <c r="C411" s="22" t="n">
        <f aca="false">PV($C$405,C$407,0,C398)*-1</f>
        <v>0</v>
      </c>
      <c r="D411" s="22" t="n">
        <f aca="false">PV($C$405,D$407,0,D398)*-1</f>
        <v>515220.24205252</v>
      </c>
      <c r="E411" s="22" t="n">
        <f aca="false">PV($C$405,E$407,0,E398)*-1</f>
        <v>515942.019496393</v>
      </c>
      <c r="F411" s="22" t="n">
        <f aca="false">PV($C$405,F$407,0,F398)*-1</f>
        <v>516544.676689459</v>
      </c>
      <c r="G411" s="22" t="n">
        <f aca="false">PV($C$405,G$407,0,G398)*-1</f>
        <v>517040.375470548</v>
      </c>
      <c r="H411" s="22" t="n">
        <f aca="false">PV($C$405,H$407,0,H398)*-1</f>
        <v>517413.853461236</v>
      </c>
      <c r="I411" s="22" t="n">
        <f aca="false">PV($C$405,I$407,0,I398)*-1</f>
        <v>517721.053566554</v>
      </c>
      <c r="J411" s="22" t="n">
        <f aca="false">PV($C$405,J$407,0,J398)*-1</f>
        <v>517877.852020539</v>
      </c>
      <c r="K411" s="22" t="n">
        <f aca="false">PV($C$405,K$407,0,K398)*-1</f>
        <v>517949.72916508</v>
      </c>
      <c r="L411" s="22" t="n">
        <f aca="false">PV($C$405,L$407,0,L398)*-1</f>
        <v>518103.255377705</v>
      </c>
      <c r="M411" s="22" t="n">
        <f aca="false">PV($C$405,M$407,0,M398)*-1</f>
        <v>517717.295013992</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10537965.9879541</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2977232.24754933</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2389203.38809076</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5171530.35231402</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508698.532048629</v>
      </c>
      <c r="E419" s="49" t="n">
        <f aca="false">E113+E270</f>
        <v>524693.508355333</v>
      </c>
      <c r="F419" s="49" t="n">
        <f aca="false">F113+F270</f>
        <v>541065.579550938</v>
      </c>
      <c r="G419" s="49" t="n">
        <f aca="false">G113+G270</f>
        <v>557832.353948723</v>
      </c>
      <c r="H419" s="49" t="n">
        <f aca="false">H113+H270</f>
        <v>574982.356468124</v>
      </c>
      <c r="I419" s="49" t="n">
        <f aca="false">I113+I270</f>
        <v>592583.448361446</v>
      </c>
      <c r="J419" s="49" t="n">
        <f aca="false">J113+J270</f>
        <v>610545.807446337</v>
      </c>
      <c r="K419" s="49" t="n">
        <f aca="false">K113+K270</f>
        <v>628949.462517425</v>
      </c>
      <c r="L419" s="49" t="n">
        <f aca="false">L113+L270</f>
        <v>648009.967027731</v>
      </c>
      <c r="M419" s="49" t="n">
        <f aca="false">M113+M270</f>
        <v>666953.049808466</v>
      </c>
    </row>
    <row r="420" customFormat="false" ht="15" hidden="false" customHeight="false" outlineLevel="0" collapsed="false">
      <c r="B420" s="0" t="s">
        <v>25</v>
      </c>
      <c r="C420" s="49" t="n">
        <f aca="false">C114+C271</f>
        <v>0</v>
      </c>
      <c r="D420" s="49" t="n">
        <f aca="false">D114+D271</f>
        <v>143920.466229494</v>
      </c>
      <c r="E420" s="49" t="n">
        <f aca="false">E114+E271</f>
        <v>148445.748498581</v>
      </c>
      <c r="F420" s="49" t="n">
        <f aca="false">F114+F271</f>
        <v>153077.718066342</v>
      </c>
      <c r="G420" s="49" t="n">
        <f aca="false">G114+G271</f>
        <v>157821.356658685</v>
      </c>
      <c r="H420" s="49" t="n">
        <f aca="false">H114+H271</f>
        <v>162673.417757602</v>
      </c>
      <c r="I420" s="49" t="n">
        <f aca="false">I114+I271</f>
        <v>167653.100598898</v>
      </c>
      <c r="J420" s="49" t="n">
        <f aca="false">J114+J271</f>
        <v>172734.992782994</v>
      </c>
      <c r="K420" s="49" t="n">
        <f aca="false">K114+K271</f>
        <v>177941.735974273</v>
      </c>
      <c r="L420" s="49" t="n">
        <f aca="false">L114+L271</f>
        <v>183334.31433428</v>
      </c>
      <c r="M420" s="49" t="n">
        <f aca="false">M114+M271</f>
        <v>188693.671859154</v>
      </c>
    </row>
    <row r="421" customFormat="false" ht="15" hidden="false" customHeight="false" outlineLevel="0" collapsed="false">
      <c r="B421" s="0" t="s">
        <v>26</v>
      </c>
      <c r="C421" s="49" t="n">
        <f aca="false">C115+C272</f>
        <v>0</v>
      </c>
      <c r="D421" s="49" t="n">
        <f aca="false">D115+D272</f>
        <v>115043.717442366</v>
      </c>
      <c r="E421" s="49" t="n">
        <f aca="false">E115+E272</f>
        <v>118661.029895216</v>
      </c>
      <c r="F421" s="49" t="n">
        <f aca="false">F115+F272</f>
        <v>122363.623502058</v>
      </c>
      <c r="G421" s="49" t="n">
        <f aca="false">G115+G272</f>
        <v>126155.480436401</v>
      </c>
      <c r="H421" s="49" t="n">
        <f aca="false">H115+H272</f>
        <v>130034.005573936</v>
      </c>
      <c r="I421" s="49" t="n">
        <f aca="false">I115+I272</f>
        <v>134014.545942901</v>
      </c>
      <c r="J421" s="49" t="n">
        <f aca="false">J115+J272</f>
        <v>138076.787984053</v>
      </c>
      <c r="K421" s="49" t="n">
        <f aca="false">K115+K272</f>
        <v>142238.830452268</v>
      </c>
      <c r="L421" s="49" t="n">
        <f aca="false">L115+L272</f>
        <v>146549.421415371</v>
      </c>
      <c r="M421" s="49" t="n">
        <f aca="false">M115+M272</f>
        <v>150833.457097837</v>
      </c>
    </row>
    <row r="422" customFormat="false" ht="15" hidden="false" customHeight="false" outlineLevel="0" collapsed="false">
      <c r="B422" s="0" t="s">
        <v>27</v>
      </c>
      <c r="C422" s="49" t="n">
        <f aca="false">C116+C273</f>
        <v>0</v>
      </c>
      <c r="D422" s="49" t="n">
        <f aca="false">D116+D273</f>
        <v>249734.348376769</v>
      </c>
      <c r="E422" s="49" t="n">
        <f aca="false">E116+E273</f>
        <v>257586.729961536</v>
      </c>
      <c r="F422" s="49" t="n">
        <f aca="false">F116+F273</f>
        <v>265624.237982537</v>
      </c>
      <c r="G422" s="49" t="n">
        <f aca="false">G116+G273</f>
        <v>273855.516853637</v>
      </c>
      <c r="H422" s="49" t="n">
        <f aca="false">H116+H273</f>
        <v>282274.933136586</v>
      </c>
      <c r="I422" s="49" t="n">
        <f aca="false">I116+I273</f>
        <v>290915.801819647</v>
      </c>
      <c r="J422" s="49" t="n">
        <f aca="false">J116+J273</f>
        <v>299734.02667929</v>
      </c>
      <c r="K422" s="49" t="n">
        <f aca="false">K116+K273</f>
        <v>308768.896090884</v>
      </c>
      <c r="L422" s="49" t="n">
        <f aca="false">L116+L273</f>
        <v>318126.23127808</v>
      </c>
      <c r="M422" s="49" t="n">
        <f aca="false">M116+M273</f>
        <v>327425.920851475</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5854314.06553315</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1656296.5227603</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1323970.89974241</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2874046.64303044</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493882.069950125</v>
      </c>
      <c r="E432" s="22" t="n">
        <f aca="false">PV($C$429,E$431,0,E419)*-1</f>
        <v>494573.954524774</v>
      </c>
      <c r="F432" s="22" t="n">
        <f aca="false">PV($C$429,F$431,0,F419)*-1</f>
        <v>495151.652289124</v>
      </c>
      <c r="G432" s="22" t="n">
        <f aca="false">PV($C$429,G$431,0,G419)*-1</f>
        <v>495626.821391761</v>
      </c>
      <c r="H432" s="22" t="n">
        <f aca="false">PV($C$429,H$431,0,H419)*-1</f>
        <v>495984.831555311</v>
      </c>
      <c r="I432" s="22" t="n">
        <f aca="false">PV($C$429,I$431,0,I419)*-1</f>
        <v>496279.308774022</v>
      </c>
      <c r="J432" s="22" t="n">
        <f aca="false">PV($C$429,J$431,0,J419)*-1</f>
        <v>496429.61332089</v>
      </c>
      <c r="K432" s="22" t="n">
        <f aca="false">PV($C$429,K$431,0,K419)*-1</f>
        <v>496498.513628042</v>
      </c>
      <c r="L432" s="22" t="n">
        <f aca="false">PV($C$429,L$431,0,L419)*-1</f>
        <v>496645.681455495</v>
      </c>
      <c r="M432" s="22" t="n">
        <f aca="false">PV($C$429,M$431,0,M419)*-1</f>
        <v>496275.705884292</v>
      </c>
    </row>
    <row r="433" customFormat="false" ht="15" hidden="false" customHeight="false" outlineLevel="0" collapsed="false">
      <c r="A433" s="101"/>
      <c r="B433" s="101" t="s">
        <v>25</v>
      </c>
      <c r="C433" s="22" t="n">
        <f aca="false">PV($C$429,C$431,0,C420)*-1</f>
        <v>0</v>
      </c>
      <c r="D433" s="22" t="n">
        <f aca="false">PV($C$429,D$431,0,D420)*-1</f>
        <v>139728.6079898</v>
      </c>
      <c r="E433" s="22" t="n">
        <f aca="false">PV($C$429,E$431,0,E420)*-1</f>
        <v>139924.355263061</v>
      </c>
      <c r="F433" s="22" t="n">
        <f aca="false">PV($C$429,F$431,0,F420)*-1</f>
        <v>140087.796921228</v>
      </c>
      <c r="G433" s="22" t="n">
        <f aca="false">PV($C$429,G$431,0,G420)*-1</f>
        <v>140222.231275724</v>
      </c>
      <c r="H433" s="22" t="n">
        <f aca="false">PV($C$429,H$431,0,H420)*-1</f>
        <v>140323.519143502</v>
      </c>
      <c r="I433" s="22" t="n">
        <f aca="false">PV($C$429,I$431,0,I420)*-1</f>
        <v>140406.832335778</v>
      </c>
      <c r="J433" s="22" t="n">
        <f aca="false">PV($C$429,J$431,0,J420)*-1</f>
        <v>140449.356343808</v>
      </c>
      <c r="K433" s="22" t="n">
        <f aca="false">PV($C$429,K$431,0,K420)*-1</f>
        <v>140468.849547943</v>
      </c>
      <c r="L433" s="22" t="n">
        <f aca="false">PV($C$429,L$431,0,L420)*-1</f>
        <v>140510.486118538</v>
      </c>
      <c r="M433" s="22" t="n">
        <f aca="false">PV($C$429,M$431,0,M420)*-1</f>
        <v>140405.813009916</v>
      </c>
    </row>
    <row r="434" customFormat="false" ht="15" hidden="false" customHeight="false" outlineLevel="0" collapsed="false">
      <c r="A434" s="101"/>
      <c r="B434" s="101" t="s">
        <v>26</v>
      </c>
      <c r="C434" s="22" t="n">
        <f aca="false">PV($C$429,C$431,0,C421)*-1</f>
        <v>0</v>
      </c>
      <c r="D434" s="22" t="n">
        <f aca="false">PV($C$429,D$431,0,D421)*-1</f>
        <v>111692.929555695</v>
      </c>
      <c r="E434" s="22" t="n">
        <f aca="false">PV($C$429,E$431,0,E421)*-1</f>
        <v>111849.401352828</v>
      </c>
      <c r="F434" s="22" t="n">
        <f aca="false">PV($C$429,F$431,0,F421)*-1</f>
        <v>111980.049456139</v>
      </c>
      <c r="G434" s="22" t="n">
        <f aca="false">PV($C$429,G$431,0,G421)*-1</f>
        <v>112087.510391324</v>
      </c>
      <c r="H434" s="22" t="n">
        <f aca="false">PV($C$429,H$431,0,H421)*-1</f>
        <v>112168.475476737</v>
      </c>
      <c r="I434" s="22" t="n">
        <f aca="false">PV($C$429,I$431,0,I421)*-1</f>
        <v>112235.072393788</v>
      </c>
      <c r="J434" s="22" t="n">
        <f aca="false">PV($C$429,J$431,0,J421)*-1</f>
        <v>112269.06422339</v>
      </c>
      <c r="K434" s="22" t="n">
        <f aca="false">PV($C$429,K$431,0,K421)*-1</f>
        <v>112284.646237035</v>
      </c>
      <c r="L434" s="22" t="n">
        <f aca="false">PV($C$429,L$431,0,L421)*-1</f>
        <v>112317.928688018</v>
      </c>
      <c r="M434" s="22" t="n">
        <f aca="false">PV($C$429,M$431,0,M421)*-1</f>
        <v>112234.257589337</v>
      </c>
    </row>
    <row r="435" customFormat="false" ht="15" hidden="false" customHeight="false" outlineLevel="0" collapsed="false">
      <c r="A435" s="101"/>
      <c r="B435" s="101" t="s">
        <v>27</v>
      </c>
      <c r="C435" s="22" t="n">
        <f aca="false">PV($C$429,C$431,0,C422)*-1</f>
        <v>0</v>
      </c>
      <c r="D435" s="22" t="n">
        <f aca="false">PV($C$429,D$431,0,D422)*-1</f>
        <v>242460.53240463</v>
      </c>
      <c r="E435" s="22" t="n">
        <f aca="false">PV($C$429,E$431,0,E422)*-1</f>
        <v>242800.197908885</v>
      </c>
      <c r="F435" s="22" t="n">
        <f aca="false">PV($C$429,F$431,0,F422)*-1</f>
        <v>243083.805911758</v>
      </c>
      <c r="G435" s="22" t="n">
        <f aca="false">PV($C$429,G$431,0,G422)*-1</f>
        <v>243317.079724713</v>
      </c>
      <c r="H435" s="22" t="n">
        <f aca="false">PV($C$429,H$431,0,H422)*-1</f>
        <v>243492.836935072</v>
      </c>
      <c r="I435" s="22" t="n">
        <f aca="false">PV($C$429,I$431,0,I422)*-1</f>
        <v>243637.404044457</v>
      </c>
      <c r="J435" s="22" t="n">
        <f aca="false">PV($C$429,J$431,0,J422)*-1</f>
        <v>243711.192753693</v>
      </c>
      <c r="K435" s="22" t="n">
        <f aca="false">PV($C$429,K$431,0,K422)*-1</f>
        <v>243745.017843064</v>
      </c>
      <c r="L435" s="22" t="n">
        <f aca="false">PV($C$429,L$431,0,L422)*-1</f>
        <v>243817.266648939</v>
      </c>
      <c r="M435" s="22" t="n">
        <f aca="false">PV($C$429,M$431,0,M422)*-1</f>
        <v>243635.635285039</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4957348.15277384</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1402527.8479493</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1121119.33536429</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2433700.96946025</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0.198849830542881</v>
      </c>
      <c r="E443" s="71" t="n">
        <f aca="false">(E335-E395)/E329</f>
        <v>0.198849830542881</v>
      </c>
      <c r="F443" s="71" t="n">
        <f aca="false">(F335-F395)/F329</f>
        <v>0.198849830542881</v>
      </c>
      <c r="G443" s="71" t="n">
        <f aca="false">(G335-G395)/G329</f>
        <v>0.198849830542881</v>
      </c>
      <c r="H443" s="71" t="n">
        <f aca="false">(H335-H395)/H329</f>
        <v>0.198849830542881</v>
      </c>
      <c r="I443" s="71" t="n">
        <f aca="false">(I335-I395)/I329</f>
        <v>0.198849830542881</v>
      </c>
      <c r="J443" s="71" t="n">
        <f aca="false">(J335-J395)/J329</f>
        <v>0.198849830542881</v>
      </c>
      <c r="K443" s="71" t="n">
        <f aca="false">(K335-K395)/K329</f>
        <v>0.198849830542881</v>
      </c>
      <c r="L443" s="71" t="n">
        <f aca="false">(L335-L395)/L329</f>
        <v>0.198849830542881</v>
      </c>
      <c r="M443" s="71" t="n">
        <f aca="false">(M335-M395)/M329</f>
        <v>0.198849830542881</v>
      </c>
    </row>
    <row r="444" customFormat="false" ht="15" hidden="false" customHeight="false" outlineLevel="0" collapsed="false">
      <c r="B444" s="0" t="s">
        <v>25</v>
      </c>
      <c r="C444" s="71" t="n">
        <f aca="false">(C336-C396)/C330</f>
        <v>0.455684645072413</v>
      </c>
      <c r="D444" s="71" t="n">
        <f aca="false">(D336-D396)/D330</f>
        <v>0.183251847338478</v>
      </c>
      <c r="E444" s="71" t="n">
        <f aca="false">(E336-E396)/E330</f>
        <v>0.183251847338478</v>
      </c>
      <c r="F444" s="71" t="n">
        <f aca="false">(F336-F396)/F330</f>
        <v>0.183251847338478</v>
      </c>
      <c r="G444" s="71" t="n">
        <f aca="false">(G336-G396)/G330</f>
        <v>0.183251847338478</v>
      </c>
      <c r="H444" s="71" t="n">
        <f aca="false">(H336-H396)/H330</f>
        <v>0.183251847338478</v>
      </c>
      <c r="I444" s="71" t="n">
        <f aca="false">(I336-I396)/I330</f>
        <v>0.183251847338478</v>
      </c>
      <c r="J444" s="71" t="n">
        <f aca="false">(J336-J396)/J330</f>
        <v>0.183251847338478</v>
      </c>
      <c r="K444" s="71" t="n">
        <f aca="false">(K336-K396)/K330</f>
        <v>0.183251847338478</v>
      </c>
      <c r="L444" s="71" t="n">
        <f aca="false">(L336-L396)/L330</f>
        <v>0.183251847338478</v>
      </c>
      <c r="M444" s="71" t="n">
        <f aca="false">(M336-M396)/M330</f>
        <v>0.183251847338478</v>
      </c>
    </row>
    <row r="445" customFormat="false" ht="15" hidden="false" customHeight="false" outlineLevel="0" collapsed="false">
      <c r="B445" s="0" t="s">
        <v>26</v>
      </c>
      <c r="C445" s="71" t="n">
        <f aca="false">(C337-C397)/C331</f>
        <v>0.391043568345798</v>
      </c>
      <c r="D445" s="71" t="n">
        <f aca="false">(D337-D397)/D331</f>
        <v>0.244561664960415</v>
      </c>
      <c r="E445" s="71" t="n">
        <f aca="false">(E337-E397)/E331</f>
        <v>0.244561664960415</v>
      </c>
      <c r="F445" s="71" t="n">
        <f aca="false">(F337-F397)/F331</f>
        <v>0.244561664960415</v>
      </c>
      <c r="G445" s="71" t="n">
        <f aca="false">(G337-G397)/G331</f>
        <v>0.244561664960415</v>
      </c>
      <c r="H445" s="71" t="n">
        <f aca="false">(H337-H397)/H331</f>
        <v>0.244561664960415</v>
      </c>
      <c r="I445" s="71" t="n">
        <f aca="false">(I337-I397)/I331</f>
        <v>0.244561664960415</v>
      </c>
      <c r="J445" s="71" t="n">
        <f aca="false">(J337-J397)/J331</f>
        <v>0.244561664960415</v>
      </c>
      <c r="K445" s="71" t="n">
        <f aca="false">(K337-K397)/K331</f>
        <v>0.244561664960415</v>
      </c>
      <c r="L445" s="71" t="n">
        <f aca="false">(L337-L397)/L331</f>
        <v>0.244561664960415</v>
      </c>
      <c r="M445" s="71" t="n">
        <f aca="false">(M337-M397)/M331</f>
        <v>0.244561664960415</v>
      </c>
    </row>
    <row r="446" customFormat="false" ht="15" hidden="false" customHeight="false" outlineLevel="0" collapsed="false">
      <c r="B446" s="0" t="s">
        <v>27</v>
      </c>
      <c r="C446" s="71" t="n">
        <f aca="false">(C338-C398)/C332</f>
        <v>0.399792046233091</v>
      </c>
      <c r="D446" s="71" t="n">
        <f aca="false">(D338-D398)/D332</f>
        <v>0.173706878032137</v>
      </c>
      <c r="E446" s="71" t="n">
        <f aca="false">(E338-E398)/E332</f>
        <v>0.173706878032137</v>
      </c>
      <c r="F446" s="71" t="n">
        <f aca="false">(F338-F398)/F332</f>
        <v>0.173706878032137</v>
      </c>
      <c r="G446" s="71" t="n">
        <f aca="false">(G338-G398)/G332</f>
        <v>0.173706878032137</v>
      </c>
      <c r="H446" s="71" t="n">
        <f aca="false">(H338-H398)/H332</f>
        <v>0.173706878032137</v>
      </c>
      <c r="I446" s="71" t="n">
        <f aca="false">(I338-I398)/I332</f>
        <v>0.173706878032137</v>
      </c>
      <c r="J446" s="71" t="n">
        <f aca="false">(J338-J398)/J332</f>
        <v>0.173706878032137</v>
      </c>
      <c r="K446" s="71" t="n">
        <f aca="false">(K338-K398)/K332</f>
        <v>0.173706878032137</v>
      </c>
      <c r="L446" s="71" t="n">
        <f aca="false">(L338-L398)/L332</f>
        <v>0.173706878032137</v>
      </c>
      <c r="M446" s="71" t="n">
        <f aca="false">(M338-M398)/M332</f>
        <v>0.173706878032137</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0.310210188049794</v>
      </c>
      <c r="E449" s="71" t="n">
        <f aca="false">(E335-E419)/E329</f>
        <v>0.310210188049794</v>
      </c>
      <c r="F449" s="71" t="n">
        <f aca="false">(F335-F419)/F329</f>
        <v>0.310210188049794</v>
      </c>
      <c r="G449" s="71" t="n">
        <f aca="false">(G335-G419)/G329</f>
        <v>0.310210188049794</v>
      </c>
      <c r="H449" s="71" t="n">
        <f aca="false">(H335-H419)/H329</f>
        <v>0.310210188049794</v>
      </c>
      <c r="I449" s="71" t="n">
        <f aca="false">(I335-I419)/I329</f>
        <v>0.310210188049794</v>
      </c>
      <c r="J449" s="71" t="n">
        <f aca="false">(J335-J419)/J329</f>
        <v>0.310210188049794</v>
      </c>
      <c r="K449" s="71" t="n">
        <f aca="false">(K335-K419)/K329</f>
        <v>0.310210188049794</v>
      </c>
      <c r="L449" s="71" t="n">
        <f aca="false">(L335-L419)/L329</f>
        <v>0.310210188049794</v>
      </c>
      <c r="M449" s="71" t="n">
        <f aca="false">(M335-M419)/M329</f>
        <v>0.310210188049794</v>
      </c>
    </row>
    <row r="450" customFormat="false" ht="15" hidden="false" customHeight="false" outlineLevel="0" collapsed="false">
      <c r="B450" s="0" t="s">
        <v>25</v>
      </c>
      <c r="C450" s="71" t="n">
        <f aca="false">(C336-C420)/C330</f>
        <v>0.455684645072413</v>
      </c>
      <c r="D450" s="71" t="n">
        <f aca="false">(D336-D420)/D330</f>
        <v>0.327345787453529</v>
      </c>
      <c r="E450" s="71" t="n">
        <f aca="false">(E336-E420)/E330</f>
        <v>0.327345787453529</v>
      </c>
      <c r="F450" s="71" t="n">
        <f aca="false">(F336-F420)/F330</f>
        <v>0.327345787453529</v>
      </c>
      <c r="G450" s="71" t="n">
        <f aca="false">(G336-G420)/G330</f>
        <v>0.327345787453529</v>
      </c>
      <c r="H450" s="71" t="n">
        <f aca="false">(H336-H420)/H330</f>
        <v>0.327345787453529</v>
      </c>
      <c r="I450" s="71" t="n">
        <f aca="false">(I336-I420)/I330</f>
        <v>0.327345787453529</v>
      </c>
      <c r="J450" s="71" t="n">
        <f aca="false">(J336-J420)/J330</f>
        <v>0.327345787453529</v>
      </c>
      <c r="K450" s="71" t="n">
        <f aca="false">(K336-K420)/K330</f>
        <v>0.327345787453529</v>
      </c>
      <c r="L450" s="71" t="n">
        <f aca="false">(L336-L420)/L330</f>
        <v>0.327345787453529</v>
      </c>
      <c r="M450" s="71" t="n">
        <f aca="false">(M336-M420)/M330</f>
        <v>0.327345787453529</v>
      </c>
    </row>
    <row r="451" customFormat="false" ht="15" hidden="false" customHeight="false" outlineLevel="0" collapsed="false">
      <c r="B451" s="0" t="s">
        <v>26</v>
      </c>
      <c r="C451" s="71" t="n">
        <f aca="false">(C337-C421)/C331</f>
        <v>0.391043568345798</v>
      </c>
      <c r="D451" s="71" t="n">
        <f aca="false">(D337-D421)/D331</f>
        <v>0.322307815255497</v>
      </c>
      <c r="E451" s="71" t="n">
        <f aca="false">(E337-E421)/E331</f>
        <v>0.322307815255497</v>
      </c>
      <c r="F451" s="71" t="n">
        <f aca="false">(F337-F421)/F331</f>
        <v>0.322307815255497</v>
      </c>
      <c r="G451" s="71" t="n">
        <f aca="false">(G337-G421)/G331</f>
        <v>0.322307815255497</v>
      </c>
      <c r="H451" s="71" t="n">
        <f aca="false">(H337-H421)/H331</f>
        <v>0.322307815255497</v>
      </c>
      <c r="I451" s="71" t="n">
        <f aca="false">(I337-I421)/I331</f>
        <v>0.322307815255497</v>
      </c>
      <c r="J451" s="71" t="n">
        <f aca="false">(J337-J421)/J331</f>
        <v>0.322307815255497</v>
      </c>
      <c r="K451" s="71" t="n">
        <f aca="false">(K337-K421)/K331</f>
        <v>0.322307815255497</v>
      </c>
      <c r="L451" s="71" t="n">
        <f aca="false">(L337-L421)/L331</f>
        <v>0.322307815255497</v>
      </c>
      <c r="M451" s="71" t="n">
        <f aca="false">(M337-M421)/M331</f>
        <v>0.322307815255497</v>
      </c>
    </row>
    <row r="452" customFormat="false" ht="15" hidden="false" customHeight="false" outlineLevel="0" collapsed="false">
      <c r="B452" s="0" t="s">
        <v>27</v>
      </c>
      <c r="C452" s="71" t="n">
        <f aca="false">(C338-C422)/C332</f>
        <v>0.399792046233091</v>
      </c>
      <c r="D452" s="71" t="n">
        <f aca="false">(D338-D422)/D332</f>
        <v>0.293397293510612</v>
      </c>
      <c r="E452" s="71" t="n">
        <f aca="false">(E338-E422)/E332</f>
        <v>0.293397293510612</v>
      </c>
      <c r="F452" s="71" t="n">
        <f aca="false">(F338-F422)/F332</f>
        <v>0.293397293510612</v>
      </c>
      <c r="G452" s="71" t="n">
        <f aca="false">(G338-G422)/G332</f>
        <v>0.293397293510612</v>
      </c>
      <c r="H452" s="71" t="n">
        <f aca="false">(H338-H422)/H332</f>
        <v>0.293397293510612</v>
      </c>
      <c r="I452" s="71" t="n">
        <f aca="false">(I338-I422)/I332</f>
        <v>0.293397293510612</v>
      </c>
      <c r="J452" s="71" t="n">
        <f aca="false">(J338-J422)/J332</f>
        <v>0.293397293510612</v>
      </c>
      <c r="K452" s="71" t="n">
        <f aca="false">(K338-K422)/K332</f>
        <v>0.293397293510612</v>
      </c>
      <c r="L452" s="71" t="n">
        <f aca="false">(L338-L422)/L332</f>
        <v>0.293397293510612</v>
      </c>
      <c r="M452" s="71" t="n">
        <f aca="false">(M338-M422)/M332</f>
        <v>0.293397293510612</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0.513972995331213</v>
      </c>
      <c r="E455" s="71" t="n">
        <f aca="false">(E395/E335)</f>
        <v>0.513972995331213</v>
      </c>
      <c r="F455" s="71" t="n">
        <f aca="false">(F395/F335)</f>
        <v>0.513972995331213</v>
      </c>
      <c r="G455" s="71" t="n">
        <f aca="false">(G395/G335)</f>
        <v>0.513972995331213</v>
      </c>
      <c r="H455" s="71" t="n">
        <f aca="false">(H395/H335)</f>
        <v>0.513972995331213</v>
      </c>
      <c r="I455" s="71" t="n">
        <f aca="false">(I395/I335)</f>
        <v>0.513972995331213</v>
      </c>
      <c r="J455" s="71" t="n">
        <f aca="false">(J395/J335)</f>
        <v>0.513972995331213</v>
      </c>
      <c r="K455" s="71" t="n">
        <f aca="false">(K395/K335)</f>
        <v>0.513972995331213</v>
      </c>
      <c r="L455" s="71" t="n">
        <f aca="false">(L395/L335)</f>
        <v>0.513972995331213</v>
      </c>
      <c r="M455" s="71" t="n">
        <f aca="false">(M395/M335)</f>
        <v>0.513972995331213</v>
      </c>
    </row>
    <row r="456" customFormat="false" ht="15" hidden="false" customHeight="false" outlineLevel="0" collapsed="false">
      <c r="B456" s="0" t="s">
        <v>25</v>
      </c>
      <c r="C456" s="71" t="n">
        <f aca="false">(C396/C336)</f>
        <v>0</v>
      </c>
      <c r="D456" s="71" t="n">
        <f aca="false">(D396/D336)</f>
        <v>0.597853802360715</v>
      </c>
      <c r="E456" s="71" t="n">
        <f aca="false">(E396/E336)</f>
        <v>0.597853802360715</v>
      </c>
      <c r="F456" s="71" t="n">
        <f aca="false">(F396/F336)</f>
        <v>0.597853802360715</v>
      </c>
      <c r="G456" s="71" t="n">
        <f aca="false">(G396/G336)</f>
        <v>0.597853802360715</v>
      </c>
      <c r="H456" s="71" t="n">
        <f aca="false">(H396/H336)</f>
        <v>0.597853802360715</v>
      </c>
      <c r="I456" s="71" t="n">
        <f aca="false">(I396/I336)</f>
        <v>0.597853802360715</v>
      </c>
      <c r="J456" s="71" t="n">
        <f aca="false">(J396/J336)</f>
        <v>0.597853802360715</v>
      </c>
      <c r="K456" s="71" t="n">
        <f aca="false">(K396/K336)</f>
        <v>0.597853802360715</v>
      </c>
      <c r="L456" s="71" t="n">
        <f aca="false">(L396/L336)</f>
        <v>0.597853802360715</v>
      </c>
      <c r="M456" s="71" t="n">
        <f aca="false">(M396/M336)</f>
        <v>0.597853802360715</v>
      </c>
    </row>
    <row r="457" customFormat="false" ht="15" hidden="false" customHeight="false" outlineLevel="0" collapsed="false">
      <c r="B457" s="0" t="s">
        <v>26</v>
      </c>
      <c r="C457" s="71" t="n">
        <f aca="false">(C397/C337)</f>
        <v>0</v>
      </c>
      <c r="D457" s="71" t="n">
        <f aca="false">(D397/D337)</f>
        <v>0.374592283936633</v>
      </c>
      <c r="E457" s="71" t="n">
        <f aca="false">(E397/E337)</f>
        <v>0.374592283936633</v>
      </c>
      <c r="F457" s="71" t="n">
        <f aca="false">(F397/F337)</f>
        <v>0.374592283936633</v>
      </c>
      <c r="G457" s="71" t="n">
        <f aca="false">(G397/G337)</f>
        <v>0.374592283936633</v>
      </c>
      <c r="H457" s="71" t="n">
        <f aca="false">(H397/H337)</f>
        <v>0.374592283936633</v>
      </c>
      <c r="I457" s="71" t="n">
        <f aca="false">(I397/I337)</f>
        <v>0.374592283936633</v>
      </c>
      <c r="J457" s="71" t="n">
        <f aca="false">(J397/J337)</f>
        <v>0.374592283936633</v>
      </c>
      <c r="K457" s="71" t="n">
        <f aca="false">(K397/K337)</f>
        <v>0.374592283936633</v>
      </c>
      <c r="L457" s="71" t="n">
        <f aca="false">(L397/L337)</f>
        <v>0.374592283936633</v>
      </c>
      <c r="M457" s="71" t="n">
        <f aca="false">(M397/M337)</f>
        <v>0.374592283936633</v>
      </c>
    </row>
    <row r="458" customFormat="false" ht="15" hidden="false" customHeight="false" outlineLevel="0" collapsed="false">
      <c r="B458" s="0" t="s">
        <v>27</v>
      </c>
      <c r="C458" s="71" t="n">
        <f aca="false">(C398/C338)</f>
        <v>0</v>
      </c>
      <c r="D458" s="71" t="n">
        <f aca="false">(D398/D338)</f>
        <v>0.565506918737295</v>
      </c>
      <c r="E458" s="71" t="n">
        <f aca="false">(E398/E338)</f>
        <v>0.565506918737295</v>
      </c>
      <c r="F458" s="71" t="n">
        <f aca="false">(F398/F338)</f>
        <v>0.565506918737295</v>
      </c>
      <c r="G458" s="71" t="n">
        <f aca="false">(G398/G338)</f>
        <v>0.565506918737295</v>
      </c>
      <c r="H458" s="71" t="n">
        <f aca="false">(H398/H338)</f>
        <v>0.565506918737295</v>
      </c>
      <c r="I458" s="71" t="n">
        <f aca="false">(I398/I338)</f>
        <v>0.565506918737295</v>
      </c>
      <c r="J458" s="71" t="n">
        <f aca="false">(J398/J338)</f>
        <v>0.565506918737295</v>
      </c>
      <c r="K458" s="71" t="n">
        <f aca="false">(K398/K338)</f>
        <v>0.565506918737295</v>
      </c>
      <c r="L458" s="71" t="n">
        <f aca="false">(L398/L338)</f>
        <v>0.565506918737295</v>
      </c>
      <c r="M458" s="71" t="n">
        <f aca="false">(M398/M338)</f>
        <v>0.565506918737295</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0.241786990192734</v>
      </c>
      <c r="E461" s="71" t="n">
        <f aca="false">(E419/E335)</f>
        <v>0.241786990192734</v>
      </c>
      <c r="F461" s="71" t="n">
        <f aca="false">(F419/F335)</f>
        <v>0.241786990192734</v>
      </c>
      <c r="G461" s="71" t="n">
        <f aca="false">(G419/G335)</f>
        <v>0.241786990192734</v>
      </c>
      <c r="H461" s="71" t="n">
        <f aca="false">(H419/H335)</f>
        <v>0.241786990192734</v>
      </c>
      <c r="I461" s="71" t="n">
        <f aca="false">(I419/I335)</f>
        <v>0.241786990192734</v>
      </c>
      <c r="J461" s="71" t="n">
        <f aca="false">(J419/J335)</f>
        <v>0.241786990192734</v>
      </c>
      <c r="K461" s="71" t="n">
        <f aca="false">(K419/K335)</f>
        <v>0.241786990192734</v>
      </c>
      <c r="L461" s="71" t="n">
        <f aca="false">(L419/L335)</f>
        <v>0.241786990192734</v>
      </c>
      <c r="M461" s="71" t="n">
        <f aca="false">(M419/M335)</f>
        <v>0.241786990192734</v>
      </c>
    </row>
    <row r="462" customFormat="false" ht="15" hidden="false" customHeight="false" outlineLevel="0" collapsed="false">
      <c r="B462" s="0" t="s">
        <v>25</v>
      </c>
      <c r="C462" s="71" t="n">
        <f aca="false">(C420/C336)</f>
        <v>0</v>
      </c>
      <c r="D462" s="71" t="n">
        <f aca="false">(D420/D336)</f>
        <v>0.281639636109505</v>
      </c>
      <c r="E462" s="71" t="n">
        <f aca="false">(E420/E336)</f>
        <v>0.281639636109505</v>
      </c>
      <c r="F462" s="71" t="n">
        <f aca="false">(F420/F336)</f>
        <v>0.281639636109505</v>
      </c>
      <c r="G462" s="71" t="n">
        <f aca="false">(G420/G336)</f>
        <v>0.281639636109505</v>
      </c>
      <c r="H462" s="71" t="n">
        <f aca="false">(H420/H336)</f>
        <v>0.281639636109505</v>
      </c>
      <c r="I462" s="71" t="n">
        <f aca="false">(I420/I336)</f>
        <v>0.281639636109505</v>
      </c>
      <c r="J462" s="71" t="n">
        <f aca="false">(J420/J336)</f>
        <v>0.281639636109505</v>
      </c>
      <c r="K462" s="71" t="n">
        <f aca="false">(K420/K336)</f>
        <v>0.281639636109505</v>
      </c>
      <c r="L462" s="71" t="n">
        <f aca="false">(L420/L336)</f>
        <v>0.281639636109505</v>
      </c>
      <c r="M462" s="71" t="n">
        <f aca="false">(M420/M336)</f>
        <v>0.281639636109505</v>
      </c>
    </row>
    <row r="463" customFormat="false" ht="15" hidden="false" customHeight="false" outlineLevel="0" collapsed="false">
      <c r="B463" s="0" t="s">
        <v>26</v>
      </c>
      <c r="C463" s="71" t="n">
        <f aca="false">(C421/C337)</f>
        <v>0</v>
      </c>
      <c r="D463" s="71" t="n">
        <f aca="false">(D421/D337)</f>
        <v>0.175775178661213</v>
      </c>
      <c r="E463" s="71" t="n">
        <f aca="false">(E421/E337)</f>
        <v>0.175775178661213</v>
      </c>
      <c r="F463" s="71" t="n">
        <f aca="false">(F421/F337)</f>
        <v>0.175775178661213</v>
      </c>
      <c r="G463" s="71" t="n">
        <f aca="false">(G421/G337)</f>
        <v>0.175775178661213</v>
      </c>
      <c r="H463" s="71" t="n">
        <f aca="false">(H421/H337)</f>
        <v>0.175775178661213</v>
      </c>
      <c r="I463" s="71" t="n">
        <f aca="false">(I421/I337)</f>
        <v>0.175775178661213</v>
      </c>
      <c r="J463" s="71" t="n">
        <f aca="false">(J421/J337)</f>
        <v>0.175775178661213</v>
      </c>
      <c r="K463" s="71" t="n">
        <f aca="false">(K421/K337)</f>
        <v>0.175775178661213</v>
      </c>
      <c r="L463" s="71" t="n">
        <f aca="false">(L421/L337)</f>
        <v>0.175775178661213</v>
      </c>
      <c r="M463" s="71" t="n">
        <f aca="false">(M421/M337)</f>
        <v>0.175775178661213</v>
      </c>
    </row>
    <row r="464" customFormat="false" ht="15" hidden="false" customHeight="false" outlineLevel="0" collapsed="false">
      <c r="B464" s="0" t="s">
        <v>27</v>
      </c>
      <c r="C464" s="71" t="n">
        <f aca="false">(C422/C338)</f>
        <v>0</v>
      </c>
      <c r="D464" s="71" t="n">
        <f aca="false">(D422/D338)</f>
        <v>0.266125236169524</v>
      </c>
      <c r="E464" s="71" t="n">
        <f aca="false">(E422/E338)</f>
        <v>0.266125236169525</v>
      </c>
      <c r="F464" s="71" t="n">
        <f aca="false">(F422/F338)</f>
        <v>0.266125236169524</v>
      </c>
      <c r="G464" s="71" t="n">
        <f aca="false">(G422/G338)</f>
        <v>0.266125236169524</v>
      </c>
      <c r="H464" s="71" t="n">
        <f aca="false">(H422/H338)</f>
        <v>0.266125236169524</v>
      </c>
      <c r="I464" s="71" t="n">
        <f aca="false">(I422/I338)</f>
        <v>0.266125236169524</v>
      </c>
      <c r="J464" s="71" t="n">
        <f aca="false">(J422/J338)</f>
        <v>0.266125236169524</v>
      </c>
      <c r="K464" s="71" t="n">
        <f aca="false">(K422/K338)</f>
        <v>0.266125236169524</v>
      </c>
      <c r="L464" s="71" t="n">
        <f aca="false">(L422/L338)</f>
        <v>0.266125236169524</v>
      </c>
      <c r="M464" s="71" t="n">
        <f aca="false">(M422/M338)</f>
        <v>0.266125236169524</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0.513972995331213</v>
      </c>
    </row>
    <row r="468" customFormat="false" ht="15" hidden="false" customHeight="false" outlineLevel="0" collapsed="false">
      <c r="B468" s="0" t="s">
        <v>25</v>
      </c>
      <c r="C468" s="71" t="n">
        <f aca="false">C402/SUM(D336:M336)</f>
        <v>0.597853802360715</v>
      </c>
    </row>
    <row r="469" customFormat="false" ht="15" hidden="false" customHeight="false" outlineLevel="0" collapsed="false">
      <c r="B469" s="0" t="s">
        <v>26</v>
      </c>
      <c r="C469" s="71" t="n">
        <f aca="false">C403/SUM(D337:M337)</f>
        <v>0.374592283936633</v>
      </c>
    </row>
    <row r="470" customFormat="false" ht="15" hidden="false" customHeight="false" outlineLevel="0" collapsed="false">
      <c r="B470" s="0" t="s">
        <v>27</v>
      </c>
      <c r="C470" s="71" t="n">
        <f aca="false">C404/SUM(D338:M338)</f>
        <v>0.565506918737295</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0.241786990192734</v>
      </c>
    </row>
    <row r="474" customFormat="false" ht="15" hidden="false" customHeight="false" outlineLevel="0" collapsed="false">
      <c r="B474" s="0" t="s">
        <v>25</v>
      </c>
      <c r="C474" s="71" t="n">
        <f aca="false">C426/SUM(D336:M336)</f>
        <v>0.281639636109505</v>
      </c>
    </row>
    <row r="475" customFormat="false" ht="15" hidden="false" customHeight="false" outlineLevel="0" collapsed="false">
      <c r="B475" s="0" t="s">
        <v>26</v>
      </c>
      <c r="C475" s="71" t="n">
        <f aca="false">C427/SUM(D337:M337)</f>
        <v>0.175775178661213</v>
      </c>
    </row>
    <row r="476" customFormat="false" ht="15" hidden="false" customHeight="false" outlineLevel="0" collapsed="false">
      <c r="B476" s="0" t="s">
        <v>27</v>
      </c>
      <c r="C476" s="71" t="n">
        <f aca="false">C428/SUM(D338:M338)</f>
        <v>0.266125236169524</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51814.9525771009</v>
      </c>
      <c r="E479" s="22" t="n">
        <f aca="false">E154+E323</f>
        <v>53444.166908556</v>
      </c>
      <c r="F479" s="22" t="n">
        <f aca="false">F154+F323</f>
        <v>55111.7913248735</v>
      </c>
      <c r="G479" s="22" t="n">
        <f aca="false">G154+G323</f>
        <v>56819.6193714643</v>
      </c>
      <c r="H479" s="22" t="n">
        <f aca="false">H154+H323</f>
        <v>58566.4822209819</v>
      </c>
      <c r="I479" s="22" t="n">
        <f aca="false">I154+I323</f>
        <v>60359.2920765261</v>
      </c>
      <c r="J479" s="22" t="n">
        <f aca="false">J154+J323</f>
        <v>62188.8998412828</v>
      </c>
      <c r="K479" s="22" t="n">
        <f aca="false">K154+K323</f>
        <v>64063.4570783825</v>
      </c>
      <c r="L479" s="22" t="n">
        <f aca="false">L154+L323</f>
        <v>66004.9196049595</v>
      </c>
      <c r="M479" s="22" t="n">
        <f aca="false">M154+M323</f>
        <v>67934.4218034326</v>
      </c>
    </row>
    <row r="480" customFormat="false" ht="15" hidden="false" customHeight="false" outlineLevel="0" collapsed="false">
      <c r="B480" s="0" t="s">
        <v>25</v>
      </c>
      <c r="C480" s="0" t="n">
        <f aca="false">C155+C324</f>
        <v>0</v>
      </c>
      <c r="D480" s="22" t="n">
        <f aca="false">D155+D324</f>
        <v>13424.6742243774</v>
      </c>
      <c r="E480" s="22" t="n">
        <f aca="false">E155+E324</f>
        <v>13846.7854211198</v>
      </c>
      <c r="F480" s="22" t="n">
        <f aca="false">F155+F324</f>
        <v>14278.8482409085</v>
      </c>
      <c r="G480" s="22" t="n">
        <f aca="false">G155+G324</f>
        <v>14721.3273712834</v>
      </c>
      <c r="H480" s="22" t="n">
        <f aca="false">H155+H324</f>
        <v>15173.9199821624</v>
      </c>
      <c r="I480" s="22" t="n">
        <f aca="false">I155+I324</f>
        <v>15638.4169479972</v>
      </c>
      <c r="J480" s="22" t="n">
        <f aca="false">J155+J324</f>
        <v>16112.4478402131</v>
      </c>
      <c r="K480" s="22" t="n">
        <f aca="false">K155+K324</f>
        <v>16598.1246375732</v>
      </c>
      <c r="L480" s="22" t="n">
        <f aca="false">L155+L324</f>
        <v>17101.1358465355</v>
      </c>
      <c r="M480" s="22" t="n">
        <f aca="false">M155+M324</f>
        <v>17601.0482683635</v>
      </c>
    </row>
    <row r="481" customFormat="false" ht="15" hidden="false" customHeight="false" outlineLevel="0" collapsed="false">
      <c r="B481" s="0" t="s">
        <v>26</v>
      </c>
      <c r="C481" s="0" t="n">
        <f aca="false">C156+C325</f>
        <v>0</v>
      </c>
      <c r="D481" s="22" t="n">
        <f aca="false">D156+D325</f>
        <v>7490.49886844537</v>
      </c>
      <c r="E481" s="22" t="n">
        <f aca="false">E156+E325</f>
        <v>7726.02215852384</v>
      </c>
      <c r="F481" s="22" t="n">
        <f aca="false">F156+F325</f>
        <v>7967.098106337</v>
      </c>
      <c r="G481" s="22" t="n">
        <f aca="false">G156+G325</f>
        <v>8213.98599128588</v>
      </c>
      <c r="H481" s="22" t="n">
        <f aca="false">H156+H325</f>
        <v>8466.51684477207</v>
      </c>
      <c r="I481" s="22" t="n">
        <f aca="false">I156+I325</f>
        <v>8725.68991212765</v>
      </c>
      <c r="J481" s="22" t="n">
        <f aca="false">J156+J325</f>
        <v>8990.18257708216</v>
      </c>
      <c r="K481" s="22" t="n">
        <f aca="false">K156+K325</f>
        <v>9261.17324994706</v>
      </c>
      <c r="L481" s="22" t="n">
        <f aca="false">L156+L325</f>
        <v>9541.83591844636</v>
      </c>
      <c r="M481" s="22" t="n">
        <f aca="false">M156+M325</f>
        <v>9820.76957206342</v>
      </c>
    </row>
    <row r="482" customFormat="false" ht="15" hidden="false" customHeight="false" outlineLevel="0" collapsed="false">
      <c r="B482" s="0" t="s">
        <v>27</v>
      </c>
      <c r="C482" s="0" t="n">
        <f aca="false">C157+C326</f>
        <v>0</v>
      </c>
      <c r="D482" s="22" t="n">
        <f aca="false">D157+D326</f>
        <v>30899.7794842782</v>
      </c>
      <c r="E482" s="22" t="n">
        <f aca="false">E157+E326</f>
        <v>31871.3593289124</v>
      </c>
      <c r="F482" s="22" t="n">
        <f aca="false">F157+F326</f>
        <v>32865.844977628</v>
      </c>
      <c r="G482" s="22" t="n">
        <f aca="false">G157+G326</f>
        <v>33884.3060088949</v>
      </c>
      <c r="H482" s="22" t="n">
        <f aca="false">H157+H326</f>
        <v>34926.0453940474</v>
      </c>
      <c r="I482" s="22" t="n">
        <f aca="false">I157+I326</f>
        <v>35995.1852164013</v>
      </c>
      <c r="J482" s="22" t="n">
        <f aca="false">J157+J326</f>
        <v>37086.2694239875</v>
      </c>
      <c r="K482" s="22" t="n">
        <f aca="false">K157+K326</f>
        <v>38204.1591908622</v>
      </c>
      <c r="L482" s="22" t="n">
        <f aca="false">L157+L326</f>
        <v>39361.9478399776</v>
      </c>
      <c r="M482" s="22" t="n">
        <f aca="false">M157+M326</f>
        <v>40512.6039630056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M4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451" activePane="bottomRight" state="frozen"/>
      <selection pane="topLeft" activeCell="A1" activeCellId="0" sqref="A1"/>
      <selection pane="topRight" activeCell="C1" activeCellId="0" sqref="C1"/>
      <selection pane="bottomLeft" activeCell="A451" activeCellId="0" sqref="A451"/>
      <selection pane="bottomRight" activeCell="B466" activeCellId="0" sqref="B466"/>
    </sheetView>
  </sheetViews>
  <sheetFormatPr defaultColWidth="8.83984375" defaultRowHeight="15" zeroHeight="false" outlineLevelRow="0" outlineLevelCol="0"/>
  <cols>
    <col collapsed="false" customWidth="true" hidden="false" outlineLevel="0" max="1" min="1" style="0" width="30.33"/>
    <col collapsed="false" customWidth="true" hidden="false" outlineLevel="0" max="2" min="2" style="0" width="56.66"/>
    <col collapsed="false" customWidth="true" hidden="false" outlineLevel="0" max="3" min="3" style="0" width="13.5"/>
    <col collapsed="false" customWidth="true" hidden="false" outlineLevel="0" max="4" min="4" style="0" width="14.17"/>
    <col collapsed="false" customWidth="true" hidden="false" outlineLevel="0" max="13" min="5" style="0" width="10.5"/>
  </cols>
  <sheetData>
    <row r="1" customFormat="false" ht="15" hidden="false" customHeight="false" outlineLevel="0" collapsed="false">
      <c r="C1" s="0" t="n">
        <f aca="false">Demographics!C1</f>
        <v>2011</v>
      </c>
      <c r="D1" s="0" t="n">
        <f aca="false">Demographics!D1</f>
        <v>2012</v>
      </c>
      <c r="E1" s="0" t="n">
        <f aca="false">Demographics!E1</f>
        <v>2013</v>
      </c>
      <c r="F1" s="0" t="n">
        <f aca="false">Demographics!F1</f>
        <v>2014</v>
      </c>
      <c r="G1" s="0" t="n">
        <f aca="false">Demographics!G1</f>
        <v>2015</v>
      </c>
      <c r="H1" s="0" t="n">
        <f aca="false">Demographics!H1</f>
        <v>2016</v>
      </c>
      <c r="I1" s="0" t="n">
        <f aca="false">Demographics!I1</f>
        <v>2017</v>
      </c>
      <c r="J1" s="0" t="n">
        <f aca="false">Demographics!J1</f>
        <v>2018</v>
      </c>
      <c r="K1" s="0" t="n">
        <f aca="false">Demographics!K1</f>
        <v>2019</v>
      </c>
      <c r="L1" s="0" t="n">
        <f aca="false">Demographics!L1</f>
        <v>2020</v>
      </c>
      <c r="M1" s="0" t="n">
        <f aca="false">Demographics!M1</f>
        <v>2021</v>
      </c>
    </row>
    <row r="2" customFormat="false" ht="15" hidden="false" customHeight="false" outlineLevel="0" collapsed="false">
      <c r="A2" s="53" t="s">
        <v>247</v>
      </c>
      <c r="B2" s="0" t="s">
        <v>433</v>
      </c>
    </row>
    <row r="3" customFormat="false" ht="15" hidden="false" customHeight="false" outlineLevel="0" collapsed="false">
      <c r="A3" s="53"/>
      <c r="B3" s="0" t="s">
        <v>238</v>
      </c>
      <c r="C3" s="54" t="n">
        <f aca="false">Demographics!C21</f>
        <v>488450.914</v>
      </c>
      <c r="D3" s="54" t="n">
        <f aca="false">Demographics!D21</f>
        <v>503951.574</v>
      </c>
      <c r="E3" s="54" t="n">
        <f aca="false">Demographics!E21</f>
        <v>519797.292</v>
      </c>
      <c r="F3" s="54" t="n">
        <f aca="false">Demographics!F21</f>
        <v>536016.586</v>
      </c>
      <c r="G3" s="54" t="n">
        <f aca="false">Demographics!G21</f>
        <v>552626.9</v>
      </c>
      <c r="H3" s="54" t="n">
        <f aca="false">Demographics!H21</f>
        <v>569616.866</v>
      </c>
      <c r="I3" s="54" t="n">
        <f aca="false">Demographics!I21</f>
        <v>587053.712</v>
      </c>
      <c r="J3" s="54" t="n">
        <f aca="false">Demographics!J21</f>
        <v>604848.454</v>
      </c>
      <c r="K3" s="54" t="n">
        <f aca="false">Demographics!K21</f>
        <v>623080.374</v>
      </c>
      <c r="L3" s="54" t="n">
        <f aca="false">Demographics!L21</f>
        <v>641963.014</v>
      </c>
      <c r="M3" s="54" t="n">
        <f aca="false">Demographics!M21</f>
        <v>660729.328</v>
      </c>
    </row>
    <row r="4" customFormat="false" ht="15" hidden="false" customHeight="false" outlineLevel="0" collapsed="false">
      <c r="B4" s="0" t="s">
        <v>25</v>
      </c>
      <c r="C4" s="54" t="n">
        <f aca="false">Demographics!C22</f>
        <v>79446.8797361673</v>
      </c>
      <c r="D4" s="54" t="n">
        <f aca="false">Demographics!D22</f>
        <v>81968.0728295868</v>
      </c>
      <c r="E4" s="54" t="n">
        <f aca="false">Demographics!E22</f>
        <v>84545.3898458862</v>
      </c>
      <c r="F4" s="54" t="n">
        <f aca="false">Demographics!F22</f>
        <v>87183.4692575332</v>
      </c>
      <c r="G4" s="54" t="n">
        <f aca="false">Demographics!G22</f>
        <v>89885.1483432191</v>
      </c>
      <c r="H4" s="54" t="n">
        <f aca="false">Demographics!H22</f>
        <v>92648.5780898642</v>
      </c>
      <c r="I4" s="54" t="n">
        <f aca="false">Demographics!I22</f>
        <v>95484.6931782681</v>
      </c>
      <c r="J4" s="54" t="n">
        <f aca="false">Demographics!J22</f>
        <v>98379.0202991507</v>
      </c>
      <c r="K4" s="54" t="n">
        <f aca="false">Demographics!K22</f>
        <v>101344.454724767</v>
      </c>
      <c r="L4" s="54" t="n">
        <f aca="false">Demographics!L22</f>
        <v>104415.729209436</v>
      </c>
      <c r="M4" s="54" t="n">
        <f aca="false">Demographics!M22</f>
        <v>107468.083189572</v>
      </c>
    </row>
    <row r="5" customFormat="false" ht="15" hidden="false" customHeight="false" outlineLevel="0" collapsed="false">
      <c r="B5" s="0" t="s">
        <v>26</v>
      </c>
      <c r="C5" s="54" t="n">
        <f aca="false">Demographics!C23</f>
        <v>212880.748142292</v>
      </c>
      <c r="D5" s="54" t="n">
        <f aca="false">Demographics!D23</f>
        <v>219636.374967671</v>
      </c>
      <c r="E5" s="54" t="n">
        <f aca="false">Demographics!E23</f>
        <v>226542.387846361</v>
      </c>
      <c r="F5" s="54" t="n">
        <f aca="false">Demographics!F23</f>
        <v>233611.215730794</v>
      </c>
      <c r="G5" s="54" t="n">
        <f aca="false">Demographics!G23</f>
        <v>240850.461210429</v>
      </c>
      <c r="H5" s="54" t="n">
        <f aca="false">Demographics!H23</f>
        <v>248255.169788766</v>
      </c>
      <c r="I5" s="54" t="n">
        <f aca="false">Demographics!I23</f>
        <v>255854.641333049</v>
      </c>
      <c r="J5" s="54" t="n">
        <f aca="false">Demographics!J23</f>
        <v>263610.094094796</v>
      </c>
      <c r="K5" s="54" t="n">
        <f aca="false">Demographics!K23</f>
        <v>271556.081415991</v>
      </c>
      <c r="L5" s="54" t="n">
        <f aca="false">Demographics!L23</f>
        <v>279785.670950758</v>
      </c>
      <c r="M5" s="54" t="n">
        <f aca="false">Demographics!M23</f>
        <v>287964.562318731</v>
      </c>
    </row>
    <row r="6" customFormat="false" ht="15" hidden="false" customHeight="false" outlineLevel="0" collapsed="false">
      <c r="B6" s="0" t="s">
        <v>27</v>
      </c>
      <c r="C6" s="54" t="n">
        <f aca="false">Demographics!C24</f>
        <v>200533.962476743</v>
      </c>
      <c r="D6" s="54" t="n">
        <f aca="false">Demographics!D24</f>
        <v>206897.772394406</v>
      </c>
      <c r="E6" s="54" t="n">
        <f aca="false">Demographics!E24</f>
        <v>213403.246184612</v>
      </c>
      <c r="F6" s="54" t="n">
        <f aca="false">Demographics!F24</f>
        <v>220062.091937934</v>
      </c>
      <c r="G6" s="54" t="n">
        <f aca="false">Demographics!G24</f>
        <v>226881.471304277</v>
      </c>
      <c r="H6" s="54" t="n">
        <f aca="false">Demographics!H24</f>
        <v>233856.717141006</v>
      </c>
      <c r="I6" s="54" t="n">
        <f aca="false">Demographics!I24</f>
        <v>241015.429964045</v>
      </c>
      <c r="J6" s="54" t="n">
        <f aca="false">Demographics!J24</f>
        <v>248321.077312084</v>
      </c>
      <c r="K6" s="54" t="n">
        <f aca="false">Demographics!K24</f>
        <v>255806.208481598</v>
      </c>
      <c r="L6" s="54" t="n">
        <f aca="false">Demographics!L24</f>
        <v>263558.493332931</v>
      </c>
      <c r="M6" s="54" t="n">
        <f aca="false">Demographics!M24</f>
        <v>271263.02044024</v>
      </c>
    </row>
    <row r="8" customFormat="false" ht="15" hidden="false" customHeight="false" outlineLevel="0" collapsed="false">
      <c r="B8" s="0" t="s">
        <v>542</v>
      </c>
    </row>
    <row r="9" customFormat="false" ht="15" hidden="false" customHeight="false" outlineLevel="0" collapsed="false">
      <c r="B9" s="0" t="s">
        <v>25</v>
      </c>
      <c r="C9" s="75" t="n">
        <f aca="false">'Regional Data WRA'!$F$16</f>
        <v>0.562204252030139</v>
      </c>
      <c r="D9" s="75" t="n">
        <f aca="false">'Regional Data WRA'!$F$16</f>
        <v>0.562204252030139</v>
      </c>
      <c r="E9" s="75" t="n">
        <f aca="false">'Regional Data WRA'!$F$16</f>
        <v>0.562204252030139</v>
      </c>
      <c r="F9" s="75" t="n">
        <f aca="false">'Regional Data WRA'!$F$16</f>
        <v>0.562204252030139</v>
      </c>
      <c r="G9" s="75" t="n">
        <f aca="false">'Regional Data WRA'!$F$16</f>
        <v>0.562204252030139</v>
      </c>
      <c r="H9" s="75" t="n">
        <f aca="false">'Regional Data WRA'!$F$16</f>
        <v>0.562204252030139</v>
      </c>
      <c r="I9" s="75" t="n">
        <f aca="false">'Regional Data WRA'!$F$16</f>
        <v>0.562204252030139</v>
      </c>
      <c r="J9" s="75" t="n">
        <f aca="false">'Regional Data WRA'!$F$16</f>
        <v>0.562204252030139</v>
      </c>
      <c r="K9" s="75" t="n">
        <f aca="false">'Regional Data WRA'!$F$16</f>
        <v>0.562204252030139</v>
      </c>
      <c r="L9" s="75" t="n">
        <f aca="false">'Regional Data WRA'!$F$16</f>
        <v>0.562204252030139</v>
      </c>
      <c r="M9" s="75" t="n">
        <f aca="false">'Regional Data WRA'!$F$16</f>
        <v>0.562204252030139</v>
      </c>
    </row>
    <row r="10" customFormat="false" ht="15" hidden="false" customHeight="false" outlineLevel="0" collapsed="false">
      <c r="B10" s="0" t="s">
        <v>26</v>
      </c>
      <c r="C10" s="75" t="n">
        <f aca="false">'Regional Data WRA'!$F$17</f>
        <v>0.475481937319231</v>
      </c>
      <c r="D10" s="75" t="n">
        <f aca="false">'Regional Data WRA'!$F$17</f>
        <v>0.475481937319231</v>
      </c>
      <c r="E10" s="75" t="n">
        <f aca="false">'Regional Data WRA'!$F$17</f>
        <v>0.475481937319231</v>
      </c>
      <c r="F10" s="75" t="n">
        <f aca="false">'Regional Data WRA'!$F$17</f>
        <v>0.475481937319231</v>
      </c>
      <c r="G10" s="75" t="n">
        <f aca="false">'Regional Data WRA'!$F$17</f>
        <v>0.475481937319231</v>
      </c>
      <c r="H10" s="75" t="n">
        <f aca="false">'Regional Data WRA'!$F$17</f>
        <v>0.475481937319231</v>
      </c>
      <c r="I10" s="75" t="n">
        <f aca="false">'Regional Data WRA'!$F$17</f>
        <v>0.475481937319231</v>
      </c>
      <c r="J10" s="75" t="n">
        <f aca="false">'Regional Data WRA'!$F$17</f>
        <v>0.475481937319231</v>
      </c>
      <c r="K10" s="75" t="n">
        <f aca="false">'Regional Data WRA'!$F$17</f>
        <v>0.475481937319231</v>
      </c>
      <c r="L10" s="75" t="n">
        <f aca="false">'Regional Data WRA'!$F$17</f>
        <v>0.475481937319231</v>
      </c>
      <c r="M10" s="75" t="n">
        <f aca="false">'Regional Data WRA'!$F$17</f>
        <v>0.475481937319231</v>
      </c>
    </row>
    <row r="11" customFormat="false" ht="15" hidden="false" customHeight="false" outlineLevel="0" collapsed="false">
      <c r="B11" s="0" t="s">
        <v>27</v>
      </c>
      <c r="C11" s="75" t="n">
        <f aca="false">'Regional Data WRA'!$F$18</f>
        <v>0.491381172536139</v>
      </c>
      <c r="D11" s="75" t="n">
        <f aca="false">'Regional Data WRA'!$F$18</f>
        <v>0.491381172536139</v>
      </c>
      <c r="E11" s="75" t="n">
        <f aca="false">'Regional Data WRA'!$F$18</f>
        <v>0.491381172536139</v>
      </c>
      <c r="F11" s="75" t="n">
        <f aca="false">'Regional Data WRA'!$F$18</f>
        <v>0.491381172536139</v>
      </c>
      <c r="G11" s="75" t="n">
        <f aca="false">'Regional Data WRA'!$F$18</f>
        <v>0.491381172536139</v>
      </c>
      <c r="H11" s="75" t="n">
        <f aca="false">'Regional Data WRA'!$F$18</f>
        <v>0.491381172536139</v>
      </c>
      <c r="I11" s="75" t="n">
        <f aca="false">'Regional Data WRA'!$F$18</f>
        <v>0.491381172536139</v>
      </c>
      <c r="J11" s="75" t="n">
        <f aca="false">'Regional Data WRA'!$F$18</f>
        <v>0.491381172536139</v>
      </c>
      <c r="K11" s="75" t="n">
        <f aca="false">'Regional Data WRA'!$F$18</f>
        <v>0.491381172536139</v>
      </c>
      <c r="L11" s="75" t="n">
        <f aca="false">'Regional Data WRA'!$F$18</f>
        <v>0.491381172536139</v>
      </c>
      <c r="M11" s="75" t="n">
        <f aca="false">'Regional Data WRA'!$F$18</f>
        <v>0.491381172536139</v>
      </c>
    </row>
    <row r="13" customFormat="false" ht="15" hidden="false" customHeight="false" outlineLevel="0" collapsed="false">
      <c r="B13" s="0" t="s">
        <v>543</v>
      </c>
    </row>
    <row r="14" customFormat="false" ht="15" hidden="false" customHeight="false" outlineLevel="0" collapsed="false">
      <c r="B14" s="0" t="s">
        <v>238</v>
      </c>
      <c r="C14" s="22" t="n">
        <f aca="false">SUM(C15:C17)</f>
        <v>244424.937758005</v>
      </c>
      <c r="D14" s="22" t="n">
        <f aca="false">SUM(D15:D17)</f>
        <v>252181.59814519</v>
      </c>
      <c r="E14" s="22" t="n">
        <f aca="false">SUM(E15:E17)</f>
        <v>260110.928452228</v>
      </c>
      <c r="F14" s="22" t="n">
        <f aca="false">SUM(F15:F17)</f>
        <v>268227.19932572</v>
      </c>
      <c r="G14" s="22" t="n">
        <f aca="false">SUM(G15:G17)</f>
        <v>276539.139889703</v>
      </c>
      <c r="H14" s="22" t="n">
        <f aca="false">SUM(H15:H17)</f>
        <v>285041.061501545</v>
      </c>
      <c r="I14" s="22" t="n">
        <f aca="false">SUM(I15:I17)</f>
        <v>293766.605616804</v>
      </c>
      <c r="J14" s="22" t="n">
        <f aca="false">SUM(J15:J17)</f>
        <v>302671.243894889</v>
      </c>
      <c r="K14" s="22" t="n">
        <f aca="false">SUM(K15:K17)</f>
        <v>311794.649714146</v>
      </c>
      <c r="L14" s="22" t="n">
        <f aca="false">SUM(L15:L17)</f>
        <v>321243.681283993</v>
      </c>
      <c r="M14" s="22" t="n">
        <f aca="false">SUM(M15:M17)</f>
        <v>330634.50234692</v>
      </c>
    </row>
    <row r="15" customFormat="false" ht="15" hidden="false" customHeight="false" outlineLevel="0" collapsed="false">
      <c r="B15" s="0" t="s">
        <v>25</v>
      </c>
      <c r="C15" s="22" t="n">
        <f aca="false">C9*C4</f>
        <v>44665.3735982004</v>
      </c>
      <c r="D15" s="22" t="n">
        <f aca="false">D9*D4</f>
        <v>46082.7990755098</v>
      </c>
      <c r="E15" s="22" t="n">
        <f aca="false">E9*E4</f>
        <v>47531.777660903</v>
      </c>
      <c r="F15" s="22" t="n">
        <f aca="false">F9*F4</f>
        <v>49014.9171233241</v>
      </c>
      <c r="G15" s="22" t="n">
        <f aca="false">G9*G4</f>
        <v>50533.8125929176</v>
      </c>
      <c r="H15" s="22" t="n">
        <f aca="false">H9*H4</f>
        <v>52087.424546668</v>
      </c>
      <c r="I15" s="22" t="n">
        <f aca="false">I9*I4</f>
        <v>53681.9005086155</v>
      </c>
      <c r="J15" s="22" t="n">
        <f aca="false">J9*J4</f>
        <v>55309.1035227419</v>
      </c>
      <c r="K15" s="22" t="n">
        <f aca="false">K9*K4</f>
        <v>56976.28336594</v>
      </c>
      <c r="L15" s="22" t="n">
        <f aca="false">L9*L4</f>
        <v>58702.9669403725</v>
      </c>
      <c r="M15" s="22" t="n">
        <f aca="false">M9*M4</f>
        <v>60419.0133267063</v>
      </c>
    </row>
    <row r="16" customFormat="false" ht="15" hidden="false" customHeight="false" outlineLevel="0" collapsed="false">
      <c r="B16" s="0" t="s">
        <v>26</v>
      </c>
      <c r="C16" s="22" t="n">
        <f aca="false">C10*C5</f>
        <v>101220.950544664</v>
      </c>
      <c r="D16" s="22" t="n">
        <f aca="false">D10*D5</f>
        <v>104433.129075401</v>
      </c>
      <c r="E16" s="22" t="n">
        <f aca="false">E10*E5</f>
        <v>107716.813458112</v>
      </c>
      <c r="F16" s="22" t="n">
        <f aca="false">F10*F5</f>
        <v>111077.913435179</v>
      </c>
      <c r="G16" s="22" t="n">
        <f aca="false">G10*G5</f>
        <v>114520.043900565</v>
      </c>
      <c r="H16" s="22" t="n">
        <f aca="false">H10*H5</f>
        <v>118040.849080677</v>
      </c>
      <c r="I16" s="22" t="n">
        <f aca="false">I10*I5</f>
        <v>121654.260533155</v>
      </c>
      <c r="J16" s="22" t="n">
        <f aca="false">J10*J5</f>
        <v>125341.838237098</v>
      </c>
      <c r="K16" s="22" t="n">
        <f aca="false">K10*K5</f>
        <v>129120.011682494</v>
      </c>
      <c r="L16" s="22" t="n">
        <f aca="false">L10*L5</f>
        <v>133033.032857827</v>
      </c>
      <c r="M16" s="22" t="n">
        <f aca="false">M10*M5</f>
        <v>136921.947970594</v>
      </c>
    </row>
    <row r="17" customFormat="false" ht="15" hidden="false" customHeight="false" outlineLevel="0" collapsed="false">
      <c r="B17" s="0" t="s">
        <v>27</v>
      </c>
      <c r="C17" s="22" t="n">
        <f aca="false">C11*C6</f>
        <v>98538.6136151401</v>
      </c>
      <c r="D17" s="22" t="n">
        <f aca="false">D11*D6</f>
        <v>101665.669994278</v>
      </c>
      <c r="E17" s="22" t="n">
        <f aca="false">E11*E6</f>
        <v>104862.337333213</v>
      </c>
      <c r="F17" s="22" t="n">
        <f aca="false">F11*F6</f>
        <v>108134.368767218</v>
      </c>
      <c r="G17" s="22" t="n">
        <f aca="false">G11*G6</f>
        <v>111485.28339622</v>
      </c>
      <c r="H17" s="22" t="n">
        <f aca="false">H11*H6</f>
        <v>114912.7878742</v>
      </c>
      <c r="I17" s="22" t="n">
        <f aca="false">I11*I6</f>
        <v>118430.444575034</v>
      </c>
      <c r="J17" s="22" t="n">
        <f aca="false">J11*J6</f>
        <v>122020.302135049</v>
      </c>
      <c r="K17" s="22" t="n">
        <f aca="false">K11*K6</f>
        <v>125698.354665712</v>
      </c>
      <c r="L17" s="22" t="n">
        <f aca="false">L11*L6</f>
        <v>129507.681485794</v>
      </c>
      <c r="M17" s="22" t="n">
        <f aca="false">M11*M6</f>
        <v>133293.54104962</v>
      </c>
    </row>
    <row r="18" customFormat="false" ht="15" hidden="false" customHeight="false" outlineLevel="0" collapsed="false">
      <c r="C18" s="22"/>
      <c r="D18" s="22"/>
      <c r="E18" s="22"/>
      <c r="F18" s="22"/>
      <c r="G18" s="22"/>
      <c r="H18" s="22"/>
      <c r="I18" s="22"/>
      <c r="J18" s="22"/>
      <c r="K18" s="22"/>
      <c r="L18" s="22"/>
      <c r="M18" s="22"/>
    </row>
    <row r="19" customFormat="false" ht="15" hidden="false" customHeight="false" outlineLevel="0" collapsed="false">
      <c r="B19" s="0" t="s">
        <v>544</v>
      </c>
      <c r="C19" s="22"/>
      <c r="D19" s="22"/>
      <c r="E19" s="22"/>
      <c r="F19" s="22"/>
      <c r="G19" s="22"/>
      <c r="H19" s="22"/>
      <c r="I19" s="22"/>
      <c r="J19" s="22"/>
      <c r="K19" s="22"/>
      <c r="L19" s="22"/>
      <c r="M19" s="22"/>
    </row>
    <row r="20" customFormat="false" ht="15" hidden="false" customHeight="false" outlineLevel="0" collapsed="false">
      <c r="B20" s="0" t="s">
        <v>25</v>
      </c>
      <c r="C20" s="71" t="n">
        <f aca="false">'Regional Data WRA'!$J16</f>
        <v>0.25209058395139</v>
      </c>
      <c r="D20" s="71" t="n">
        <f aca="false">'Regional Data WRA'!$J16</f>
        <v>0.25209058395139</v>
      </c>
      <c r="E20" s="71" t="n">
        <f aca="false">'Regional Data WRA'!$J16</f>
        <v>0.25209058395139</v>
      </c>
      <c r="F20" s="71" t="n">
        <f aca="false">'Regional Data WRA'!$J16</f>
        <v>0.25209058395139</v>
      </c>
      <c r="G20" s="71" t="n">
        <f aca="false">'Regional Data WRA'!$J16</f>
        <v>0.25209058395139</v>
      </c>
      <c r="H20" s="71" t="n">
        <f aca="false">'Regional Data WRA'!$J16</f>
        <v>0.25209058395139</v>
      </c>
      <c r="I20" s="71" t="n">
        <f aca="false">'Regional Data WRA'!$J16</f>
        <v>0.25209058395139</v>
      </c>
      <c r="J20" s="71" t="n">
        <f aca="false">'Regional Data WRA'!$J16</f>
        <v>0.25209058395139</v>
      </c>
      <c r="K20" s="71" t="n">
        <f aca="false">'Regional Data WRA'!$J16</f>
        <v>0.25209058395139</v>
      </c>
      <c r="L20" s="71" t="n">
        <f aca="false">'Regional Data WRA'!$J16</f>
        <v>0.25209058395139</v>
      </c>
      <c r="M20" s="71" t="n">
        <f aca="false">'Regional Data WRA'!$J16</f>
        <v>0.25209058395139</v>
      </c>
    </row>
    <row r="21" customFormat="false" ht="15" hidden="false" customHeight="false" outlineLevel="0" collapsed="false">
      <c r="B21" s="0" t="s">
        <v>26</v>
      </c>
      <c r="C21" s="71" t="n">
        <f aca="false">'Regional Data WRA'!$J17</f>
        <v>0.213204576102561</v>
      </c>
      <c r="D21" s="71" t="n">
        <f aca="false">'Regional Data WRA'!$J17</f>
        <v>0.213204576102561</v>
      </c>
      <c r="E21" s="71" t="n">
        <f aca="false">'Regional Data WRA'!$J17</f>
        <v>0.213204576102561</v>
      </c>
      <c r="F21" s="71" t="n">
        <f aca="false">'Regional Data WRA'!$J17</f>
        <v>0.213204576102561</v>
      </c>
      <c r="G21" s="71" t="n">
        <f aca="false">'Regional Data WRA'!$J17</f>
        <v>0.213204576102561</v>
      </c>
      <c r="H21" s="71" t="n">
        <f aca="false">'Regional Data WRA'!$J17</f>
        <v>0.213204576102561</v>
      </c>
      <c r="I21" s="71" t="n">
        <f aca="false">'Regional Data WRA'!$J17</f>
        <v>0.213204576102561</v>
      </c>
      <c r="J21" s="71" t="n">
        <f aca="false">'Regional Data WRA'!$J17</f>
        <v>0.213204576102561</v>
      </c>
      <c r="K21" s="71" t="n">
        <f aca="false">'Regional Data WRA'!$J17</f>
        <v>0.213204576102561</v>
      </c>
      <c r="L21" s="71" t="n">
        <f aca="false">'Regional Data WRA'!$J17</f>
        <v>0.213204576102561</v>
      </c>
      <c r="M21" s="71" t="n">
        <f aca="false">'Regional Data WRA'!$J17</f>
        <v>0.213204576102561</v>
      </c>
    </row>
    <row r="22" customFormat="false" ht="15" hidden="false" customHeight="false" outlineLevel="0" collapsed="false">
      <c r="B22" s="0" t="s">
        <v>27</v>
      </c>
      <c r="C22" s="71" t="n">
        <f aca="false">'Regional Data WRA'!$J18</f>
        <v>0.220333742194311</v>
      </c>
      <c r="D22" s="71" t="n">
        <f aca="false">'Regional Data WRA'!$J18</f>
        <v>0.220333742194311</v>
      </c>
      <c r="E22" s="71" t="n">
        <f aca="false">'Regional Data WRA'!$J18</f>
        <v>0.220333742194311</v>
      </c>
      <c r="F22" s="71" t="n">
        <f aca="false">'Regional Data WRA'!$J18</f>
        <v>0.220333742194311</v>
      </c>
      <c r="G22" s="71" t="n">
        <f aca="false">'Regional Data WRA'!$J18</f>
        <v>0.220333742194311</v>
      </c>
      <c r="H22" s="71" t="n">
        <f aca="false">'Regional Data WRA'!$J18</f>
        <v>0.220333742194311</v>
      </c>
      <c r="I22" s="71" t="n">
        <f aca="false">'Regional Data WRA'!$J18</f>
        <v>0.220333742194311</v>
      </c>
      <c r="J22" s="71" t="n">
        <f aca="false">'Regional Data WRA'!$J18</f>
        <v>0.220333742194311</v>
      </c>
      <c r="K22" s="71" t="n">
        <f aca="false">'Regional Data WRA'!$J18</f>
        <v>0.220333742194311</v>
      </c>
      <c r="L22" s="71" t="n">
        <f aca="false">'Regional Data WRA'!$J18</f>
        <v>0.220333742194311</v>
      </c>
      <c r="M22" s="71" t="n">
        <f aca="false">'Regional Data WRA'!$J18</f>
        <v>0.220333742194311</v>
      </c>
    </row>
    <row r="23" customFormat="false" ht="15" hidden="false" customHeight="false" outlineLevel="0" collapsed="false">
      <c r="C23" s="22"/>
      <c r="D23" s="22"/>
      <c r="E23" s="22"/>
      <c r="F23" s="22"/>
      <c r="G23" s="22"/>
      <c r="H23" s="22"/>
      <c r="I23" s="22"/>
      <c r="J23" s="22"/>
      <c r="K23" s="22"/>
      <c r="L23" s="22"/>
      <c r="M23" s="22"/>
    </row>
    <row r="24" customFormat="false" ht="15" hidden="false" customHeight="false" outlineLevel="0" collapsed="false">
      <c r="B24" s="0" t="s">
        <v>545</v>
      </c>
      <c r="C24" s="22"/>
      <c r="D24" s="22"/>
      <c r="E24" s="22"/>
      <c r="F24" s="22"/>
      <c r="G24" s="22"/>
      <c r="H24" s="22"/>
      <c r="I24" s="22"/>
      <c r="J24" s="22"/>
      <c r="K24" s="22"/>
      <c r="L24" s="22"/>
      <c r="M24" s="22"/>
    </row>
    <row r="25" customFormat="false" ht="15" hidden="false" customHeight="false" outlineLevel="0" collapsed="false">
      <c r="B25" s="0" t="s">
        <v>238</v>
      </c>
      <c r="C25" s="22" t="n">
        <f aca="false">SUM(C28)</f>
        <v>44184.3983895543</v>
      </c>
      <c r="D25" s="22" t="n">
        <f aca="false">SUM(D28)</f>
        <v>45586.5604433263</v>
      </c>
      <c r="E25" s="22" t="n">
        <f aca="false">SUM(E28)</f>
        <v>47019.9358282693</v>
      </c>
      <c r="F25" s="22" t="n">
        <f aca="false">SUM(F28)</f>
        <v>48487.1042317935</v>
      </c>
      <c r="G25" s="22" t="n">
        <f aca="false">SUM(G28)</f>
        <v>49989.6436070225</v>
      </c>
      <c r="H25" s="22" t="n">
        <f aca="false">SUM(H28)</f>
        <v>51526.5256249544</v>
      </c>
      <c r="I25" s="22" t="n">
        <f aca="false">SUM(I28)</f>
        <v>53103.8316105489</v>
      </c>
      <c r="J25" s="22" t="n">
        <f aca="false">SUM(J28)</f>
        <v>54713.5122298942</v>
      </c>
      <c r="K25" s="22" t="n">
        <f aca="false">SUM(K28)</f>
        <v>56362.7391912885</v>
      </c>
      <c r="L25" s="22" t="n">
        <f aca="false">SUM(L28)</f>
        <v>58070.829123139</v>
      </c>
      <c r="M25" s="22" t="n">
        <f aca="false">SUM(M28)</f>
        <v>59768.3964125298</v>
      </c>
    </row>
    <row r="26" customFormat="false" ht="15" hidden="false" customHeight="false" outlineLevel="0" collapsed="false">
      <c r="B26" s="0" t="s">
        <v>25</v>
      </c>
      <c r="C26" s="22" t="n">
        <f aca="false">C20*C4</f>
        <v>20027.8103058063</v>
      </c>
      <c r="D26" s="22" t="n">
        <f aca="false">D20*D4</f>
        <v>20663.3793449806</v>
      </c>
      <c r="E26" s="22" t="n">
        <f aca="false">E20*E4</f>
        <v>21313.0966966474</v>
      </c>
      <c r="F26" s="22" t="n">
        <f aca="false">F20*F4</f>
        <v>21978.1316760396</v>
      </c>
      <c r="G26" s="22" t="n">
        <f aca="false">G20*G4</f>
        <v>22659.1995343994</v>
      </c>
      <c r="H26" s="22" t="n">
        <f aca="false">H20*H4</f>
        <v>23355.8341529398</v>
      </c>
      <c r="I26" s="22" t="n">
        <f aca="false">I20*I4</f>
        <v>24070.7920617289</v>
      </c>
      <c r="J26" s="22" t="n">
        <f aca="false">J20*J4</f>
        <v>24800.4246757786</v>
      </c>
      <c r="K26" s="22" t="n">
        <f aca="false">K20*K4</f>
        <v>25547.9827718018</v>
      </c>
      <c r="L26" s="22" t="n">
        <f aca="false">L20*L4</f>
        <v>26322.2221501169</v>
      </c>
      <c r="M26" s="22" t="n">
        <f aca="false">M20*M4</f>
        <v>27091.6918473959</v>
      </c>
    </row>
    <row r="27" customFormat="false" ht="15" hidden="false" customHeight="false" outlineLevel="0" collapsed="false">
      <c r="B27" s="0" t="s">
        <v>26</v>
      </c>
      <c r="C27" s="22" t="n">
        <f aca="false">C21*C5</f>
        <v>45387.1496680735</v>
      </c>
      <c r="D27" s="22" t="n">
        <f aca="false">D21*D5</f>
        <v>46827.4802216855</v>
      </c>
      <c r="E27" s="22" t="n">
        <f aca="false">E21*E5</f>
        <v>48299.8737700454</v>
      </c>
      <c r="F27" s="22" t="n">
        <f aca="false">F21*F5</f>
        <v>49806.9802226878</v>
      </c>
      <c r="G27" s="22" t="n">
        <f aca="false">G21*G5</f>
        <v>51350.4204864759</v>
      </c>
      <c r="H27" s="22" t="n">
        <f aca="false">H21*H5</f>
        <v>52929.1382400831</v>
      </c>
      <c r="I27" s="22" t="n">
        <f aca="false">I21*I5</f>
        <v>54549.3803492854</v>
      </c>
      <c r="J27" s="22" t="n">
        <f aca="false">J21*J5</f>
        <v>56202.8783678371</v>
      </c>
      <c r="K27" s="22" t="n">
        <f aca="false">K21*K5</f>
        <v>57896.9992263689</v>
      </c>
      <c r="L27" s="22" t="n">
        <f aca="false">L21*L5</f>
        <v>59651.5853746269</v>
      </c>
      <c r="M27" s="22" t="n">
        <f aca="false">M21*M5</f>
        <v>61395.3624417245</v>
      </c>
    </row>
    <row r="28" customFormat="false" ht="15" hidden="false" customHeight="false" outlineLevel="0" collapsed="false">
      <c r="B28" s="0" t="s">
        <v>27</v>
      </c>
      <c r="C28" s="22" t="n">
        <f aca="false">C22*C6</f>
        <v>44184.3983895543</v>
      </c>
      <c r="D28" s="22" t="n">
        <f aca="false">D22*D6</f>
        <v>45586.5604433263</v>
      </c>
      <c r="E28" s="22" t="n">
        <f aca="false">E22*E6</f>
        <v>47019.9358282693</v>
      </c>
      <c r="F28" s="22" t="n">
        <f aca="false">F22*F6</f>
        <v>48487.1042317935</v>
      </c>
      <c r="G28" s="22" t="n">
        <f aca="false">G22*G6</f>
        <v>49989.6436070225</v>
      </c>
      <c r="H28" s="22" t="n">
        <f aca="false">H22*H6</f>
        <v>51526.5256249544</v>
      </c>
      <c r="I28" s="22" t="n">
        <f aca="false">I22*I6</f>
        <v>53103.8316105489</v>
      </c>
      <c r="J28" s="22" t="n">
        <f aca="false">J22*J6</f>
        <v>54713.5122298942</v>
      </c>
      <c r="K28" s="22" t="n">
        <f aca="false">K22*K6</f>
        <v>56362.7391912885</v>
      </c>
      <c r="L28" s="22" t="n">
        <f aca="false">L22*L6</f>
        <v>58070.829123139</v>
      </c>
      <c r="M28" s="22" t="n">
        <f aca="false">M22*M6</f>
        <v>59768.3964125298</v>
      </c>
    </row>
    <row r="29" customFormat="false" ht="15" hidden="false" customHeight="false" outlineLevel="0" collapsed="false">
      <c r="C29" s="22"/>
      <c r="D29" s="22"/>
      <c r="E29" s="22"/>
      <c r="F29" s="22"/>
      <c r="G29" s="22"/>
      <c r="H29" s="22"/>
      <c r="I29" s="22"/>
      <c r="J29" s="22"/>
      <c r="K29" s="22"/>
      <c r="L29" s="22"/>
      <c r="M29" s="22"/>
    </row>
    <row r="30" customFormat="false" ht="15" hidden="false" customHeight="false" outlineLevel="0" collapsed="false">
      <c r="B30" s="0" t="s">
        <v>436</v>
      </c>
      <c r="C30" s="22"/>
      <c r="D30" s="22"/>
      <c r="E30" s="22"/>
      <c r="F30" s="22"/>
      <c r="G30" s="22"/>
      <c r="H30" s="22"/>
      <c r="I30" s="22"/>
      <c r="J30" s="22"/>
      <c r="K30" s="22"/>
      <c r="L30" s="22"/>
      <c r="M30" s="22"/>
    </row>
    <row r="31" customFormat="false" ht="15" hidden="false" customHeight="false" outlineLevel="0" collapsed="false">
      <c r="B31" s="0" t="s">
        <v>25</v>
      </c>
      <c r="C31" s="75" t="n">
        <v>0</v>
      </c>
      <c r="D31" s="71" t="n">
        <f aca="false">'Regional Data WRA'!U26+'Regional Data WRA'!V16-('Regional Data WRA'!U26*'Regional Data WRA'!V16)</f>
        <v>0.999790820449277</v>
      </c>
      <c r="E31" s="71" t="n">
        <f aca="false">D31</f>
        <v>0.999790820449277</v>
      </c>
      <c r="F31" s="71" t="n">
        <f aca="false">E31</f>
        <v>0.999790820449277</v>
      </c>
      <c r="G31" s="71" t="n">
        <f aca="false">F31</f>
        <v>0.999790820449277</v>
      </c>
      <c r="H31" s="71" t="n">
        <f aca="false">G31</f>
        <v>0.999790820449277</v>
      </c>
      <c r="I31" s="71" t="n">
        <f aca="false">H31</f>
        <v>0.999790820449277</v>
      </c>
      <c r="J31" s="71" t="n">
        <f aca="false">I31</f>
        <v>0.999790820449277</v>
      </c>
      <c r="K31" s="71" t="n">
        <f aca="false">J31</f>
        <v>0.999790820449277</v>
      </c>
      <c r="L31" s="71" t="n">
        <f aca="false">K31</f>
        <v>0.999790820449277</v>
      </c>
      <c r="M31" s="71" t="n">
        <f aca="false">L31</f>
        <v>0.999790820449277</v>
      </c>
    </row>
    <row r="32" customFormat="false" ht="15" hidden="false" customHeight="false" outlineLevel="0" collapsed="false">
      <c r="B32" s="0" t="s">
        <v>26</v>
      </c>
      <c r="C32" s="75" t="n">
        <v>0</v>
      </c>
      <c r="D32" s="71" t="n">
        <f aca="false">'Regional Data WRA'!U27+'Regional Data WRA'!V17-('Regional Data WRA'!U27*'Regional Data WRA'!V17)</f>
        <v>0.937088035727405</v>
      </c>
      <c r="E32" s="71" t="n">
        <f aca="false">D32</f>
        <v>0.937088035727405</v>
      </c>
      <c r="F32" s="71" t="n">
        <f aca="false">E32</f>
        <v>0.937088035727405</v>
      </c>
      <c r="G32" s="71" t="n">
        <f aca="false">F32</f>
        <v>0.937088035727405</v>
      </c>
      <c r="H32" s="71" t="n">
        <f aca="false">G32</f>
        <v>0.937088035727405</v>
      </c>
      <c r="I32" s="71" t="n">
        <f aca="false">H32</f>
        <v>0.937088035727405</v>
      </c>
      <c r="J32" s="71" t="n">
        <f aca="false">I32</f>
        <v>0.937088035727405</v>
      </c>
      <c r="K32" s="71" t="n">
        <f aca="false">J32</f>
        <v>0.937088035727405</v>
      </c>
      <c r="L32" s="71" t="n">
        <f aca="false">K32</f>
        <v>0.937088035727405</v>
      </c>
      <c r="M32" s="71" t="n">
        <f aca="false">L32</f>
        <v>0.937088035727405</v>
      </c>
    </row>
    <row r="33" customFormat="false" ht="15" hidden="false" customHeight="false" outlineLevel="0" collapsed="false">
      <c r="B33" s="0" t="s">
        <v>27</v>
      </c>
      <c r="C33" s="75" t="n">
        <v>0</v>
      </c>
      <c r="D33" s="71" t="n">
        <f aca="false">'Regional Data WRA'!U28+'Regional Data WRA'!V18-('Regional Data WRA'!U28*'Regional Data WRA'!V18)</f>
        <v>0.994593751448897</v>
      </c>
      <c r="E33" s="71" t="n">
        <f aca="false">D33</f>
        <v>0.994593751448897</v>
      </c>
      <c r="F33" s="71" t="n">
        <f aca="false">E33</f>
        <v>0.994593751448897</v>
      </c>
      <c r="G33" s="71" t="n">
        <f aca="false">F33</f>
        <v>0.994593751448897</v>
      </c>
      <c r="H33" s="71" t="n">
        <f aca="false">G33</f>
        <v>0.994593751448897</v>
      </c>
      <c r="I33" s="71" t="n">
        <f aca="false">H33</f>
        <v>0.994593751448897</v>
      </c>
      <c r="J33" s="71" t="n">
        <f aca="false">I33</f>
        <v>0.994593751448897</v>
      </c>
      <c r="K33" s="71" t="n">
        <f aca="false">J33</f>
        <v>0.994593751448897</v>
      </c>
      <c r="L33" s="71" t="n">
        <f aca="false">K33</f>
        <v>0.994593751448897</v>
      </c>
      <c r="M33" s="71" t="n">
        <f aca="false">L33</f>
        <v>0.994593751448897</v>
      </c>
    </row>
    <row r="34" customFormat="false" ht="15" hidden="false" customHeight="false" outlineLevel="0" collapsed="false">
      <c r="C34" s="22"/>
      <c r="D34" s="22"/>
      <c r="E34" s="22"/>
      <c r="F34" s="22"/>
      <c r="G34" s="22"/>
      <c r="H34" s="22"/>
      <c r="I34" s="22"/>
      <c r="J34" s="22"/>
      <c r="K34" s="22"/>
      <c r="L34" s="22"/>
      <c r="M34" s="22"/>
    </row>
    <row r="35" customFormat="false" ht="15" hidden="false" customHeight="false" outlineLevel="0" collapsed="false">
      <c r="B35" s="0" t="s">
        <v>437</v>
      </c>
      <c r="C35" s="22"/>
      <c r="D35" s="22"/>
      <c r="E35" s="22"/>
      <c r="F35" s="22"/>
      <c r="G35" s="22"/>
      <c r="H35" s="22"/>
      <c r="I35" s="22"/>
      <c r="J35" s="22"/>
      <c r="K35" s="22"/>
      <c r="L35" s="22"/>
      <c r="M35" s="22"/>
    </row>
    <row r="36" customFormat="false" ht="15" hidden="false" customHeight="false" outlineLevel="0" collapsed="false">
      <c r="B36" s="0" t="s">
        <v>238</v>
      </c>
      <c r="C36" s="22" t="n">
        <f aca="false">SUM(C37:C39)</f>
        <v>0</v>
      </c>
      <c r="D36" s="22" t="n">
        <f aca="false">SUM(D37:D39)</f>
        <v>493548.777589854</v>
      </c>
      <c r="E36" s="22" t="n">
        <f aca="false">SUM(E37:E39)</f>
        <v>509067.401109291</v>
      </c>
      <c r="F36" s="22" t="n">
        <f aca="false">SUM(F37:F39)</f>
        <v>524951.889103906</v>
      </c>
      <c r="G36" s="22" t="n">
        <f aca="false">SUM(G37:G39)</f>
        <v>541219.325486759</v>
      </c>
      <c r="H36" s="22" t="n">
        <f aca="false">SUM(H37:H39)</f>
        <v>557858.57692125</v>
      </c>
      <c r="I36" s="22" t="n">
        <f aca="false">SUM(I37:I39)</f>
        <v>574935.483656583</v>
      </c>
      <c r="J36" s="22" t="n">
        <f aca="false">SUM(J37:J39)</f>
        <v>592362.89854075</v>
      </c>
      <c r="K36" s="22" t="n">
        <f aca="false">SUM(K37:K39)</f>
        <v>610218.466998833</v>
      </c>
      <c r="L36" s="22" t="n">
        <f aca="false">SUM(L37:L39)</f>
        <v>628711.32300025</v>
      </c>
      <c r="M36" s="22" t="n">
        <f aca="false">SUM(M37:M39)</f>
        <v>647090.254255592</v>
      </c>
    </row>
    <row r="37" customFormat="false" ht="15" hidden="false" customHeight="false" outlineLevel="0" collapsed="false">
      <c r="B37" s="0" t="s">
        <v>25</v>
      </c>
      <c r="C37" s="22" t="n">
        <f aca="false">C31*C4</f>
        <v>0</v>
      </c>
      <c r="D37" s="22" t="n">
        <f aca="false">D31*D4</f>
        <v>81950.9267849386</v>
      </c>
      <c r="E37" s="22" t="n">
        <f aca="false">E31*E4</f>
        <v>84527.7046792225</v>
      </c>
      <c r="F37" s="22" t="n">
        <f aca="false">F31*F4</f>
        <v>87165.2322586034</v>
      </c>
      <c r="G37" s="22" t="n">
        <f aca="false">G31*G4</f>
        <v>89866.3462082719</v>
      </c>
      <c r="H37" s="22" t="n">
        <f aca="false">H31*H4</f>
        <v>92629.1979019242</v>
      </c>
      <c r="I37" s="22" t="n">
        <f aca="false">I31*I4</f>
        <v>95464.7197330481</v>
      </c>
      <c r="J37" s="22" t="n">
        <f aca="false">J31*J4</f>
        <v>98358.4414198839</v>
      </c>
      <c r="K37" s="22" t="n">
        <f aca="false">K31*K4</f>
        <v>101323.25553726</v>
      </c>
      <c r="L37" s="22" t="n">
        <f aca="false">L31*L4</f>
        <v>104393.887574111</v>
      </c>
      <c r="M37" s="22" t="n">
        <f aca="false">M31*M4</f>
        <v>107445.603064214</v>
      </c>
    </row>
    <row r="38" customFormat="false" ht="15" hidden="false" customHeight="false" outlineLevel="0" collapsed="false">
      <c r="B38" s="0" t="s">
        <v>26</v>
      </c>
      <c r="C38" s="22" t="n">
        <f aca="false">C32*C5</f>
        <v>0</v>
      </c>
      <c r="D38" s="22" t="n">
        <f aca="false">D32*D5</f>
        <v>205818.619192743</v>
      </c>
      <c r="E38" s="22" t="n">
        <f aca="false">E32*E5</f>
        <v>212290.161235943</v>
      </c>
      <c r="F38" s="22" t="n">
        <f aca="false">F32*F5</f>
        <v>218914.275273061</v>
      </c>
      <c r="G38" s="22" t="n">
        <f aca="false">G32*G5</f>
        <v>225698.085599721</v>
      </c>
      <c r="H38" s="22" t="n">
        <f aca="false">H32*H5</f>
        <v>232636.949416528</v>
      </c>
      <c r="I38" s="22" t="n">
        <f aca="false">I32*I5</f>
        <v>239758.323278526</v>
      </c>
      <c r="J38" s="22" t="n">
        <f aca="false">J32*J5</f>
        <v>247025.865273208</v>
      </c>
      <c r="K38" s="22" t="n">
        <f aca="false">K32*K5</f>
        <v>254471.954923942</v>
      </c>
      <c r="L38" s="22" t="n">
        <f aca="false">L32*L5</f>
        <v>262183.80481592</v>
      </c>
      <c r="M38" s="22" t="n">
        <f aca="false">M32*M5</f>
        <v>269848.146062361</v>
      </c>
    </row>
    <row r="39" customFormat="false" ht="15" hidden="false" customHeight="false" outlineLevel="0" collapsed="false">
      <c r="B39" s="0" t="s">
        <v>27</v>
      </c>
      <c r="C39" s="22" t="n">
        <f aca="false">C33*C6</f>
        <v>0</v>
      </c>
      <c r="D39" s="22" t="n">
        <f aca="false">D33*D6</f>
        <v>205779.231612173</v>
      </c>
      <c r="E39" s="22" t="n">
        <f aca="false">E33*E6</f>
        <v>212249.535194126</v>
      </c>
      <c r="F39" s="22" t="n">
        <f aca="false">F33*F6</f>
        <v>218872.381572242</v>
      </c>
      <c r="G39" s="22" t="n">
        <f aca="false">G33*G6</f>
        <v>225654.893678766</v>
      </c>
      <c r="H39" s="22" t="n">
        <f aca="false">H33*H6</f>
        <v>232592.429602797</v>
      </c>
      <c r="I39" s="22" t="n">
        <f aca="false">I33*I6</f>
        <v>239712.440645009</v>
      </c>
      <c r="J39" s="22" t="n">
        <f aca="false">J33*J6</f>
        <v>246978.591847657</v>
      </c>
      <c r="K39" s="22" t="n">
        <f aca="false">K33*K6</f>
        <v>254423.256537631</v>
      </c>
      <c r="L39" s="22" t="n">
        <f aca="false">L33*L6</f>
        <v>262133.630610219</v>
      </c>
      <c r="M39" s="22" t="n">
        <f aca="false">M33*M6</f>
        <v>269796.505129017</v>
      </c>
    </row>
    <row r="40" customFormat="false" ht="15" hidden="false" customHeight="false" outlineLevel="0" collapsed="false">
      <c r="C40" s="22"/>
      <c r="D40" s="22"/>
      <c r="E40" s="22"/>
      <c r="F40" s="22"/>
      <c r="G40" s="22"/>
      <c r="H40" s="22"/>
      <c r="I40" s="22"/>
      <c r="J40" s="22"/>
      <c r="K40" s="22"/>
      <c r="L40" s="22"/>
      <c r="M40" s="22"/>
    </row>
    <row r="41" customFormat="false" ht="15" hidden="false" customHeight="false" outlineLevel="0" collapsed="false">
      <c r="A41" s="101" t="s">
        <v>438</v>
      </c>
      <c r="B41" s="102" t="s">
        <v>439</v>
      </c>
      <c r="C41" s="22"/>
      <c r="D41" s="22"/>
      <c r="E41" s="22"/>
      <c r="F41" s="22"/>
      <c r="G41" s="22"/>
      <c r="H41" s="22"/>
      <c r="I41" s="22"/>
      <c r="J41" s="22"/>
      <c r="K41" s="22"/>
      <c r="L41" s="22"/>
      <c r="M41" s="22"/>
    </row>
    <row r="42" customFormat="false" ht="15" hidden="false" customHeight="false" outlineLevel="0" collapsed="false">
      <c r="A42" s="101"/>
      <c r="B42" s="101" t="s">
        <v>238</v>
      </c>
      <c r="C42" s="48" t="n">
        <f aca="false">SUM(C36:M36)</f>
        <v>5679964.39666307</v>
      </c>
      <c r="D42" s="22"/>
      <c r="E42" s="22"/>
      <c r="F42" s="22"/>
      <c r="G42" s="22"/>
      <c r="H42" s="22"/>
      <c r="I42" s="22"/>
      <c r="J42" s="22"/>
      <c r="K42" s="22"/>
      <c r="L42" s="22"/>
      <c r="M42" s="22"/>
    </row>
    <row r="43" customFormat="false" ht="15" hidden="false" customHeight="false" outlineLevel="0" collapsed="false">
      <c r="A43" s="101"/>
      <c r="B43" s="101" t="s">
        <v>25</v>
      </c>
      <c r="C43" s="48" t="n">
        <f aca="false">SUM(C37:M37)</f>
        <v>943125.315161477</v>
      </c>
      <c r="D43" s="22"/>
      <c r="E43" s="22"/>
      <c r="F43" s="22"/>
      <c r="G43" s="22"/>
      <c r="H43" s="22"/>
      <c r="I43" s="22"/>
      <c r="J43" s="22"/>
      <c r="K43" s="22"/>
      <c r="L43" s="22"/>
      <c r="M43" s="22"/>
    </row>
    <row r="44" customFormat="false" ht="15" hidden="false" customHeight="false" outlineLevel="0" collapsed="false">
      <c r="A44" s="101"/>
      <c r="B44" s="101" t="s">
        <v>26</v>
      </c>
      <c r="C44" s="48" t="n">
        <f aca="false">SUM(C38:M38)</f>
        <v>2368646.18507195</v>
      </c>
      <c r="D44" s="22"/>
      <c r="E44" s="22"/>
      <c r="F44" s="22"/>
      <c r="G44" s="22"/>
      <c r="H44" s="22"/>
      <c r="I44" s="22"/>
      <c r="J44" s="22"/>
      <c r="K44" s="22"/>
      <c r="L44" s="22"/>
      <c r="M44" s="22"/>
    </row>
    <row r="45" customFormat="false" ht="15" hidden="false" customHeight="false" outlineLevel="0" collapsed="false">
      <c r="A45" s="101"/>
      <c r="B45" s="101" t="s">
        <v>27</v>
      </c>
      <c r="C45" s="48" t="n">
        <f aca="false">SUM(C39:M39)</f>
        <v>2368192.89642964</v>
      </c>
      <c r="D45" s="22"/>
      <c r="E45" s="22"/>
      <c r="F45" s="22"/>
      <c r="G45" s="22"/>
      <c r="H45" s="22"/>
      <c r="I45" s="22"/>
      <c r="J45" s="22"/>
      <c r="K45" s="22"/>
      <c r="L45" s="22"/>
      <c r="M45" s="22"/>
    </row>
    <row r="46" customFormat="false" ht="15" hidden="false" customHeight="false" outlineLevel="0" collapsed="false">
      <c r="A46" s="101"/>
      <c r="B46" s="102" t="s">
        <v>440</v>
      </c>
      <c r="C46" s="24" t="n">
        <f aca="false">'National Data'!$B$3</f>
        <v>0.03</v>
      </c>
      <c r="D46" s="22"/>
      <c r="E46" s="22"/>
      <c r="F46" s="22"/>
      <c r="G46" s="22"/>
      <c r="H46" s="22"/>
      <c r="I46" s="22"/>
      <c r="J46" s="22"/>
      <c r="K46" s="22"/>
      <c r="L46" s="22"/>
      <c r="M46" s="22"/>
    </row>
    <row r="47" customFormat="false" ht="15" hidden="false" customHeight="false" outlineLevel="0" collapsed="false">
      <c r="A47" s="101"/>
      <c r="B47" s="102" t="s">
        <v>441</v>
      </c>
      <c r="C47" s="22"/>
      <c r="D47" s="22"/>
      <c r="E47" s="22"/>
      <c r="F47" s="22"/>
      <c r="G47" s="22"/>
      <c r="H47" s="22"/>
      <c r="I47" s="22"/>
      <c r="J47" s="22"/>
      <c r="K47" s="22"/>
      <c r="L47" s="22"/>
      <c r="M47" s="22"/>
    </row>
    <row r="48" customFormat="false" ht="15" hidden="false" customHeight="false" outlineLevel="0" collapsed="false">
      <c r="A48" s="101"/>
      <c r="B48" s="101" t="s">
        <v>442</v>
      </c>
      <c r="C48" s="22" t="n">
        <v>0</v>
      </c>
      <c r="D48" s="22" t="n">
        <f aca="false">C48+1</f>
        <v>1</v>
      </c>
      <c r="E48" s="22" t="n">
        <f aca="false">D48+1</f>
        <v>2</v>
      </c>
      <c r="F48" s="22" t="n">
        <f aca="false">E48+1</f>
        <v>3</v>
      </c>
      <c r="G48" s="22" t="n">
        <f aca="false">F48+1</f>
        <v>4</v>
      </c>
      <c r="H48" s="22" t="n">
        <f aca="false">G48+1</f>
        <v>5</v>
      </c>
      <c r="I48" s="22" t="n">
        <f aca="false">H48+1</f>
        <v>6</v>
      </c>
      <c r="J48" s="22" t="n">
        <f aca="false">I48+1</f>
        <v>7</v>
      </c>
      <c r="K48" s="22" t="n">
        <f aca="false">J48+1</f>
        <v>8</v>
      </c>
      <c r="L48" s="22" t="n">
        <f aca="false">K48+1</f>
        <v>9</v>
      </c>
      <c r="M48" s="22" t="n">
        <f aca="false">L48+1</f>
        <v>10</v>
      </c>
    </row>
    <row r="49" customFormat="false" ht="15" hidden="false" customHeight="false" outlineLevel="0" collapsed="false">
      <c r="A49" s="101"/>
      <c r="B49" s="101" t="s">
        <v>238</v>
      </c>
      <c r="C49" s="22" t="n">
        <f aca="false">PV($C$46,C$48,0,C36)*-1</f>
        <v>0</v>
      </c>
      <c r="D49" s="22" t="n">
        <f aca="false">PV($C$46,D$48,0,D36)*-1</f>
        <v>479173.570475587</v>
      </c>
      <c r="E49" s="22" t="n">
        <f aca="false">PV($C$46,E$48,0,E36)*-1</f>
        <v>479844.84975897</v>
      </c>
      <c r="F49" s="22" t="n">
        <f aca="false">PV($C$46,F$48,0,F36)*-1</f>
        <v>480405.342875124</v>
      </c>
      <c r="G49" s="22" t="n">
        <f aca="false">PV($C$46,G$48,0,G36)*-1</f>
        <v>480866.360776651</v>
      </c>
      <c r="H49" s="22" t="n">
        <f aca="false">PV($C$46,H$48,0,H36)*-1</f>
        <v>481213.708896319</v>
      </c>
      <c r="I49" s="22" t="n">
        <f aca="false">PV($C$46,I$48,0,I36)*-1</f>
        <v>481499.416171191</v>
      </c>
      <c r="J49" s="22" t="n">
        <f aca="false">PV($C$46,J$48,0,J36)*-1</f>
        <v>481645.244438228</v>
      </c>
      <c r="K49" s="22" t="n">
        <f aca="false">PV($C$46,K$48,0,K36)*-1</f>
        <v>481712.092797772</v>
      </c>
      <c r="L49" s="22" t="n">
        <f aca="false">PV($C$46,L$48,0,L36)*-1</f>
        <v>481854.87776129</v>
      </c>
      <c r="M49" s="22" t="n">
        <f aca="false">PV($C$46,M$48,0,M36)*-1</f>
        <v>481495.920580561</v>
      </c>
    </row>
    <row r="50" customFormat="false" ht="15" hidden="false" customHeight="false" outlineLevel="0" collapsed="false">
      <c r="A50" s="101"/>
      <c r="B50" s="101" t="s">
        <v>25</v>
      </c>
      <c r="C50" s="22" t="n">
        <f aca="false">PV($C$46,C$48,0,C37)*-1</f>
        <v>0</v>
      </c>
      <c r="D50" s="22" t="n">
        <f aca="false">PV($C$46,D$48,0,D37)*-1</f>
        <v>79564.006587319</v>
      </c>
      <c r="E50" s="22" t="n">
        <f aca="false">PV($C$46,E$48,0,E37)*-1</f>
        <v>79675.4686391012</v>
      </c>
      <c r="F50" s="22" t="n">
        <f aca="false">PV($C$46,F$48,0,F37)*-1</f>
        <v>79768.5352870418</v>
      </c>
      <c r="G50" s="22" t="n">
        <f aca="false">PV($C$46,G$48,0,G37)*-1</f>
        <v>79845.0846495568</v>
      </c>
      <c r="H50" s="22" t="n">
        <f aca="false">PV($C$46,H$48,0,H37)*-1</f>
        <v>79902.7598006589</v>
      </c>
      <c r="I50" s="22" t="n">
        <f aca="false">PV($C$46,I$48,0,I37)*-1</f>
        <v>79950.1998451451</v>
      </c>
      <c r="J50" s="22" t="n">
        <f aca="false">PV($C$46,J$48,0,J37)*-1</f>
        <v>79974.4137874701</v>
      </c>
      <c r="K50" s="22" t="n">
        <f aca="false">PV($C$46,K$48,0,K37)*-1</f>
        <v>79985.5135718633</v>
      </c>
      <c r="L50" s="22" t="n">
        <f aca="false">PV($C$46,L$48,0,L37)*-1</f>
        <v>80009.2221911984</v>
      </c>
      <c r="M50" s="22" t="n">
        <f aca="false">PV($C$46,M$48,0,M37)*-1</f>
        <v>79949.6194224903</v>
      </c>
    </row>
    <row r="51" customFormat="false" ht="15" hidden="false" customHeight="false" outlineLevel="0" collapsed="false">
      <c r="A51" s="101"/>
      <c r="B51" s="101" t="s">
        <v>26</v>
      </c>
      <c r="C51" s="22" t="n">
        <f aca="false">PV($C$46,C$48,0,C38)*-1</f>
        <v>0</v>
      </c>
      <c r="D51" s="22" t="n">
        <f aca="false">PV($C$46,D$48,0,D38)*-1</f>
        <v>199823.902128877</v>
      </c>
      <c r="E51" s="22" t="n">
        <f aca="false">PV($C$46,E$48,0,E38)*-1</f>
        <v>200103.837530345</v>
      </c>
      <c r="F51" s="22" t="n">
        <f aca="false">PV($C$46,F$48,0,F38)*-1</f>
        <v>200337.573129483</v>
      </c>
      <c r="G51" s="22" t="n">
        <f aca="false">PV($C$46,G$48,0,G38)*-1</f>
        <v>200529.825794718</v>
      </c>
      <c r="H51" s="22" t="n">
        <f aca="false">PV($C$46,H$48,0,H38)*-1</f>
        <v>200674.676139032</v>
      </c>
      <c r="I51" s="22" t="n">
        <f aca="false">PV($C$46,I$48,0,I38)*-1</f>
        <v>200793.821154636</v>
      </c>
      <c r="J51" s="22" t="n">
        <f aca="false">PV($C$46,J$48,0,J38)*-1</f>
        <v>200854.634135893</v>
      </c>
      <c r="K51" s="22" t="n">
        <f aca="false">PV($C$46,K$48,0,K38)*-1</f>
        <v>200882.51109088</v>
      </c>
      <c r="L51" s="22" t="n">
        <f aca="false">PV($C$46,L$48,0,L38)*-1</f>
        <v>200942.054960436</v>
      </c>
      <c r="M51" s="22" t="n">
        <f aca="false">PV($C$46,M$48,0,M38)*-1</f>
        <v>200792.363431166</v>
      </c>
    </row>
    <row r="52" customFormat="false" ht="15" hidden="false" customHeight="false" outlineLevel="0" collapsed="false">
      <c r="A52" s="101"/>
      <c r="B52" s="101" t="s">
        <v>27</v>
      </c>
      <c r="C52" s="22" t="n">
        <f aca="false">PV($C$46,C$48,0,C39)*-1</f>
        <v>0</v>
      </c>
      <c r="D52" s="22" t="n">
        <f aca="false">PV($C$46,D$48,0,D39)*-1</f>
        <v>199785.661759391</v>
      </c>
      <c r="E52" s="22" t="n">
        <f aca="false">PV($C$46,E$48,0,E39)*-1</f>
        <v>200065.543589524</v>
      </c>
      <c r="F52" s="22" t="n">
        <f aca="false">PV($C$46,F$48,0,F39)*-1</f>
        <v>200299.2344586</v>
      </c>
      <c r="G52" s="22" t="n">
        <f aca="false">PV($C$46,G$48,0,G39)*-1</f>
        <v>200491.450332376</v>
      </c>
      <c r="H52" s="22" t="n">
        <f aca="false">PV($C$46,H$48,0,H39)*-1</f>
        <v>200636.272956628</v>
      </c>
      <c r="I52" s="22" t="n">
        <f aca="false">PV($C$46,I$48,0,I39)*-1</f>
        <v>200755.39517141</v>
      </c>
      <c r="J52" s="22" t="n">
        <f aca="false">PV($C$46,J$48,0,J39)*-1</f>
        <v>200816.196514865</v>
      </c>
      <c r="K52" s="22" t="n">
        <f aca="false">PV($C$46,K$48,0,K39)*-1</f>
        <v>200844.068135029</v>
      </c>
      <c r="L52" s="22" t="n">
        <f aca="false">PV($C$46,L$48,0,L39)*-1</f>
        <v>200903.600609655</v>
      </c>
      <c r="M52" s="22" t="n">
        <f aca="false">PV($C$46,M$48,0,M39)*-1</f>
        <v>200753.937726904</v>
      </c>
    </row>
    <row r="53" customFormat="false" ht="15" hidden="false" customHeight="false" outlineLevel="0" collapsed="false">
      <c r="A53" s="101"/>
      <c r="B53" s="102" t="s">
        <v>443</v>
      </c>
      <c r="C53" s="22"/>
      <c r="D53" s="22"/>
      <c r="E53" s="22"/>
      <c r="F53" s="22"/>
      <c r="G53" s="22"/>
      <c r="H53" s="22"/>
      <c r="I53" s="22"/>
      <c r="J53" s="22"/>
      <c r="K53" s="22"/>
      <c r="L53" s="22"/>
      <c r="M53" s="22"/>
    </row>
    <row r="54" customFormat="false" ht="15" hidden="false" customHeight="false" outlineLevel="0" collapsed="false">
      <c r="A54" s="101"/>
      <c r="B54" s="101" t="s">
        <v>238</v>
      </c>
      <c r="C54" s="22" t="n">
        <f aca="false">NPV($C$46,D36:M36)+C36</f>
        <v>4809711.38453169</v>
      </c>
      <c r="D54" s="22"/>
      <c r="E54" s="22"/>
      <c r="F54" s="22"/>
      <c r="G54" s="22"/>
      <c r="H54" s="22"/>
      <c r="I54" s="22"/>
      <c r="J54" s="22"/>
      <c r="K54" s="22"/>
      <c r="L54" s="22"/>
      <c r="M54" s="22"/>
    </row>
    <row r="55" customFormat="false" ht="15" hidden="false" customHeight="false" outlineLevel="0" collapsed="false">
      <c r="A55" s="101"/>
      <c r="B55" s="101" t="s">
        <v>25</v>
      </c>
      <c r="C55" s="22" t="n">
        <f aca="false">NPV($C$46,D37:M37)+C37</f>
        <v>798624.823781845</v>
      </c>
      <c r="D55" s="22"/>
      <c r="E55" s="22"/>
      <c r="F55" s="22"/>
      <c r="G55" s="22"/>
      <c r="H55" s="22"/>
      <c r="I55" s="22"/>
      <c r="J55" s="22"/>
      <c r="K55" s="22"/>
      <c r="L55" s="22"/>
      <c r="M55" s="22"/>
    </row>
    <row r="56" customFormat="false" ht="15" hidden="false" customHeight="false" outlineLevel="0" collapsed="false">
      <c r="A56" s="101"/>
      <c r="B56" s="101" t="s">
        <v>26</v>
      </c>
      <c r="C56" s="22" t="n">
        <f aca="false">NPV($C$46,D38:M38)+C38</f>
        <v>2005735.19949546</v>
      </c>
      <c r="D56" s="22"/>
      <c r="E56" s="22"/>
      <c r="F56" s="22"/>
      <c r="G56" s="22"/>
      <c r="H56" s="22"/>
      <c r="I56" s="22"/>
      <c r="J56" s="22"/>
      <c r="K56" s="22"/>
      <c r="L56" s="22"/>
      <c r="M56" s="22"/>
    </row>
    <row r="57" customFormat="false" ht="15" hidden="false" customHeight="false" outlineLevel="0" collapsed="false">
      <c r="A57" s="101"/>
      <c r="B57" s="101" t="s">
        <v>27</v>
      </c>
      <c r="C57" s="22" t="n">
        <f aca="false">NPV($C$46,D39:M39)+C39</f>
        <v>2005351.36125438</v>
      </c>
      <c r="D57" s="22"/>
      <c r="E57" s="22"/>
      <c r="F57" s="22"/>
      <c r="G57" s="22"/>
      <c r="H57" s="22"/>
      <c r="I57" s="22"/>
      <c r="J57" s="22"/>
      <c r="K57" s="22"/>
      <c r="L57" s="22"/>
      <c r="M57" s="22"/>
    </row>
    <row r="58" customFormat="false" ht="15" hidden="false" customHeight="false" outlineLevel="0" collapsed="false">
      <c r="B58" s="20"/>
      <c r="C58" s="22"/>
      <c r="D58" s="22"/>
      <c r="E58" s="22"/>
      <c r="F58" s="22"/>
      <c r="G58" s="22"/>
      <c r="H58" s="22"/>
      <c r="I58" s="22"/>
      <c r="J58" s="22"/>
      <c r="K58" s="22"/>
      <c r="L58" s="22"/>
      <c r="M58" s="22"/>
    </row>
    <row r="59" customFormat="false" ht="15" hidden="false" customHeight="false" outlineLevel="0" collapsed="false">
      <c r="B59" s="0" t="s">
        <v>546</v>
      </c>
    </row>
    <row r="60" customFormat="false" ht="15" hidden="false" customHeight="false" outlineLevel="0" collapsed="false">
      <c r="B60" s="0" t="s">
        <v>25</v>
      </c>
      <c r="C60" s="75" t="n">
        <v>0</v>
      </c>
      <c r="D60" s="75" t="n">
        <f aca="false">'Regional Data WRA'!X26+'Regional Data WRA'!V16-('Regional Data WRA'!X26*'Regional Data WRA'!V16)</f>
        <v>0.971249466064785</v>
      </c>
      <c r="E60" s="75" t="n">
        <f aca="false">D60</f>
        <v>0.971249466064785</v>
      </c>
      <c r="F60" s="75" t="n">
        <f aca="false">E60</f>
        <v>0.971249466064785</v>
      </c>
      <c r="G60" s="75" t="n">
        <f aca="false">F60</f>
        <v>0.971249466064785</v>
      </c>
      <c r="H60" s="75" t="n">
        <f aca="false">G60</f>
        <v>0.971249466064785</v>
      </c>
      <c r="I60" s="75" t="n">
        <f aca="false">H60</f>
        <v>0.971249466064785</v>
      </c>
      <c r="J60" s="75" t="n">
        <f aca="false">I60</f>
        <v>0.971249466064785</v>
      </c>
      <c r="K60" s="75" t="n">
        <f aca="false">J60</f>
        <v>0.971249466064785</v>
      </c>
      <c r="L60" s="75" t="n">
        <f aca="false">K60</f>
        <v>0.971249466064785</v>
      </c>
      <c r="M60" s="75" t="n">
        <f aca="false">L60</f>
        <v>0.971249466064785</v>
      </c>
    </row>
    <row r="61" customFormat="false" ht="15" hidden="false" customHeight="false" outlineLevel="0" collapsed="false">
      <c r="B61" s="0" t="s">
        <v>26</v>
      </c>
      <c r="C61" s="75" t="n">
        <v>0</v>
      </c>
      <c r="D61" s="75" t="n">
        <f aca="false">'Regional Data WRA'!X27+'Regional Data WRA'!V17-('Regional Data WRA'!X27*'Regional Data WRA'!V17)</f>
        <v>0.611817049165199</v>
      </c>
      <c r="E61" s="75" t="n">
        <f aca="false">D61</f>
        <v>0.611817049165199</v>
      </c>
      <c r="F61" s="75" t="n">
        <f aca="false">E61</f>
        <v>0.611817049165199</v>
      </c>
      <c r="G61" s="75" t="n">
        <f aca="false">F61</f>
        <v>0.611817049165199</v>
      </c>
      <c r="H61" s="75" t="n">
        <f aca="false">G61</f>
        <v>0.611817049165199</v>
      </c>
      <c r="I61" s="75" t="n">
        <f aca="false">H61</f>
        <v>0.611817049165199</v>
      </c>
      <c r="J61" s="75" t="n">
        <f aca="false">I61</f>
        <v>0.611817049165199</v>
      </c>
      <c r="K61" s="75" t="n">
        <f aca="false">J61</f>
        <v>0.611817049165199</v>
      </c>
      <c r="L61" s="75" t="n">
        <f aca="false">K61</f>
        <v>0.611817049165199</v>
      </c>
      <c r="M61" s="75" t="n">
        <f aca="false">L61</f>
        <v>0.611817049165199</v>
      </c>
    </row>
    <row r="62" customFormat="false" ht="15" hidden="false" customHeight="false" outlineLevel="0" collapsed="false">
      <c r="B62" s="0" t="s">
        <v>27</v>
      </c>
      <c r="C62" s="75" t="n">
        <v>0</v>
      </c>
      <c r="D62" s="75" t="n">
        <f aca="false">'Regional Data WRA'!X28+'Regional Data WRA'!V18-('Regional Data WRA'!X28*'Regional Data WRA'!V18)</f>
        <v>0.915945707050713</v>
      </c>
      <c r="E62" s="75" t="n">
        <f aca="false">D62</f>
        <v>0.915945707050713</v>
      </c>
      <c r="F62" s="75" t="n">
        <f aca="false">E62</f>
        <v>0.915945707050713</v>
      </c>
      <c r="G62" s="75" t="n">
        <f aca="false">F62</f>
        <v>0.915945707050713</v>
      </c>
      <c r="H62" s="75" t="n">
        <f aca="false">G62</f>
        <v>0.915945707050713</v>
      </c>
      <c r="I62" s="75" t="n">
        <f aca="false">H62</f>
        <v>0.915945707050713</v>
      </c>
      <c r="J62" s="75" t="n">
        <f aca="false">I62</f>
        <v>0.915945707050713</v>
      </c>
      <c r="K62" s="75" t="n">
        <f aca="false">J62</f>
        <v>0.915945707050713</v>
      </c>
      <c r="L62" s="75" t="n">
        <f aca="false">K62</f>
        <v>0.915945707050713</v>
      </c>
      <c r="M62" s="75" t="n">
        <f aca="false">L62</f>
        <v>0.915945707050713</v>
      </c>
    </row>
    <row r="64" customFormat="false" ht="15" hidden="false" customHeight="false" outlineLevel="0" collapsed="false">
      <c r="B64" s="0" t="s">
        <v>547</v>
      </c>
      <c r="C64" s="75"/>
      <c r="D64" s="75"/>
      <c r="E64" s="75"/>
      <c r="F64" s="75"/>
      <c r="G64" s="75"/>
      <c r="H64" s="75"/>
      <c r="I64" s="75"/>
      <c r="J64" s="75"/>
      <c r="K64" s="75"/>
      <c r="L64" s="75"/>
      <c r="M64" s="75"/>
    </row>
    <row r="65" customFormat="false" ht="15" hidden="false" customHeight="false" outlineLevel="0" collapsed="false">
      <c r="B65" s="0" t="s">
        <v>238</v>
      </c>
      <c r="C65" s="22" t="n">
        <f aca="false">SUM(C66:C68)</f>
        <v>0</v>
      </c>
      <c r="D65" s="22" t="n">
        <f aca="false">SUM(D66:D68)</f>
        <v>403495.852215169</v>
      </c>
      <c r="E65" s="22" t="n">
        <f aca="false">SUM(E66:E68)</f>
        <v>416182.947202537</v>
      </c>
      <c r="F65" s="22" t="n">
        <f aca="false">SUM(F66:F68)</f>
        <v>429169.151021514</v>
      </c>
      <c r="G65" s="22" t="n">
        <f aca="false">SUM(G66:G68)</f>
        <v>442468.43045385</v>
      </c>
      <c r="H65" s="22" t="n">
        <f aca="false">SUM(H66:H68)</f>
        <v>456071.683551888</v>
      </c>
      <c r="I65" s="22" t="n">
        <f aca="false">SUM(I66:I68)</f>
        <v>470032.737350908</v>
      </c>
      <c r="J65" s="22" t="n">
        <f aca="false">SUM(J66:J68)</f>
        <v>484280.345570977</v>
      </c>
      <c r="K65" s="22" t="n">
        <f aca="false">SUM(K66:K68)</f>
        <v>498877.986450493</v>
      </c>
      <c r="L65" s="22" t="n">
        <f aca="false">SUM(L66:L68)</f>
        <v>513996.63536828</v>
      </c>
      <c r="M65" s="22" t="n">
        <f aca="false">SUM(M66:M68)</f>
        <v>529022.146252719</v>
      </c>
    </row>
    <row r="66" customFormat="false" ht="15" hidden="false" customHeight="false" outlineLevel="0" collapsed="false">
      <c r="B66" s="0" t="s">
        <v>25</v>
      </c>
      <c r="C66" s="22" t="n">
        <f aca="false">C60*C4</f>
        <v>0</v>
      </c>
      <c r="D66" s="22" t="n">
        <f aca="false">D60*D4</f>
        <v>79611.4469700955</v>
      </c>
      <c r="E66" s="22" t="n">
        <f aca="false">E60*E4</f>
        <v>82114.6647460561</v>
      </c>
      <c r="F66" s="22" t="n">
        <f aca="false">F60*F4</f>
        <v>84676.8979660547</v>
      </c>
      <c r="G66" s="22" t="n">
        <f aca="false">G60*G4</f>
        <v>87300.9023355055</v>
      </c>
      <c r="H66" s="22" t="n">
        <f aca="false">H60*H4</f>
        <v>89984.8820014421</v>
      </c>
      <c r="I66" s="22" t="n">
        <f aca="false">I60*I4</f>
        <v>92739.4572667527</v>
      </c>
      <c r="J66" s="22" t="n">
        <f aca="false">J60*J4</f>
        <v>95550.5709375268</v>
      </c>
      <c r="K66" s="22" t="n">
        <f aca="false">K60*K4</f>
        <v>98430.7475400569</v>
      </c>
      <c r="L66" s="22" t="n">
        <f aca="false">L60*L4</f>
        <v>101413.72124343</v>
      </c>
      <c r="M66" s="22" t="n">
        <f aca="false">M60*M4</f>
        <v>104378.318416878</v>
      </c>
    </row>
    <row r="67" customFormat="false" ht="15" hidden="false" customHeight="false" outlineLevel="0" collapsed="false">
      <c r="B67" s="0" t="s">
        <v>26</v>
      </c>
      <c r="C67" s="22" t="n">
        <f aca="false">C61*C5</f>
        <v>0</v>
      </c>
      <c r="D67" s="22" t="n">
        <f aca="false">D61*D5</f>
        <v>134377.278822062</v>
      </c>
      <c r="E67" s="22" t="n">
        <f aca="false">E61*E5</f>
        <v>138602.495242999</v>
      </c>
      <c r="F67" s="22" t="n">
        <f aca="false">F61*F5</f>
        <v>142927.324660309</v>
      </c>
      <c r="G67" s="22" t="n">
        <f aca="false">G61*G5</f>
        <v>147356.418467842</v>
      </c>
      <c r="H67" s="22" t="n">
        <f aca="false">H61*H5</f>
        <v>151886.745420168</v>
      </c>
      <c r="I67" s="22" t="n">
        <f aca="false">I61*I5</f>
        <v>156536.231675606</v>
      </c>
      <c r="J67" s="22" t="n">
        <f aca="false">J61*J5</f>
        <v>161281.149899238</v>
      </c>
      <c r="K67" s="22" t="n">
        <f aca="false">K61*K5</f>
        <v>166142.640414796</v>
      </c>
      <c r="L67" s="22" t="n">
        <f aca="false">L61*L5</f>
        <v>171177.643599798</v>
      </c>
      <c r="M67" s="22" t="n">
        <f aca="false">M61*M5</f>
        <v>176181.628781994</v>
      </c>
    </row>
    <row r="68" customFormat="false" ht="15" hidden="false" customHeight="false" outlineLevel="0" collapsed="false">
      <c r="B68" s="0" t="s">
        <v>27</v>
      </c>
      <c r="C68" s="22" t="n">
        <f aca="false">C62*C6</f>
        <v>0</v>
      </c>
      <c r="D68" s="22" t="n">
        <f aca="false">D62*D6</f>
        <v>189507.126423012</v>
      </c>
      <c r="E68" s="22" t="n">
        <f aca="false">E62*E6</f>
        <v>195465.787213482</v>
      </c>
      <c r="F68" s="22" t="n">
        <f aca="false">F62*F6</f>
        <v>201564.92839515</v>
      </c>
      <c r="G68" s="22" t="n">
        <f aca="false">G62*G6</f>
        <v>207811.109650502</v>
      </c>
      <c r="H68" s="22" t="n">
        <f aca="false">H62*H6</f>
        <v>214200.056130278</v>
      </c>
      <c r="I68" s="22" t="n">
        <f aca="false">I62*I6</f>
        <v>220757.048408549</v>
      </c>
      <c r="J68" s="22" t="n">
        <f aca="false">J62*J6</f>
        <v>227448.624734211</v>
      </c>
      <c r="K68" s="22" t="n">
        <f aca="false">K62*K6</f>
        <v>234304.598495639</v>
      </c>
      <c r="L68" s="22" t="n">
        <f aca="false">L62*L6</f>
        <v>241405.270525052</v>
      </c>
      <c r="M68" s="22" t="n">
        <f aca="false">M62*M6</f>
        <v>248462.199053847</v>
      </c>
    </row>
    <row r="69" customFormat="false" ht="15" hidden="false" customHeight="false" outlineLevel="0" collapsed="false">
      <c r="C69" s="22"/>
      <c r="D69" s="22"/>
      <c r="E69" s="22"/>
      <c r="F69" s="22"/>
      <c r="G69" s="22"/>
      <c r="H69" s="22"/>
      <c r="I69" s="22"/>
      <c r="J69" s="22"/>
      <c r="K69" s="22"/>
      <c r="L69" s="22"/>
      <c r="M69" s="22"/>
    </row>
    <row r="70" customFormat="false" ht="15" hidden="false" customHeight="false" outlineLevel="0" collapsed="false">
      <c r="A70" s="101" t="s">
        <v>548</v>
      </c>
      <c r="B70" s="102" t="s">
        <v>439</v>
      </c>
      <c r="C70" s="22"/>
      <c r="D70" s="22"/>
      <c r="E70" s="22"/>
      <c r="F70" s="22"/>
      <c r="G70" s="22"/>
      <c r="H70" s="22"/>
      <c r="I70" s="22"/>
      <c r="J70" s="22"/>
      <c r="K70" s="22"/>
      <c r="L70" s="22"/>
      <c r="M70" s="22"/>
    </row>
    <row r="71" customFormat="false" ht="15" hidden="false" customHeight="false" outlineLevel="0" collapsed="false">
      <c r="A71" s="101"/>
      <c r="B71" s="101" t="s">
        <v>238</v>
      </c>
      <c r="C71" s="48" t="n">
        <f aca="false">SUM(C65:M65)</f>
        <v>4643597.91543833</v>
      </c>
      <c r="D71" s="22"/>
      <c r="E71" s="22"/>
      <c r="F71" s="22"/>
      <c r="G71" s="22"/>
      <c r="H71" s="22"/>
      <c r="I71" s="22"/>
      <c r="J71" s="22"/>
      <c r="K71" s="22"/>
      <c r="L71" s="22"/>
      <c r="M71" s="22"/>
    </row>
    <row r="72" customFormat="false" ht="15" hidden="false" customHeight="false" outlineLevel="0" collapsed="false">
      <c r="A72" s="101"/>
      <c r="B72" s="101" t="s">
        <v>25</v>
      </c>
      <c r="C72" s="48" t="n">
        <f aca="false">SUM(C66:M66)</f>
        <v>916201.609423798</v>
      </c>
      <c r="D72" s="22"/>
      <c r="E72" s="22"/>
      <c r="F72" s="22"/>
      <c r="G72" s="22"/>
      <c r="H72" s="22"/>
      <c r="I72" s="22"/>
      <c r="J72" s="22"/>
      <c r="K72" s="22"/>
      <c r="L72" s="22"/>
      <c r="M72" s="22"/>
    </row>
    <row r="73" customFormat="false" ht="15" hidden="false" customHeight="false" outlineLevel="0" collapsed="false">
      <c r="A73" s="101"/>
      <c r="B73" s="101" t="s">
        <v>26</v>
      </c>
      <c r="C73" s="48" t="n">
        <f aca="false">SUM(C67:M67)</f>
        <v>1546469.55698481</v>
      </c>
      <c r="D73" s="22"/>
      <c r="E73" s="22"/>
      <c r="F73" s="22"/>
      <c r="G73" s="22"/>
      <c r="H73" s="22"/>
      <c r="I73" s="22"/>
      <c r="J73" s="22"/>
      <c r="K73" s="22"/>
      <c r="L73" s="22"/>
      <c r="M73" s="22"/>
    </row>
    <row r="74" customFormat="false" ht="15" hidden="false" customHeight="false" outlineLevel="0" collapsed="false">
      <c r="A74" s="101"/>
      <c r="B74" s="101" t="s">
        <v>27</v>
      </c>
      <c r="C74" s="48" t="n">
        <f aca="false">SUM(C68:M68)</f>
        <v>2180926.74902972</v>
      </c>
      <c r="D74" s="22"/>
      <c r="E74" s="22"/>
      <c r="F74" s="22"/>
      <c r="G74" s="22"/>
      <c r="H74" s="22"/>
      <c r="I74" s="22"/>
      <c r="J74" s="22"/>
      <c r="K74" s="22"/>
      <c r="L74" s="22"/>
      <c r="M74" s="22"/>
    </row>
    <row r="75" customFormat="false" ht="15" hidden="false" customHeight="false" outlineLevel="0" collapsed="false">
      <c r="A75" s="101"/>
      <c r="B75" s="102" t="s">
        <v>440</v>
      </c>
      <c r="C75" s="24" t="n">
        <f aca="false">'National Data'!$B$3</f>
        <v>0.03</v>
      </c>
      <c r="D75" s="22"/>
      <c r="E75" s="22"/>
      <c r="F75" s="22"/>
      <c r="G75" s="22"/>
      <c r="H75" s="22"/>
      <c r="I75" s="22"/>
      <c r="J75" s="22"/>
      <c r="K75" s="22"/>
      <c r="L75" s="22"/>
      <c r="M75" s="22"/>
    </row>
    <row r="76" customFormat="false" ht="15" hidden="false" customHeight="false" outlineLevel="0" collapsed="false">
      <c r="A76" s="101"/>
      <c r="B76" s="102" t="s">
        <v>441</v>
      </c>
      <c r="C76" s="22"/>
      <c r="D76" s="22"/>
      <c r="E76" s="22"/>
      <c r="F76" s="22"/>
      <c r="G76" s="22"/>
      <c r="H76" s="22"/>
      <c r="I76" s="22"/>
      <c r="J76" s="22"/>
      <c r="K76" s="22"/>
      <c r="L76" s="22"/>
      <c r="M76" s="22"/>
    </row>
    <row r="77" customFormat="false" ht="15" hidden="false" customHeight="false" outlineLevel="0" collapsed="false">
      <c r="A77" s="101"/>
      <c r="B77" s="101" t="s">
        <v>442</v>
      </c>
      <c r="C77" s="22" t="n">
        <v>0</v>
      </c>
      <c r="D77" s="22" t="n">
        <f aca="false">C77+1</f>
        <v>1</v>
      </c>
      <c r="E77" s="22" t="n">
        <f aca="false">D77+1</f>
        <v>2</v>
      </c>
      <c r="F77" s="22" t="n">
        <f aca="false">E77+1</f>
        <v>3</v>
      </c>
      <c r="G77" s="22" t="n">
        <f aca="false">F77+1</f>
        <v>4</v>
      </c>
      <c r="H77" s="22" t="n">
        <f aca="false">G77+1</f>
        <v>5</v>
      </c>
      <c r="I77" s="22" t="n">
        <f aca="false">H77+1</f>
        <v>6</v>
      </c>
      <c r="J77" s="22" t="n">
        <f aca="false">I77+1</f>
        <v>7</v>
      </c>
      <c r="K77" s="22" t="n">
        <f aca="false">J77+1</f>
        <v>8</v>
      </c>
      <c r="L77" s="22" t="n">
        <f aca="false">K77+1</f>
        <v>9</v>
      </c>
      <c r="M77" s="22" t="n">
        <f aca="false">L77+1</f>
        <v>10</v>
      </c>
    </row>
    <row r="78" customFormat="false" ht="15" hidden="false" customHeight="false" outlineLevel="0" collapsed="false">
      <c r="A78" s="101"/>
      <c r="B78" s="101" t="s">
        <v>238</v>
      </c>
      <c r="C78" s="22" t="n">
        <f aca="false">PV($C$75,C$77,0,C65)*-1</f>
        <v>0</v>
      </c>
      <c r="D78" s="22" t="n">
        <f aca="false">PV($C$75,D$77,0,D65)*-1</f>
        <v>391743.54583997</v>
      </c>
      <c r="E78" s="22" t="n">
        <f aca="false">PV($C$75,E$77,0,E65)*-1</f>
        <v>392292.34348434</v>
      </c>
      <c r="F78" s="22" t="n">
        <f aca="false">PV($C$75,F$77,0,F65)*-1</f>
        <v>392750.569009015</v>
      </c>
      <c r="G78" s="22" t="n">
        <f aca="false">PV($C$75,G$77,0,G65)*-1</f>
        <v>393127.469569829</v>
      </c>
      <c r="H78" s="22" t="n">
        <f aca="false">PV($C$75,H$77,0,H65)*-1</f>
        <v>393411.440540733</v>
      </c>
      <c r="I78" s="22" t="n">
        <f aca="false">PV($C$75,I$77,0,I65)*-1</f>
        <v>393645.017657308</v>
      </c>
      <c r="J78" s="22" t="n">
        <f aca="false">PV($C$75,J$77,0,J65)*-1</f>
        <v>393764.238094187</v>
      </c>
      <c r="K78" s="22" t="n">
        <f aca="false">PV($C$75,K$77,0,K65)*-1</f>
        <v>393818.889299961</v>
      </c>
      <c r="L78" s="22" t="n">
        <f aca="false">PV($C$75,L$77,0,L65)*-1</f>
        <v>393935.621714576</v>
      </c>
      <c r="M78" s="22" t="n">
        <f aca="false">PV($C$75,M$77,0,M65)*-1</f>
        <v>393642.159872254</v>
      </c>
    </row>
    <row r="79" customFormat="false" ht="15" hidden="false" customHeight="false" outlineLevel="0" collapsed="false">
      <c r="A79" s="101"/>
      <c r="B79" s="101" t="s">
        <v>25</v>
      </c>
      <c r="C79" s="22" t="n">
        <f aca="false">PV($C$75,C$77,0,C66)*-1</f>
        <v>0</v>
      </c>
      <c r="D79" s="22" t="n">
        <f aca="false">PV($C$75,D$77,0,D66)*-1</f>
        <v>77292.6669612578</v>
      </c>
      <c r="E79" s="22" t="n">
        <f aca="false">PV($C$75,E$77,0,E66)*-1</f>
        <v>77400.9470695222</v>
      </c>
      <c r="F79" s="22" t="n">
        <f aca="false">PV($C$75,F$77,0,F66)*-1</f>
        <v>77491.3569135335</v>
      </c>
      <c r="G79" s="22" t="n">
        <f aca="false">PV($C$75,G$77,0,G66)*-1</f>
        <v>77565.7209964492</v>
      </c>
      <c r="H79" s="22" t="n">
        <f aca="false">PV($C$75,H$77,0,H66)*-1</f>
        <v>77621.7496762164</v>
      </c>
      <c r="I79" s="22" t="n">
        <f aca="false">PV($C$75,I$77,0,I66)*-1</f>
        <v>77667.8354342919</v>
      </c>
      <c r="J79" s="22" t="n">
        <f aca="false">PV($C$75,J$77,0,J66)*-1</f>
        <v>77691.358133314</v>
      </c>
      <c r="K79" s="22" t="n">
        <f aca="false">PV($C$75,K$77,0,K66)*-1</f>
        <v>77702.1410485446</v>
      </c>
      <c r="L79" s="22" t="n">
        <f aca="false">PV($C$75,L$77,0,L66)*-1</f>
        <v>77725.1728501969</v>
      </c>
      <c r="M79" s="22" t="n">
        <f aca="false">PV($C$75,M$77,0,M66)*-1</f>
        <v>77667.2715811517</v>
      </c>
    </row>
    <row r="80" customFormat="false" ht="15" hidden="false" customHeight="false" outlineLevel="0" collapsed="false">
      <c r="A80" s="101"/>
      <c r="B80" s="101" t="s">
        <v>26</v>
      </c>
      <c r="C80" s="22" t="n">
        <f aca="false">PV($C$75,C$77,0,C67)*-1</f>
        <v>0</v>
      </c>
      <c r="D80" s="22" t="n">
        <f aca="false">PV($C$75,D$77,0,D67)*-1</f>
        <v>130463.377497148</v>
      </c>
      <c r="E80" s="22" t="n">
        <f aca="false">PV($C$75,E$77,0,E67)*-1</f>
        <v>130646.145011781</v>
      </c>
      <c r="F80" s="22" t="n">
        <f aca="false">PV($C$75,F$77,0,F67)*-1</f>
        <v>130798.749056543</v>
      </c>
      <c r="G80" s="22" t="n">
        <f aca="false">PV($C$75,G$77,0,G67)*-1</f>
        <v>130924.269235922</v>
      </c>
      <c r="H80" s="22" t="n">
        <f aca="false">PV($C$75,H$77,0,H67)*-1</f>
        <v>131018.840830958</v>
      </c>
      <c r="I80" s="22" t="n">
        <f aca="false">PV($C$75,I$77,0,I67)*-1</f>
        <v>131096.629628905</v>
      </c>
      <c r="J80" s="22" t="n">
        <f aca="false">PV($C$75,J$77,0,J67)*-1</f>
        <v>131136.333922766</v>
      </c>
      <c r="K80" s="22" t="n">
        <f aca="false">PV($C$75,K$77,0,K67)*-1</f>
        <v>131154.53455674</v>
      </c>
      <c r="L80" s="22" t="n">
        <f aca="false">PV($C$75,L$77,0,L67)*-1</f>
        <v>131193.410258039</v>
      </c>
      <c r="M80" s="22" t="n">
        <f aca="false">PV($C$75,M$77,0,M67)*-1</f>
        <v>131095.677893276</v>
      </c>
    </row>
    <row r="81" customFormat="false" ht="15" hidden="false" customHeight="false" outlineLevel="0" collapsed="false">
      <c r="A81" s="101"/>
      <c r="B81" s="101" t="s">
        <v>27</v>
      </c>
      <c r="C81" s="22" t="n">
        <f aca="false">PV($C$75,C$77,0,C68)*-1</f>
        <v>0</v>
      </c>
      <c r="D81" s="22" t="n">
        <f aca="false">PV($C$75,D$77,0,D68)*-1</f>
        <v>183987.501381565</v>
      </c>
      <c r="E81" s="22" t="n">
        <f aca="false">PV($C$75,E$77,0,E68)*-1</f>
        <v>184245.251403037</v>
      </c>
      <c r="F81" s="22" t="n">
        <f aca="false">PV($C$75,F$77,0,F68)*-1</f>
        <v>184460.463038938</v>
      </c>
      <c r="G81" s="22" t="n">
        <f aca="false">PV($C$75,G$77,0,G68)*-1</f>
        <v>184637.479337458</v>
      </c>
      <c r="H81" s="22" t="n">
        <f aca="false">PV($C$75,H$77,0,H68)*-1</f>
        <v>184770.850033558</v>
      </c>
      <c r="I81" s="22" t="n">
        <f aca="false">PV($C$75,I$77,0,I68)*-1</f>
        <v>184880.552594111</v>
      </c>
      <c r="J81" s="22" t="n">
        <f aca="false">PV($C$75,J$77,0,J68)*-1</f>
        <v>184936.546038107</v>
      </c>
      <c r="K81" s="22" t="n">
        <f aca="false">PV($C$75,K$77,0,K68)*-1</f>
        <v>184962.213694677</v>
      </c>
      <c r="L81" s="22" t="n">
        <f aca="false">PV($C$75,L$77,0,L68)*-1</f>
        <v>185017.038606339</v>
      </c>
      <c r="M81" s="22" t="n">
        <f aca="false">PV($C$75,M$77,0,M68)*-1</f>
        <v>184879.210397826</v>
      </c>
    </row>
    <row r="82" customFormat="false" ht="15" hidden="false" customHeight="false" outlineLevel="0" collapsed="false">
      <c r="A82" s="101"/>
      <c r="B82" s="102" t="s">
        <v>443</v>
      </c>
      <c r="C82" s="22"/>
      <c r="D82" s="22"/>
      <c r="E82" s="22"/>
      <c r="F82" s="22"/>
      <c r="G82" s="22"/>
      <c r="H82" s="22"/>
      <c r="I82" s="22"/>
      <c r="J82" s="22"/>
      <c r="K82" s="22"/>
      <c r="L82" s="22"/>
      <c r="M82" s="22"/>
    </row>
    <row r="83" customFormat="false" ht="15" hidden="false" customHeight="false" outlineLevel="0" collapsed="false">
      <c r="A83" s="101"/>
      <c r="B83" s="101" t="s">
        <v>238</v>
      </c>
      <c r="C83" s="22" t="n">
        <f aca="false">NPV($C$75,D65:M65)+C65</f>
        <v>3932131.29508217</v>
      </c>
      <c r="D83" s="22"/>
      <c r="E83" s="22"/>
      <c r="F83" s="22"/>
      <c r="G83" s="22"/>
      <c r="H83" s="22"/>
      <c r="I83" s="22"/>
      <c r="J83" s="22"/>
      <c r="K83" s="22"/>
      <c r="L83" s="22"/>
      <c r="M83" s="22"/>
    </row>
    <row r="84" customFormat="false" ht="15" hidden="false" customHeight="false" outlineLevel="0" collapsed="false">
      <c r="A84" s="101"/>
      <c r="B84" s="101" t="s">
        <v>25</v>
      </c>
      <c r="C84" s="22" t="n">
        <f aca="false">NPV($C$75,D66:M66)+C66</f>
        <v>775826.220664478</v>
      </c>
      <c r="D84" s="22"/>
      <c r="E84" s="22"/>
      <c r="F84" s="22"/>
      <c r="G84" s="22"/>
      <c r="H84" s="22"/>
      <c r="I84" s="22"/>
      <c r="J84" s="22"/>
      <c r="K84" s="22"/>
      <c r="L84" s="22"/>
      <c r="M84" s="22"/>
    </row>
    <row r="85" customFormat="false" ht="15" hidden="false" customHeight="false" outlineLevel="0" collapsed="false">
      <c r="A85" s="101"/>
      <c r="B85" s="101" t="s">
        <v>26</v>
      </c>
      <c r="C85" s="22" t="n">
        <f aca="false">NPV($C$75,D67:M67)+C67</f>
        <v>1309527.96789208</v>
      </c>
      <c r="D85" s="22"/>
      <c r="E85" s="22"/>
      <c r="F85" s="22"/>
      <c r="G85" s="22"/>
      <c r="H85" s="22"/>
      <c r="I85" s="22"/>
      <c r="J85" s="22"/>
      <c r="K85" s="22"/>
      <c r="L85" s="22"/>
      <c r="M85" s="22"/>
    </row>
    <row r="86" customFormat="false" ht="15" hidden="false" customHeight="false" outlineLevel="0" collapsed="false">
      <c r="A86" s="101"/>
      <c r="B86" s="101" t="s">
        <v>27</v>
      </c>
      <c r="C86" s="22" t="n">
        <f aca="false">NPV($C$75,D68:M68)+C68</f>
        <v>1846777.10652562</v>
      </c>
      <c r="D86" s="22"/>
      <c r="E86" s="22"/>
      <c r="F86" s="22"/>
      <c r="G86" s="22"/>
      <c r="H86" s="22"/>
      <c r="I86" s="22"/>
      <c r="J86" s="22"/>
      <c r="K86" s="22"/>
      <c r="L86" s="22"/>
      <c r="M86" s="22"/>
    </row>
    <row r="87" customFormat="false" ht="15" hidden="false" customHeight="false" outlineLevel="0" collapsed="false">
      <c r="B87" s="20"/>
      <c r="C87" s="22"/>
      <c r="D87" s="22"/>
      <c r="E87" s="22"/>
      <c r="F87" s="22"/>
      <c r="G87" s="22"/>
      <c r="H87" s="22"/>
      <c r="I87" s="22"/>
      <c r="J87" s="22"/>
      <c r="K87" s="22"/>
      <c r="L87" s="22"/>
      <c r="M87" s="22"/>
    </row>
    <row r="88" customFormat="false" ht="15" hidden="false" customHeight="false" outlineLevel="0" collapsed="false">
      <c r="B88" s="0" t="s">
        <v>549</v>
      </c>
    </row>
    <row r="89" customFormat="false" ht="15" hidden="false" customHeight="false" outlineLevel="0" collapsed="false">
      <c r="B89" s="0" t="s">
        <v>238</v>
      </c>
      <c r="C89" s="49" t="n">
        <f aca="false">SUM(C90:C92)</f>
        <v>0</v>
      </c>
      <c r="D89" s="49" t="n">
        <f aca="false">SUM(D90:D92)</f>
        <v>135187.304888531</v>
      </c>
      <c r="E89" s="49" t="n">
        <f aca="false">SUM(E90:E92)</f>
        <v>139437.9909087</v>
      </c>
      <c r="F89" s="49" t="n">
        <f aca="false">SUM(F90:F92)</f>
        <v>143788.890392257</v>
      </c>
      <c r="G89" s="49" t="n">
        <f aca="false">SUM(G90:G92)</f>
        <v>148244.68277165</v>
      </c>
      <c r="H89" s="49" t="n">
        <f aca="false">SUM(H90:H92)</f>
        <v>152802.318529105</v>
      </c>
      <c r="I89" s="49" t="n">
        <f aca="false">SUM(I90:I92)</f>
        <v>157479.831881799</v>
      </c>
      <c r="J89" s="49" t="n">
        <f aca="false">SUM(J90:J92)</f>
        <v>162253.352466471</v>
      </c>
      <c r="K89" s="49" t="n">
        <f aca="false">SUM(K90:K92)</f>
        <v>167144.148040696</v>
      </c>
      <c r="L89" s="49" t="n">
        <f aca="false">SUM(L90:L92)</f>
        <v>172209.502218517</v>
      </c>
      <c r="M89" s="49" t="n">
        <f aca="false">SUM(M90:M92)</f>
        <v>177243.651417051</v>
      </c>
    </row>
    <row r="90" customFormat="false" ht="15" hidden="false" customHeight="false" outlineLevel="0" collapsed="false">
      <c r="B90" s="0" t="s">
        <v>25</v>
      </c>
      <c r="C90" s="48" t="n">
        <f aca="false">C15*C60*Interventions!$C$41</f>
        <v>0</v>
      </c>
      <c r="D90" s="48" t="n">
        <f aca="false">D15*D60*Interventions!$C$41</f>
        <v>29987.788977896</v>
      </c>
      <c r="E90" s="48" t="n">
        <f aca="false">E15*E60*Interventions!$C$41</f>
        <v>30930.6931617556</v>
      </c>
      <c r="F90" s="48" t="n">
        <f aca="false">F15*F60*Interventions!$C$41</f>
        <v>31895.8270971096</v>
      </c>
      <c r="G90" s="48" t="n">
        <f aca="false">G15*G60*Interventions!$C$41</f>
        <v>32884.2287943897</v>
      </c>
      <c r="H90" s="48" t="n">
        <f aca="false">H15*H60*Interventions!$C$41</f>
        <v>33895.2217973595</v>
      </c>
      <c r="I90" s="48" t="n">
        <f aca="false">I15*I60*Interventions!$C$41</f>
        <v>34932.8065282449</v>
      </c>
      <c r="J90" s="48" t="n">
        <f aca="false">J15*J60*Interventions!$C$41</f>
        <v>35991.6879675399</v>
      </c>
      <c r="K90" s="48" t="n">
        <f aca="false">K15*K60*Interventions!$C$41</f>
        <v>37076.5838143418</v>
      </c>
      <c r="L90" s="48" t="n">
        <f aca="false">L15*L60*Interventions!$C$41</f>
        <v>38200.2009491612</v>
      </c>
      <c r="M90" s="48" t="n">
        <f aca="false">M15*M60*Interventions!$C$41</f>
        <v>39316.8960705955</v>
      </c>
    </row>
    <row r="91" customFormat="false" ht="15" hidden="false" customHeight="false" outlineLevel="0" collapsed="false">
      <c r="B91" s="0" t="s">
        <v>26</v>
      </c>
      <c r="C91" s="48" t="n">
        <f aca="false">C16*C61*Interventions!$C$41</f>
        <v>0</v>
      </c>
      <c r="D91" s="48" t="n">
        <f aca="false">D16*D61*Interventions!$C$41</f>
        <v>42808.9591402203</v>
      </c>
      <c r="E91" s="48" t="n">
        <f aca="false">E16*E61*Interventions!$C$41</f>
        <v>44154.9985801318</v>
      </c>
      <c r="F91" s="48" t="n">
        <f aca="false">F16*F61*Interventions!$C$41</f>
        <v>45532.7720209767</v>
      </c>
      <c r="G91" s="48" t="n">
        <f aca="false">G16*G61*Interventions!$C$41</f>
        <v>46943.7612707736</v>
      </c>
      <c r="H91" s="48" t="n">
        <f aca="false">H16*H61*Interventions!$C$41</f>
        <v>48387.0006568813</v>
      </c>
      <c r="I91" s="48" t="n">
        <f aca="false">I16*I61*Interventions!$C$41</f>
        <v>49868.2009675054</v>
      </c>
      <c r="J91" s="48" t="n">
        <f aca="false">J16*J61*Interventions!$C$41</f>
        <v>51379.8033167993</v>
      </c>
      <c r="K91" s="48" t="n">
        <f aca="false">K16*K61*Interventions!$C$41</f>
        <v>52928.542438959</v>
      </c>
      <c r="L91" s="48" t="n">
        <f aca="false">L16*L61*Interventions!$C$41</f>
        <v>54532.5579950638</v>
      </c>
      <c r="M91" s="48" t="n">
        <f aca="false">M16*M61*Interventions!$C$41</f>
        <v>56126.6920561245</v>
      </c>
    </row>
    <row r="92" customFormat="false" ht="15" hidden="false" customHeight="false" outlineLevel="0" collapsed="false">
      <c r="B92" s="0" t="s">
        <v>27</v>
      </c>
      <c r="C92" s="48" t="n">
        <f aca="false">C17*C62*Interventions!$C$41</f>
        <v>0</v>
      </c>
      <c r="D92" s="48" t="n">
        <f aca="false">D17*D62*Interventions!$C$41</f>
        <v>62390.5567704149</v>
      </c>
      <c r="E92" s="48" t="n">
        <f aca="false">E17*E62*Interventions!$C$41</f>
        <v>64352.2991668122</v>
      </c>
      <c r="F92" s="48" t="n">
        <f aca="false">F17*F62*Interventions!$C$41</f>
        <v>66360.291274171</v>
      </c>
      <c r="G92" s="48" t="n">
        <f aca="false">G17*G62*Interventions!$C$41</f>
        <v>68416.6927064869</v>
      </c>
      <c r="H92" s="48" t="n">
        <f aca="false">H17*H62*Interventions!$C$41</f>
        <v>70520.0960748637</v>
      </c>
      <c r="I92" s="48" t="n">
        <f aca="false">I17*I62*Interventions!$C$41</f>
        <v>72678.8243860486</v>
      </c>
      <c r="J92" s="48" t="n">
        <f aca="false">J17*J62*Interventions!$C$41</f>
        <v>74881.8611821315</v>
      </c>
      <c r="K92" s="48" t="n">
        <f aca="false">K17*K62*Interventions!$C$41</f>
        <v>77139.0217873956</v>
      </c>
      <c r="L92" s="48" t="n">
        <f aca="false">L17*L62*Interventions!$C$41</f>
        <v>79476.7432742925</v>
      </c>
      <c r="M92" s="48" t="n">
        <f aca="false">M17*M62*Interventions!$C$41</f>
        <v>81800.0632903313</v>
      </c>
    </row>
    <row r="93" customFormat="false" ht="15" hidden="false" customHeight="false" outlineLevel="0" collapsed="false">
      <c r="C93" s="48"/>
      <c r="D93" s="48"/>
      <c r="E93" s="48"/>
      <c r="F93" s="48"/>
      <c r="G93" s="48"/>
      <c r="H93" s="48"/>
      <c r="I93" s="48"/>
      <c r="J93" s="48"/>
      <c r="K93" s="48"/>
      <c r="L93" s="48"/>
      <c r="M93" s="48"/>
    </row>
    <row r="94" customFormat="false" ht="15" hidden="false" customHeight="false" outlineLevel="0" collapsed="false">
      <c r="A94" s="101" t="s">
        <v>550</v>
      </c>
      <c r="B94" s="102" t="s">
        <v>439</v>
      </c>
      <c r="C94" s="22"/>
      <c r="D94" s="22"/>
      <c r="E94" s="22"/>
      <c r="F94" s="22"/>
      <c r="G94" s="22"/>
      <c r="H94" s="22"/>
      <c r="I94" s="22"/>
      <c r="J94" s="22"/>
      <c r="K94" s="22"/>
      <c r="L94" s="22"/>
      <c r="M94" s="22"/>
    </row>
    <row r="95" customFormat="false" ht="15" hidden="false" customHeight="false" outlineLevel="0" collapsed="false">
      <c r="A95" s="101"/>
      <c r="B95" s="101" t="s">
        <v>238</v>
      </c>
      <c r="C95" s="48" t="n">
        <f aca="false">SUM(C89:M89)</f>
        <v>1555791.67351478</v>
      </c>
      <c r="D95" s="22"/>
      <c r="E95" s="22"/>
      <c r="F95" s="22"/>
      <c r="G95" s="22"/>
      <c r="H95" s="22"/>
      <c r="I95" s="22"/>
      <c r="J95" s="22"/>
      <c r="K95" s="22"/>
      <c r="L95" s="22"/>
      <c r="M95" s="22"/>
    </row>
    <row r="96" customFormat="false" ht="15" hidden="false" customHeight="false" outlineLevel="0" collapsed="false">
      <c r="A96" s="101"/>
      <c r="B96" s="101" t="s">
        <v>25</v>
      </c>
      <c r="C96" s="48" t="n">
        <f aca="false">SUM(C90:M90)</f>
        <v>345111.935158394</v>
      </c>
      <c r="D96" s="22"/>
      <c r="E96" s="22"/>
      <c r="F96" s="22"/>
      <c r="G96" s="22"/>
      <c r="H96" s="22"/>
      <c r="I96" s="22"/>
      <c r="J96" s="22"/>
      <c r="K96" s="22"/>
      <c r="L96" s="22"/>
      <c r="M96" s="22"/>
    </row>
    <row r="97" customFormat="false" ht="15" hidden="false" customHeight="false" outlineLevel="0" collapsed="false">
      <c r="A97" s="101"/>
      <c r="B97" s="101" t="s">
        <v>26</v>
      </c>
      <c r="C97" s="48" t="n">
        <f aca="false">SUM(C91:M91)</f>
        <v>492663.288443436</v>
      </c>
      <c r="D97" s="22"/>
      <c r="E97" s="22"/>
      <c r="F97" s="22"/>
      <c r="G97" s="22"/>
      <c r="H97" s="22"/>
      <c r="I97" s="22"/>
      <c r="J97" s="22"/>
      <c r="K97" s="22"/>
      <c r="L97" s="22"/>
      <c r="M97" s="22"/>
    </row>
    <row r="98" customFormat="false" ht="15" hidden="false" customHeight="false" outlineLevel="0" collapsed="false">
      <c r="A98" s="101"/>
      <c r="B98" s="101" t="s">
        <v>27</v>
      </c>
      <c r="C98" s="48" t="n">
        <f aca="false">SUM(C92:M92)</f>
        <v>718016.449912948</v>
      </c>
      <c r="D98" s="22"/>
      <c r="E98" s="22"/>
      <c r="F98" s="22"/>
      <c r="G98" s="22"/>
      <c r="H98" s="22"/>
      <c r="I98" s="22"/>
      <c r="J98" s="22"/>
      <c r="K98" s="22"/>
      <c r="L98" s="22"/>
      <c r="M98" s="22"/>
    </row>
    <row r="99" customFormat="false" ht="15" hidden="false" customHeight="false" outlineLevel="0" collapsed="false">
      <c r="A99" s="101"/>
      <c r="B99" s="102" t="s">
        <v>440</v>
      </c>
      <c r="C99" s="24" t="n">
        <f aca="false">'National Data'!$B$3</f>
        <v>0.03</v>
      </c>
      <c r="D99" s="22"/>
      <c r="E99" s="22"/>
      <c r="F99" s="22"/>
      <c r="G99" s="22"/>
      <c r="H99" s="22"/>
      <c r="I99" s="22"/>
      <c r="J99" s="22"/>
      <c r="K99" s="22"/>
      <c r="L99" s="22"/>
      <c r="M99" s="22"/>
    </row>
    <row r="100" customFormat="false" ht="15" hidden="false" customHeight="false" outlineLevel="0" collapsed="false">
      <c r="A100" s="101"/>
      <c r="B100" s="102" t="s">
        <v>441</v>
      </c>
      <c r="C100" s="22"/>
      <c r="D100" s="22"/>
      <c r="E100" s="22"/>
      <c r="F100" s="22"/>
      <c r="G100" s="22"/>
      <c r="H100" s="22"/>
      <c r="I100" s="22"/>
      <c r="J100" s="22"/>
      <c r="K100" s="22"/>
      <c r="L100" s="22"/>
      <c r="M100" s="22"/>
    </row>
    <row r="101" customFormat="false" ht="15" hidden="false" customHeight="false" outlineLevel="0" collapsed="false">
      <c r="A101" s="101"/>
      <c r="B101" s="101" t="s">
        <v>442</v>
      </c>
      <c r="C101" s="22" t="n">
        <v>0</v>
      </c>
      <c r="D101" s="22" t="n">
        <f aca="false">C101+1</f>
        <v>1</v>
      </c>
      <c r="E101" s="22" t="n">
        <f aca="false">D101+1</f>
        <v>2</v>
      </c>
      <c r="F101" s="22" t="n">
        <f aca="false">E101+1</f>
        <v>3</v>
      </c>
      <c r="G101" s="22" t="n">
        <f aca="false">F101+1</f>
        <v>4</v>
      </c>
      <c r="H101" s="22" t="n">
        <f aca="false">G101+1</f>
        <v>5</v>
      </c>
      <c r="I101" s="22" t="n">
        <f aca="false">H101+1</f>
        <v>6</v>
      </c>
      <c r="J101" s="22" t="n">
        <f aca="false">I101+1</f>
        <v>7</v>
      </c>
      <c r="K101" s="22" t="n">
        <f aca="false">J101+1</f>
        <v>8</v>
      </c>
      <c r="L101" s="22" t="n">
        <f aca="false">K101+1</f>
        <v>9</v>
      </c>
      <c r="M101" s="22" t="n">
        <f aca="false">L101+1</f>
        <v>10</v>
      </c>
    </row>
    <row r="102" customFormat="false" ht="15" hidden="false" customHeight="false" outlineLevel="0" collapsed="false">
      <c r="A102" s="101"/>
      <c r="B102" s="101" t="s">
        <v>238</v>
      </c>
      <c r="C102" s="22" t="n">
        <f aca="false">PV($C$99,C$101,0,C89)*-1</f>
        <v>0</v>
      </c>
      <c r="D102" s="22" t="n">
        <f aca="false">PV($C$99,D$101,0,D89)*-1</f>
        <v>131249.810571389</v>
      </c>
      <c r="E102" s="22" t="n">
        <f aca="false">PV($C$99,E$101,0,E89)*-1</f>
        <v>131433.67980837</v>
      </c>
      <c r="F102" s="22" t="n">
        <f aca="false">PV($C$99,F$101,0,F89)*-1</f>
        <v>131587.20375012</v>
      </c>
      <c r="G102" s="22" t="n">
        <f aca="false">PV($C$99,G$101,0,G89)*-1</f>
        <v>131713.480564981</v>
      </c>
      <c r="H102" s="22" t="n">
        <f aca="false">PV($C$99,H$101,0,H89)*-1</f>
        <v>131808.622237473</v>
      </c>
      <c r="I102" s="22" t="n">
        <f aca="false">PV($C$99,I$101,0,I89)*-1</f>
        <v>131886.879946195</v>
      </c>
      <c r="J102" s="22" t="n">
        <f aca="false">PV($C$99,J$101,0,J89)*-1</f>
        <v>131926.823577489</v>
      </c>
      <c r="K102" s="22" t="n">
        <f aca="false">PV($C$99,K$101,0,K89)*-1</f>
        <v>131945.133924861</v>
      </c>
      <c r="L102" s="22" t="n">
        <f aca="false">PV($C$99,L$101,0,L89)*-1</f>
        <v>131984.243968839</v>
      </c>
      <c r="M102" s="22" t="n">
        <f aca="false">PV($C$99,M$101,0,M89)*-1</f>
        <v>131885.922473504</v>
      </c>
    </row>
    <row r="103" customFormat="false" ht="15" hidden="false" customHeight="false" outlineLevel="0" collapsed="false">
      <c r="A103" s="101"/>
      <c r="B103" s="101" t="s">
        <v>25</v>
      </c>
      <c r="C103" s="22" t="n">
        <f aca="false">PV($C$99,C$101,0,C90)*-1</f>
        <v>0</v>
      </c>
      <c r="D103" s="22" t="n">
        <f aca="false">PV($C$99,D$101,0,D90)*-1</f>
        <v>29114.358230967</v>
      </c>
      <c r="E103" s="22" t="n">
        <f aca="false">PV($C$99,E$101,0,E90)*-1</f>
        <v>29155.1448409422</v>
      </c>
      <c r="F103" s="22" t="n">
        <f aca="false">PV($C$99,F$101,0,F90)*-1</f>
        <v>29189.2001360903</v>
      </c>
      <c r="G103" s="22" t="n">
        <f aca="false">PV($C$99,G$101,0,G90)*-1</f>
        <v>29217.2113645114</v>
      </c>
      <c r="H103" s="22" t="n">
        <f aca="false">PV($C$99,H$101,0,H90)*-1</f>
        <v>29238.3160710519</v>
      </c>
      <c r="I103" s="22" t="n">
        <f aca="false">PV($C$99,I$101,0,I90)*-1</f>
        <v>29255.6755091811</v>
      </c>
      <c r="J103" s="22" t="n">
        <f aca="false">PV($C$99,J$101,0,J90)*-1</f>
        <v>29264.5359653254</v>
      </c>
      <c r="K103" s="22" t="n">
        <f aca="false">PV($C$99,K$101,0,K90)*-1</f>
        <v>29268.597639856</v>
      </c>
      <c r="L103" s="22" t="n">
        <f aca="false">PV($C$99,L$101,0,L90)*-1</f>
        <v>29277.273186326</v>
      </c>
      <c r="M103" s="22" t="n">
        <f aca="false">PV($C$99,M$101,0,M90)*-1</f>
        <v>29255.463118757</v>
      </c>
    </row>
    <row r="104" customFormat="false" ht="15" hidden="false" customHeight="false" outlineLevel="0" collapsed="false">
      <c r="A104" s="101"/>
      <c r="B104" s="101" t="s">
        <v>26</v>
      </c>
      <c r="C104" s="22" t="n">
        <f aca="false">PV($C$99,C$101,0,C91)*-1</f>
        <v>0</v>
      </c>
      <c r="D104" s="22" t="n">
        <f aca="false">PV($C$99,D$101,0,D91)*-1</f>
        <v>41562.0962526411</v>
      </c>
      <c r="E104" s="22" t="n">
        <f aca="false">PV($C$99,E$101,0,E91)*-1</f>
        <v>41620.3210294389</v>
      </c>
      <c r="F104" s="22" t="n">
        <f aca="false">PV($C$99,F$101,0,F91)*-1</f>
        <v>41668.9365422258</v>
      </c>
      <c r="G104" s="22" t="n">
        <f aca="false">PV($C$99,G$101,0,G91)*-1</f>
        <v>41708.9238695285</v>
      </c>
      <c r="H104" s="22" t="n">
        <f aca="false">PV($C$99,H$101,0,H91)*-1</f>
        <v>41739.0518166281</v>
      </c>
      <c r="I104" s="22" t="n">
        <f aca="false">PV($C$99,I$101,0,I91)*-1</f>
        <v>41763.8332194223</v>
      </c>
      <c r="J104" s="22" t="n">
        <f aca="false">PV($C$99,J$101,0,J91)*-1</f>
        <v>41776.4819313806</v>
      </c>
      <c r="K104" s="22" t="n">
        <f aca="false">PV($C$99,K$101,0,K91)*-1</f>
        <v>41782.2801600913</v>
      </c>
      <c r="L104" s="22" t="n">
        <f aca="false">PV($C$99,L$101,0,L91)*-1</f>
        <v>41794.6649049161</v>
      </c>
      <c r="M104" s="22" t="n">
        <f aca="false">PV($C$99,M$101,0,M91)*-1</f>
        <v>41763.5300222446</v>
      </c>
    </row>
    <row r="105" customFormat="false" ht="15" hidden="false" customHeight="false" outlineLevel="0" collapsed="false">
      <c r="A105" s="101"/>
      <c r="B105" s="101" t="s">
        <v>27</v>
      </c>
      <c r="C105" s="22" t="n">
        <f aca="false">PV($C$99,C$101,0,C92)*-1</f>
        <v>0</v>
      </c>
      <c r="D105" s="22" t="n">
        <f aca="false">PV($C$99,D$101,0,D92)*-1</f>
        <v>60573.3560877814</v>
      </c>
      <c r="E105" s="22" t="n">
        <f aca="false">PV($C$99,E$101,0,E92)*-1</f>
        <v>60658.2139379887</v>
      </c>
      <c r="F105" s="22" t="n">
        <f aca="false">PV($C$99,F$101,0,F92)*-1</f>
        <v>60729.0670718039</v>
      </c>
      <c r="G105" s="22" t="n">
        <f aca="false">PV($C$99,G$101,0,G92)*-1</f>
        <v>60787.3453309413</v>
      </c>
      <c r="H105" s="22" t="n">
        <f aca="false">PV($C$99,H$101,0,H92)*-1</f>
        <v>60831.2543497926</v>
      </c>
      <c r="I105" s="22" t="n">
        <f aca="false">PV($C$99,I$101,0,I92)*-1</f>
        <v>60867.3712175917</v>
      </c>
      <c r="J105" s="22" t="n">
        <f aca="false">PV($C$99,J$101,0,J92)*-1</f>
        <v>60885.8056807825</v>
      </c>
      <c r="K105" s="22" t="n">
        <f aca="false">PV($C$99,K$101,0,K92)*-1</f>
        <v>60894.256124914</v>
      </c>
      <c r="L105" s="22" t="n">
        <f aca="false">PV($C$99,L$101,0,L92)*-1</f>
        <v>60912.3058775966</v>
      </c>
      <c r="M105" s="22" t="n">
        <f aca="false">PV($C$99,M$101,0,M92)*-1</f>
        <v>60866.9293325025</v>
      </c>
    </row>
    <row r="106" customFormat="false" ht="15" hidden="false" customHeight="false" outlineLevel="0" collapsed="false">
      <c r="A106" s="101"/>
      <c r="B106" s="102" t="s">
        <v>443</v>
      </c>
      <c r="C106" s="22"/>
      <c r="D106" s="22"/>
      <c r="E106" s="22"/>
      <c r="F106" s="22"/>
      <c r="G106" s="22"/>
      <c r="H106" s="22"/>
      <c r="I106" s="22"/>
      <c r="J106" s="22"/>
      <c r="K106" s="22"/>
      <c r="L106" s="22"/>
      <c r="M106" s="22"/>
    </row>
    <row r="107" customFormat="false" ht="15" hidden="false" customHeight="false" outlineLevel="0" collapsed="false">
      <c r="A107" s="101"/>
      <c r="B107" s="101" t="s">
        <v>238</v>
      </c>
      <c r="C107" s="22" t="n">
        <f aca="false">NPV($C$99,D89:M89)+C89</f>
        <v>1317421.80082322</v>
      </c>
      <c r="D107" s="22"/>
      <c r="E107" s="22"/>
      <c r="F107" s="22"/>
      <c r="G107" s="22"/>
      <c r="H107" s="22"/>
      <c r="I107" s="22"/>
      <c r="J107" s="22"/>
      <c r="K107" s="22"/>
      <c r="L107" s="22"/>
      <c r="M107" s="22"/>
    </row>
    <row r="108" customFormat="false" ht="15" hidden="false" customHeight="false" outlineLevel="0" collapsed="false">
      <c r="A108" s="101"/>
      <c r="B108" s="101" t="s">
        <v>25</v>
      </c>
      <c r="C108" s="22" t="n">
        <f aca="false">NPV($C$99,D90:M90)+C90</f>
        <v>292235.776063009</v>
      </c>
      <c r="D108" s="22"/>
      <c r="E108" s="22"/>
      <c r="F108" s="22"/>
      <c r="G108" s="22"/>
      <c r="H108" s="22"/>
      <c r="I108" s="22"/>
      <c r="J108" s="22"/>
      <c r="K108" s="22"/>
      <c r="L108" s="22"/>
      <c r="M108" s="22"/>
    </row>
    <row r="109" customFormat="false" ht="15" hidden="false" customHeight="false" outlineLevel="0" collapsed="false">
      <c r="A109" s="101"/>
      <c r="B109" s="101" t="s">
        <v>26</v>
      </c>
      <c r="C109" s="22" t="n">
        <f aca="false">NPV($C$99,D91:M91)+C91</f>
        <v>417180.119748517</v>
      </c>
      <c r="D109" s="22"/>
      <c r="E109" s="22"/>
      <c r="F109" s="22"/>
      <c r="G109" s="22"/>
      <c r="H109" s="22"/>
      <c r="I109" s="22"/>
      <c r="J109" s="22"/>
      <c r="K109" s="22"/>
      <c r="L109" s="22"/>
      <c r="M109" s="22"/>
    </row>
    <row r="110" customFormat="false" ht="15" hidden="false" customHeight="false" outlineLevel="0" collapsed="false">
      <c r="A110" s="101"/>
      <c r="B110" s="101" t="s">
        <v>27</v>
      </c>
      <c r="C110" s="22" t="n">
        <f aca="false">NPV($C$99,D92:M92)+C92</f>
        <v>608005.905011695</v>
      </c>
      <c r="D110" s="22"/>
      <c r="E110" s="22"/>
      <c r="F110" s="22"/>
      <c r="G110" s="22"/>
      <c r="H110" s="22"/>
      <c r="I110" s="22"/>
      <c r="J110" s="22"/>
      <c r="K110" s="22"/>
      <c r="L110" s="22"/>
      <c r="M110" s="22"/>
    </row>
    <row r="111" customFormat="false" ht="15" hidden="false" customHeight="false" outlineLevel="0" collapsed="false">
      <c r="B111" s="20"/>
      <c r="C111" s="22"/>
      <c r="D111" s="22"/>
      <c r="E111" s="22"/>
      <c r="F111" s="22"/>
      <c r="G111" s="22"/>
      <c r="H111" s="22"/>
      <c r="I111" s="22"/>
      <c r="J111" s="22"/>
      <c r="K111" s="22"/>
      <c r="L111" s="22"/>
      <c r="M111" s="22"/>
    </row>
    <row r="112" customFormat="false" ht="15" hidden="false" customHeight="false" outlineLevel="0" collapsed="false">
      <c r="B112" s="0" t="s">
        <v>551</v>
      </c>
      <c r="C112" s="48"/>
      <c r="D112" s="48"/>
      <c r="E112" s="48"/>
      <c r="F112" s="48"/>
      <c r="G112" s="48"/>
      <c r="H112" s="48"/>
      <c r="I112" s="48"/>
      <c r="J112" s="48"/>
      <c r="K112" s="48"/>
      <c r="L112" s="48"/>
      <c r="M112" s="48"/>
    </row>
    <row r="113" customFormat="false" ht="15" hidden="false" customHeight="false" outlineLevel="0" collapsed="false">
      <c r="B113" s="0" t="s">
        <v>238</v>
      </c>
      <c r="C113" s="48" t="n">
        <f aca="false">SUM(C114:C116)</f>
        <v>0</v>
      </c>
      <c r="D113" s="48" t="n">
        <f aca="false">SUM(D114:D116)</f>
        <v>60617.5540457091</v>
      </c>
      <c r="E113" s="48" t="n">
        <f aca="false">SUM(E114:E116)</f>
        <v>62523.5480276985</v>
      </c>
      <c r="F113" s="48" t="n">
        <f aca="false">SUM(F114:F116)</f>
        <v>64474.4774053459</v>
      </c>
      <c r="G113" s="48" t="n">
        <f aca="false">SUM(G114:G116)</f>
        <v>66472.4404211558</v>
      </c>
      <c r="H113" s="48" t="n">
        <f aca="false">SUM(H114:H116)</f>
        <v>68516.0696811365</v>
      </c>
      <c r="I113" s="48" t="n">
        <f aca="false">SUM(I114:I116)</f>
        <v>70613.4516704459</v>
      </c>
      <c r="J113" s="48" t="n">
        <f aca="false">SUM(J114:J116)</f>
        <v>72753.8829947351</v>
      </c>
      <c r="K113" s="48" t="n">
        <f aca="false">SUM(K114:K116)</f>
        <v>74946.9000483083</v>
      </c>
      <c r="L113" s="48" t="n">
        <f aca="false">SUM(L114:L116)</f>
        <v>77218.1886200266</v>
      </c>
      <c r="M113" s="48" t="n">
        <f aca="false">SUM(M114:M116)</f>
        <v>79475.4849790886</v>
      </c>
    </row>
    <row r="114" customFormat="false" ht="15" hidden="false" customHeight="false" outlineLevel="0" collapsed="false">
      <c r="B114" s="0" t="s">
        <v>25</v>
      </c>
      <c r="C114" s="48" t="n">
        <f aca="false">C26*C60*Interventions!$C$42</f>
        <v>0</v>
      </c>
      <c r="D114" s="48" t="n">
        <f aca="false">D26*D60*Interventions!$C$42</f>
        <v>13446.4284244574</v>
      </c>
      <c r="E114" s="48" t="n">
        <f aca="false">E26*E60*Interventions!$C$42</f>
        <v>13869.22363716</v>
      </c>
      <c r="F114" s="48" t="n">
        <f aca="false">F26*F60*Interventions!$C$42</f>
        <v>14301.9865991549</v>
      </c>
      <c r="G114" s="48" t="n">
        <f aca="false">G26*G60*Interventions!$C$42</f>
        <v>14745.1827509914</v>
      </c>
      <c r="H114" s="48" t="n">
        <f aca="false">H26*H60*Interventions!$C$42</f>
        <v>15198.5087718621</v>
      </c>
      <c r="I114" s="48" t="n">
        <f aca="false">I26*I60*Interventions!$C$42</f>
        <v>15663.7584382661</v>
      </c>
      <c r="J114" s="48" t="n">
        <f aca="false">J26*J60*Interventions!$C$42</f>
        <v>16138.557480435</v>
      </c>
      <c r="K114" s="48" t="n">
        <f aca="false">K26*K60*Interventions!$C$42</f>
        <v>16625.021299517</v>
      </c>
      <c r="L114" s="48" t="n">
        <f aca="false">L26*L60*Interventions!$C$42</f>
        <v>17128.8476199896</v>
      </c>
      <c r="M114" s="48" t="n">
        <f aca="false">M26*M60*Interventions!$C$42</f>
        <v>17629.5701318552</v>
      </c>
    </row>
    <row r="115" customFormat="false" ht="15" hidden="false" customHeight="false" outlineLevel="0" collapsed="false">
      <c r="B115" s="0" t="s">
        <v>26</v>
      </c>
      <c r="C115" s="48" t="n">
        <f aca="false">C27*C61*Interventions!$C$42</f>
        <v>0</v>
      </c>
      <c r="D115" s="48" t="n">
        <f aca="false">D27*D61*Interventions!$C$42</f>
        <v>19195.4000152791</v>
      </c>
      <c r="E115" s="48" t="n">
        <f aca="false">E27*E61*Interventions!$C$42</f>
        <v>19798.9597841773</v>
      </c>
      <c r="F115" s="48" t="n">
        <f aca="false">F27*F61*Interventions!$C$42</f>
        <v>20416.7489773418</v>
      </c>
      <c r="G115" s="48" t="n">
        <f aca="false">G27*G61*Interventions!$C$42</f>
        <v>21049.4320327367</v>
      </c>
      <c r="H115" s="48" t="n">
        <f aca="false">H27*H61*Interventions!$C$42</f>
        <v>21696.5759458461</v>
      </c>
      <c r="I115" s="48" t="n">
        <f aca="false">I27*I61*Interventions!$C$42</f>
        <v>22360.7414157902</v>
      </c>
      <c r="J115" s="48" t="n">
        <f aca="false">J27*J61*Interventions!$C$42</f>
        <v>23038.5390623925</v>
      </c>
      <c r="K115" s="48" t="n">
        <f aca="false">K27*K61*Interventions!$C$42</f>
        <v>23732.9887188719</v>
      </c>
      <c r="L115" s="48" t="n">
        <f aca="false">L27*L61*Interventions!$C$42</f>
        <v>24452.2241510932</v>
      </c>
      <c r="M115" s="48" t="n">
        <f aca="false">M27*M61*Interventions!$C$42</f>
        <v>25167.0287526209</v>
      </c>
    </row>
    <row r="116" customFormat="false" ht="15" hidden="false" customHeight="false" outlineLevel="0" collapsed="false">
      <c r="B116" s="0" t="s">
        <v>27</v>
      </c>
      <c r="C116" s="48" t="n">
        <f aca="false">C28*C62*Interventions!$C$42</f>
        <v>0</v>
      </c>
      <c r="D116" s="48" t="n">
        <f aca="false">D28*D62*Interventions!$C$42</f>
        <v>27975.7256059726</v>
      </c>
      <c r="E116" s="48" t="n">
        <f aca="false">E28*E62*Interventions!$C$42</f>
        <v>28855.3646063612</v>
      </c>
      <c r="F116" s="48" t="n">
        <f aca="false">F28*F62*Interventions!$C$42</f>
        <v>29755.7418288492</v>
      </c>
      <c r="G116" s="48" t="n">
        <f aca="false">G28*G62*Interventions!$C$42</f>
        <v>30677.8256374277</v>
      </c>
      <c r="H116" s="48" t="n">
        <f aca="false">H28*H62*Interventions!$C$42</f>
        <v>31620.9849634284</v>
      </c>
      <c r="I116" s="48" t="n">
        <f aca="false">I28*I62*Interventions!$C$42</f>
        <v>32588.9518163895</v>
      </c>
      <c r="J116" s="48" t="n">
        <f aca="false">J28*J62*Interventions!$C$42</f>
        <v>33576.7864519077</v>
      </c>
      <c r="K116" s="48" t="n">
        <f aca="false">K28*K62*Interventions!$C$42</f>
        <v>34588.8900299194</v>
      </c>
      <c r="L116" s="48" t="n">
        <f aca="false">L28*L62*Interventions!$C$42</f>
        <v>35637.1168489438</v>
      </c>
      <c r="M116" s="48" t="n">
        <f aca="false">M28*M62*Interventions!$C$42</f>
        <v>36678.8860946125</v>
      </c>
    </row>
    <row r="118" customFormat="false" ht="15" hidden="false" customHeight="false" outlineLevel="0" collapsed="false">
      <c r="A118" s="101" t="s">
        <v>552</v>
      </c>
      <c r="B118" s="102" t="s">
        <v>439</v>
      </c>
      <c r="C118" s="22"/>
      <c r="D118" s="22"/>
      <c r="E118" s="22"/>
      <c r="F118" s="22"/>
      <c r="G118" s="22"/>
      <c r="H118" s="22"/>
      <c r="I118" s="22"/>
      <c r="J118" s="22"/>
      <c r="K118" s="22"/>
      <c r="L118" s="22"/>
      <c r="M118" s="22"/>
    </row>
    <row r="119" customFormat="false" ht="15" hidden="false" customHeight="false" outlineLevel="0" collapsed="false">
      <c r="A119" s="101"/>
      <c r="B119" s="101" t="s">
        <v>238</v>
      </c>
      <c r="C119" s="48" t="n">
        <f aca="false">SUM(C113:M113)</f>
        <v>697611.99789365</v>
      </c>
      <c r="D119" s="22"/>
      <c r="E119" s="22"/>
      <c r="F119" s="22"/>
      <c r="G119" s="22"/>
      <c r="H119" s="22"/>
      <c r="I119" s="22"/>
      <c r="J119" s="22"/>
      <c r="K119" s="22"/>
      <c r="L119" s="22"/>
      <c r="M119" s="22"/>
    </row>
    <row r="120" customFormat="false" ht="15" hidden="false" customHeight="false" outlineLevel="0" collapsed="false">
      <c r="A120" s="101"/>
      <c r="B120" s="101" t="s">
        <v>25</v>
      </c>
      <c r="C120" s="48" t="n">
        <f aca="false">SUM(C114:M114)</f>
        <v>154747.085153689</v>
      </c>
      <c r="D120" s="22"/>
      <c r="E120" s="22"/>
      <c r="F120" s="22"/>
      <c r="G120" s="22"/>
      <c r="H120" s="22"/>
      <c r="I120" s="22"/>
      <c r="J120" s="22"/>
      <c r="K120" s="22"/>
      <c r="L120" s="22"/>
      <c r="M120" s="22"/>
    </row>
    <row r="121" customFormat="false" ht="15" hidden="false" customHeight="false" outlineLevel="0" collapsed="false">
      <c r="A121" s="101"/>
      <c r="B121" s="101" t="s">
        <v>26</v>
      </c>
      <c r="C121" s="48" t="n">
        <f aca="false">SUM(C115:M115)</f>
        <v>220908.63885615</v>
      </c>
      <c r="D121" s="22"/>
      <c r="E121" s="22"/>
      <c r="F121" s="22"/>
      <c r="G121" s="22"/>
      <c r="H121" s="22"/>
      <c r="I121" s="22"/>
      <c r="J121" s="22"/>
      <c r="K121" s="22"/>
      <c r="L121" s="22"/>
      <c r="M121" s="22"/>
    </row>
    <row r="122" customFormat="false" ht="15" hidden="false" customHeight="false" outlineLevel="0" collapsed="false">
      <c r="A122" s="101"/>
      <c r="B122" s="101" t="s">
        <v>27</v>
      </c>
      <c r="C122" s="48" t="n">
        <f aca="false">SUM(C116:M116)</f>
        <v>321956.273883812</v>
      </c>
      <c r="D122" s="22"/>
      <c r="E122" s="22"/>
      <c r="F122" s="22"/>
      <c r="G122" s="22"/>
      <c r="H122" s="22"/>
      <c r="I122" s="22"/>
      <c r="J122" s="22"/>
      <c r="K122" s="22"/>
      <c r="L122" s="22"/>
      <c r="M122" s="22"/>
    </row>
    <row r="123" customFormat="false" ht="15" hidden="false" customHeight="false" outlineLevel="0" collapsed="false">
      <c r="A123" s="101"/>
      <c r="B123" s="102" t="s">
        <v>440</v>
      </c>
      <c r="C123" s="24" t="n">
        <f aca="false">'National Data'!$B$3</f>
        <v>0.03</v>
      </c>
      <c r="D123" s="22"/>
      <c r="E123" s="22"/>
      <c r="F123" s="22"/>
      <c r="G123" s="22"/>
      <c r="H123" s="22"/>
      <c r="I123" s="22"/>
      <c r="J123" s="22"/>
      <c r="K123" s="22"/>
      <c r="L123" s="22"/>
      <c r="M123" s="22"/>
    </row>
    <row r="124" customFormat="false" ht="15" hidden="false" customHeight="false" outlineLevel="0" collapsed="false">
      <c r="A124" s="101"/>
      <c r="B124" s="102" t="s">
        <v>441</v>
      </c>
      <c r="C124" s="22"/>
      <c r="D124" s="22"/>
      <c r="E124" s="22"/>
      <c r="F124" s="22"/>
      <c r="G124" s="22"/>
      <c r="H124" s="22"/>
      <c r="I124" s="22"/>
      <c r="J124" s="22"/>
      <c r="K124" s="22"/>
      <c r="L124" s="22"/>
      <c r="M124" s="22"/>
    </row>
    <row r="125" customFormat="false" ht="15" hidden="false" customHeight="false" outlineLevel="0" collapsed="false">
      <c r="A125" s="101"/>
      <c r="B125" s="101" t="s">
        <v>442</v>
      </c>
      <c r="C125" s="22" t="n">
        <v>0</v>
      </c>
      <c r="D125" s="22" t="n">
        <f aca="false">C125+1</f>
        <v>1</v>
      </c>
      <c r="E125" s="22" t="n">
        <f aca="false">D125+1</f>
        <v>2</v>
      </c>
      <c r="F125" s="22" t="n">
        <f aca="false">E125+1</f>
        <v>3</v>
      </c>
      <c r="G125" s="22" t="n">
        <f aca="false">F125+1</f>
        <v>4</v>
      </c>
      <c r="H125" s="22" t="n">
        <f aca="false">G125+1</f>
        <v>5</v>
      </c>
      <c r="I125" s="22" t="n">
        <f aca="false">H125+1</f>
        <v>6</v>
      </c>
      <c r="J125" s="22" t="n">
        <f aca="false">I125+1</f>
        <v>7</v>
      </c>
      <c r="K125" s="22" t="n">
        <f aca="false">J125+1</f>
        <v>8</v>
      </c>
      <c r="L125" s="22" t="n">
        <f aca="false">K125+1</f>
        <v>9</v>
      </c>
      <c r="M125" s="22" t="n">
        <f aca="false">L125+1</f>
        <v>10</v>
      </c>
    </row>
    <row r="126" customFormat="false" ht="15" hidden="false" customHeight="false" outlineLevel="0" collapsed="false">
      <c r="A126" s="101"/>
      <c r="B126" s="101" t="s">
        <v>238</v>
      </c>
      <c r="C126" s="22" t="n">
        <f aca="false">PV($C$123,C$125,0,C113)*-1</f>
        <v>0</v>
      </c>
      <c r="D126" s="22" t="n">
        <f aca="false">PV($C$123,D$125,0,D113)*-1</f>
        <v>58851.9942191351</v>
      </c>
      <c r="E126" s="22" t="n">
        <f aca="false">PV($C$123,E$125,0,E113)*-1</f>
        <v>58934.4405954364</v>
      </c>
      <c r="F126" s="22" t="n">
        <f aca="false">PV($C$123,F$125,0,F113)*-1</f>
        <v>59003.280238656</v>
      </c>
      <c r="G126" s="22" t="n">
        <f aca="false">PV($C$123,G$125,0,G113)*-1</f>
        <v>59059.9023575442</v>
      </c>
      <c r="H126" s="22" t="n">
        <f aca="false">PV($C$123,H$125,0,H113)*-1</f>
        <v>59102.5635784259</v>
      </c>
      <c r="I126" s="22" t="n">
        <f aca="false">PV($C$123,I$125,0,I113)*-1</f>
        <v>59137.6540840905</v>
      </c>
      <c r="J126" s="22" t="n">
        <f aca="false">PV($C$123,J$125,0,J113)*-1</f>
        <v>59155.5646802867</v>
      </c>
      <c r="K126" s="22" t="n">
        <f aca="false">PV($C$123,K$125,0,K113)*-1</f>
        <v>59163.7749813381</v>
      </c>
      <c r="L126" s="22" t="n">
        <f aca="false">PV($C$123,L$125,0,L113)*-1</f>
        <v>59181.3117996546</v>
      </c>
      <c r="M126" s="22" t="n">
        <f aca="false">PV($C$123,M$125,0,M113)*-1</f>
        <v>59137.2247564059</v>
      </c>
    </row>
    <row r="127" customFormat="false" ht="15" hidden="false" customHeight="false" outlineLevel="0" collapsed="false">
      <c r="A127" s="101"/>
      <c r="B127" s="101" t="s">
        <v>25</v>
      </c>
      <c r="C127" s="22" t="n">
        <f aca="false">PV($C$123,C$125,0,C114)*-1</f>
        <v>0</v>
      </c>
      <c r="D127" s="22" t="n">
        <f aca="false">PV($C$123,D$125,0,D114)*-1</f>
        <v>13054.7848781139</v>
      </c>
      <c r="E127" s="22" t="n">
        <f aca="false">PV($C$123,E$125,0,E114)*-1</f>
        <v>13073.0734632481</v>
      </c>
      <c r="F127" s="22" t="n">
        <f aca="false">PV($C$123,F$125,0,F114)*-1</f>
        <v>13088.3437483972</v>
      </c>
      <c r="G127" s="22" t="n">
        <f aca="false">PV($C$123,G$125,0,G114)*-1</f>
        <v>13100.9038934057</v>
      </c>
      <c r="H127" s="22" t="n">
        <f aca="false">PV($C$123,H$125,0,H114)*-1</f>
        <v>13110.367176148</v>
      </c>
      <c r="I127" s="22" t="n">
        <f aca="false">PV($C$123,I$125,0,I114)*-1</f>
        <v>13118.1510925436</v>
      </c>
      <c r="J127" s="22" t="n">
        <f aca="false">PV($C$123,J$125,0,J114)*-1</f>
        <v>13122.1240926685</v>
      </c>
      <c r="K127" s="22" t="n">
        <f aca="false">PV($C$123,K$125,0,K114)*-1</f>
        <v>13123.9453345046</v>
      </c>
      <c r="L127" s="22" t="n">
        <f aca="false">PV($C$123,L$125,0,L114)*-1</f>
        <v>13127.8354217243</v>
      </c>
      <c r="M127" s="22" t="n">
        <f aca="false">PV($C$123,M$125,0,M114)*-1</f>
        <v>13118.0558573585</v>
      </c>
    </row>
    <row r="128" customFormat="false" ht="15" hidden="false" customHeight="false" outlineLevel="0" collapsed="false">
      <c r="A128" s="101"/>
      <c r="B128" s="101" t="s">
        <v>26</v>
      </c>
      <c r="C128" s="22" t="n">
        <f aca="false">PV($C$123,C$125,0,C115)*-1</f>
        <v>0</v>
      </c>
      <c r="D128" s="22" t="n">
        <f aca="false">PV($C$123,D$125,0,D115)*-1</f>
        <v>18636.3106944458</v>
      </c>
      <c r="E128" s="22" t="n">
        <f aca="false">PV($C$123,E$125,0,E115)*-1</f>
        <v>18662.4184976693</v>
      </c>
      <c r="F128" s="22" t="n">
        <f aca="false">PV($C$123,F$125,0,F115)*-1</f>
        <v>18684.2175377215</v>
      </c>
      <c r="G128" s="22" t="n">
        <f aca="false">PV($C$123,G$125,0,G115)*-1</f>
        <v>18702.1477270681</v>
      </c>
      <c r="H128" s="22" t="n">
        <f aca="false">PV($C$123,H$125,0,H115)*-1</f>
        <v>18715.657001945</v>
      </c>
      <c r="I128" s="22" t="n">
        <f aca="false">PV($C$123,I$125,0,I115)*-1</f>
        <v>18726.7689034985</v>
      </c>
      <c r="J128" s="22" t="n">
        <f aca="false">PV($C$123,J$125,0,J115)*-1</f>
        <v>18732.4405453836</v>
      </c>
      <c r="K128" s="22" t="n">
        <f aca="false">PV($C$123,K$125,0,K115)*-1</f>
        <v>18735.0404525459</v>
      </c>
      <c r="L128" s="22" t="n">
        <f aca="false">PV($C$123,L$125,0,L115)*-1</f>
        <v>18740.5937324148</v>
      </c>
      <c r="M128" s="22" t="n">
        <f aca="false">PV($C$123,M$125,0,M115)*-1</f>
        <v>18726.6329508562</v>
      </c>
    </row>
    <row r="129" customFormat="false" ht="15" hidden="false" customHeight="false" outlineLevel="0" collapsed="false">
      <c r="A129" s="101"/>
      <c r="B129" s="101" t="s">
        <v>27</v>
      </c>
      <c r="C129" s="22" t="n">
        <f aca="false">PV($C$123,C$125,0,C116)*-1</f>
        <v>0</v>
      </c>
      <c r="D129" s="22" t="n">
        <f aca="false">PV($C$123,D$125,0,D116)*-1</f>
        <v>27160.8986465753</v>
      </c>
      <c r="E129" s="22" t="n">
        <f aca="false">PV($C$123,E$125,0,E116)*-1</f>
        <v>27198.948634519</v>
      </c>
      <c r="F129" s="22" t="n">
        <f aca="false">PV($C$123,F$125,0,F116)*-1</f>
        <v>27230.7189525373</v>
      </c>
      <c r="G129" s="22" t="n">
        <f aca="false">PV($C$123,G$125,0,G116)*-1</f>
        <v>27256.8507370704</v>
      </c>
      <c r="H129" s="22" t="n">
        <f aca="false">PV($C$123,H$125,0,H116)*-1</f>
        <v>27276.5394003329</v>
      </c>
      <c r="I129" s="22" t="n">
        <f aca="false">PV($C$123,I$125,0,I116)*-1</f>
        <v>27292.7340880484</v>
      </c>
      <c r="J129" s="22" t="n">
        <f aca="false">PV($C$123,J$125,0,J116)*-1</f>
        <v>27301.0000422346</v>
      </c>
      <c r="K129" s="22" t="n">
        <f aca="false">PV($C$123,K$125,0,K116)*-1</f>
        <v>27304.7891942876</v>
      </c>
      <c r="L129" s="22" t="n">
        <f aca="false">PV($C$123,L$125,0,L116)*-1</f>
        <v>27312.8826455155</v>
      </c>
      <c r="M129" s="22" t="n">
        <f aca="false">PV($C$123,M$125,0,M116)*-1</f>
        <v>27292.5359481912</v>
      </c>
    </row>
    <row r="130" customFormat="false" ht="15" hidden="false" customHeight="false" outlineLevel="0" collapsed="false">
      <c r="A130" s="101"/>
      <c r="B130" s="102" t="s">
        <v>443</v>
      </c>
      <c r="C130" s="22"/>
      <c r="D130" s="22"/>
      <c r="E130" s="22"/>
      <c r="F130" s="22"/>
      <c r="G130" s="22"/>
      <c r="H130" s="22"/>
      <c r="I130" s="22"/>
      <c r="J130" s="22"/>
      <c r="K130" s="22"/>
      <c r="L130" s="22"/>
      <c r="M130" s="22"/>
    </row>
    <row r="131" customFormat="false" ht="15" hidden="false" customHeight="false" outlineLevel="0" collapsed="false">
      <c r="A131" s="101"/>
      <c r="B131" s="101" t="s">
        <v>238</v>
      </c>
      <c r="C131" s="22" t="n">
        <f aca="false">NPV($C$123,D113:M113)+C113</f>
        <v>590727.711290973</v>
      </c>
      <c r="D131" s="22"/>
      <c r="E131" s="22"/>
      <c r="F131" s="22"/>
      <c r="G131" s="22"/>
      <c r="H131" s="22"/>
      <c r="I131" s="22"/>
      <c r="J131" s="22"/>
      <c r="K131" s="22"/>
      <c r="L131" s="22"/>
      <c r="M131" s="22"/>
    </row>
    <row r="132" customFormat="false" ht="15" hidden="false" customHeight="false" outlineLevel="0" collapsed="false">
      <c r="A132" s="101"/>
      <c r="B132" s="101" t="s">
        <v>25</v>
      </c>
      <c r="C132" s="22" t="n">
        <f aca="false">NPV($C$123,D114:M114)+C114</f>
        <v>131037.584958113</v>
      </c>
      <c r="D132" s="22"/>
      <c r="E132" s="22"/>
      <c r="F132" s="22"/>
      <c r="G132" s="22"/>
      <c r="H132" s="22"/>
      <c r="I132" s="22"/>
      <c r="J132" s="22"/>
      <c r="K132" s="22"/>
      <c r="L132" s="22"/>
      <c r="M132" s="22"/>
    </row>
    <row r="133" customFormat="false" ht="15" hidden="false" customHeight="false" outlineLevel="0" collapsed="false">
      <c r="A133" s="101"/>
      <c r="B133" s="101" t="s">
        <v>26</v>
      </c>
      <c r="C133" s="22" t="n">
        <f aca="false">NPV($C$123,D115:M115)+C115</f>
        <v>187062.228043549</v>
      </c>
      <c r="D133" s="22"/>
      <c r="E133" s="22"/>
      <c r="F133" s="22"/>
      <c r="G133" s="22"/>
      <c r="H133" s="22"/>
      <c r="I133" s="22"/>
      <c r="J133" s="22"/>
      <c r="K133" s="22"/>
      <c r="L133" s="22"/>
      <c r="M133" s="22"/>
    </row>
    <row r="134" customFormat="false" ht="15" hidden="false" customHeight="false" outlineLevel="0" collapsed="false">
      <c r="A134" s="101"/>
      <c r="B134" s="101" t="s">
        <v>27</v>
      </c>
      <c r="C134" s="22" t="n">
        <f aca="false">NPV($C$123,D116:M116)+C116</f>
        <v>272627.898289312</v>
      </c>
      <c r="D134" s="22"/>
      <c r="E134" s="22"/>
      <c r="F134" s="22"/>
      <c r="G134" s="22"/>
      <c r="H134" s="22"/>
      <c r="I134" s="22"/>
      <c r="J134" s="22"/>
      <c r="K134" s="22"/>
      <c r="L134" s="22"/>
      <c r="M134" s="22"/>
    </row>
    <row r="135" customFormat="false" ht="15" hidden="false" customHeight="false" outlineLevel="0" collapsed="false">
      <c r="A135" s="20"/>
      <c r="B135" s="20"/>
      <c r="C135" s="22"/>
      <c r="D135" s="22"/>
      <c r="E135" s="22"/>
      <c r="F135" s="22"/>
      <c r="G135" s="22"/>
      <c r="H135" s="22"/>
      <c r="I135" s="22"/>
      <c r="J135" s="22"/>
      <c r="K135" s="22"/>
      <c r="L135" s="22"/>
      <c r="M135" s="22"/>
    </row>
    <row r="136" customFormat="false" ht="15" hidden="false" customHeight="false" outlineLevel="0" collapsed="false">
      <c r="B136" s="0" t="s">
        <v>553</v>
      </c>
    </row>
    <row r="137" customFormat="false" ht="15" hidden="false" customHeight="false" outlineLevel="0" collapsed="false">
      <c r="B137" s="0" t="s">
        <v>238</v>
      </c>
      <c r="C137" s="71" t="n">
        <f aca="false">(C14-C89)/C3</f>
        <v>0.500408394686728</v>
      </c>
      <c r="D137" s="71" t="n">
        <f aca="false">(D14-D89)/D3</f>
        <v>0.232153840354229</v>
      </c>
      <c r="E137" s="71" t="n">
        <f aca="false">(E14-E89)/E3</f>
        <v>0.232153840354229</v>
      </c>
      <c r="F137" s="71" t="n">
        <f aca="false">(F14-F89)/F3</f>
        <v>0.232153840354229</v>
      </c>
      <c r="G137" s="71" t="n">
        <f aca="false">(G14-G89)/G3</f>
        <v>0.232153840354229</v>
      </c>
      <c r="H137" s="71" t="n">
        <f aca="false">(H14-H89)/H3</f>
        <v>0.232153840354229</v>
      </c>
      <c r="I137" s="71" t="n">
        <f aca="false">(I14-I89)/I3</f>
        <v>0.232153840354229</v>
      </c>
      <c r="J137" s="71" t="n">
        <f aca="false">(J14-J89)/J3</f>
        <v>0.232153840354229</v>
      </c>
      <c r="K137" s="71" t="n">
        <f aca="false">(K14-K89)/K3</f>
        <v>0.232153840354229</v>
      </c>
      <c r="L137" s="71" t="n">
        <f aca="false">(L14-L89)/L3</f>
        <v>0.232153840354229</v>
      </c>
      <c r="M137" s="71" t="n">
        <f aca="false">(M14-M89)/M3</f>
        <v>0.232153840354229</v>
      </c>
    </row>
    <row r="138" customFormat="false" ht="15" hidden="false" customHeight="false" outlineLevel="0" collapsed="false">
      <c r="B138" s="0" t="s">
        <v>25</v>
      </c>
      <c r="C138" s="71" t="n">
        <f aca="false">(C15-C90)/C4</f>
        <v>0.562204252030139</v>
      </c>
      <c r="D138" s="71" t="n">
        <f aca="false">(D15-D90)/D4</f>
        <v>0.196357063695711</v>
      </c>
      <c r="E138" s="71" t="n">
        <f aca="false">(E15-E90)/E4</f>
        <v>0.196357063695711</v>
      </c>
      <c r="F138" s="71" t="n">
        <f aca="false">(F15-F90)/F4</f>
        <v>0.196357063695711</v>
      </c>
      <c r="G138" s="71" t="n">
        <f aca="false">(G15-G90)/G4</f>
        <v>0.196357063695711</v>
      </c>
      <c r="H138" s="71" t="n">
        <f aca="false">(H15-H90)/H4</f>
        <v>0.196357063695711</v>
      </c>
      <c r="I138" s="71" t="n">
        <f aca="false">(I15-I90)/I4</f>
        <v>0.196357063695711</v>
      </c>
      <c r="J138" s="71" t="n">
        <f aca="false">(J15-J90)/J4</f>
        <v>0.196357063695711</v>
      </c>
      <c r="K138" s="71" t="n">
        <f aca="false">(K15-K90)/K4</f>
        <v>0.196357063695711</v>
      </c>
      <c r="L138" s="71" t="n">
        <f aca="false">(L15-L90)/L4</f>
        <v>0.196357063695711</v>
      </c>
      <c r="M138" s="71" t="n">
        <f aca="false">(M15-M90)/M4</f>
        <v>0.196357063695711</v>
      </c>
    </row>
    <row r="139" customFormat="false" ht="15" hidden="false" customHeight="false" outlineLevel="0" collapsed="false">
      <c r="B139" s="0" t="s">
        <v>26</v>
      </c>
      <c r="C139" s="71" t="n">
        <f aca="false">(C16-C91)/C5</f>
        <v>0.475481937319231</v>
      </c>
      <c r="D139" s="71" t="n">
        <f aca="false">(D16-D91)/D5</f>
        <v>0.280573606918488</v>
      </c>
      <c r="E139" s="71" t="n">
        <f aca="false">(E16-E91)/E5</f>
        <v>0.280573606918488</v>
      </c>
      <c r="F139" s="71" t="n">
        <f aca="false">(F16-F91)/F5</f>
        <v>0.280573606918488</v>
      </c>
      <c r="G139" s="71" t="n">
        <f aca="false">(G16-G91)/G5</f>
        <v>0.280573606918488</v>
      </c>
      <c r="H139" s="71" t="n">
        <f aca="false">(H16-H91)/H5</f>
        <v>0.280573606918488</v>
      </c>
      <c r="I139" s="71" t="n">
        <f aca="false">(I16-I91)/I5</f>
        <v>0.280573606918488</v>
      </c>
      <c r="J139" s="71" t="n">
        <f aca="false">(J16-J91)/J5</f>
        <v>0.280573606918488</v>
      </c>
      <c r="K139" s="71" t="n">
        <f aca="false">(K16-K91)/K5</f>
        <v>0.280573606918488</v>
      </c>
      <c r="L139" s="71" t="n">
        <f aca="false">(L16-L91)/L5</f>
        <v>0.280573606918488</v>
      </c>
      <c r="M139" s="71" t="n">
        <f aca="false">(M16-M91)/M5</f>
        <v>0.280573606918488</v>
      </c>
    </row>
    <row r="140" customFormat="false" ht="15" hidden="false" customHeight="false" outlineLevel="0" collapsed="false">
      <c r="B140" s="0" t="s">
        <v>27</v>
      </c>
      <c r="C140" s="71" t="n">
        <f aca="false">(C17-C92)/C6</f>
        <v>0.491381172536139</v>
      </c>
      <c r="D140" s="71" t="n">
        <f aca="false">(D17-D92)/D6</f>
        <v>0.189828593944424</v>
      </c>
      <c r="E140" s="71" t="n">
        <f aca="false">(E17-E92)/E6</f>
        <v>0.189828593944424</v>
      </c>
      <c r="F140" s="71" t="n">
        <f aca="false">(F17-F92)/F6</f>
        <v>0.189828593944424</v>
      </c>
      <c r="G140" s="71" t="n">
        <f aca="false">(G17-G92)/G6</f>
        <v>0.189828593944424</v>
      </c>
      <c r="H140" s="71" t="n">
        <f aca="false">(H17-H92)/H6</f>
        <v>0.189828593944424</v>
      </c>
      <c r="I140" s="71" t="n">
        <f aca="false">(I17-I92)/I6</f>
        <v>0.189828593944424</v>
      </c>
      <c r="J140" s="71" t="n">
        <f aca="false">(J17-J92)/J6</f>
        <v>0.189828593944424</v>
      </c>
      <c r="K140" s="71" t="n">
        <f aca="false">(K17-K92)/K6</f>
        <v>0.189828593944424</v>
      </c>
      <c r="L140" s="71" t="n">
        <f aca="false">(L17-L92)/L6</f>
        <v>0.189828593944424</v>
      </c>
      <c r="M140" s="71" t="n">
        <f aca="false">(M17-M92)/M6</f>
        <v>0.189828593944424</v>
      </c>
    </row>
    <row r="142" customFormat="false" ht="15" hidden="false" customHeight="false" outlineLevel="0" collapsed="false">
      <c r="B142" s="0" t="s">
        <v>554</v>
      </c>
    </row>
    <row r="143" customFormat="false" ht="15" hidden="false" customHeight="false" outlineLevel="0" collapsed="false">
      <c r="B143" s="0" t="s">
        <v>238</v>
      </c>
      <c r="C143" s="71" t="n">
        <f aca="false">(C14-C113)/C3</f>
        <v>0.500408394686728</v>
      </c>
      <c r="D143" s="71" t="n">
        <f aca="false">(D14-D113)/D3</f>
        <v>0.380123912658879</v>
      </c>
      <c r="E143" s="71" t="n">
        <f aca="false">(E14-E113)/E3</f>
        <v>0.380123912658879</v>
      </c>
      <c r="F143" s="71" t="n">
        <f aca="false">(F14-F113)/F3</f>
        <v>0.380123912658879</v>
      </c>
      <c r="G143" s="71" t="n">
        <f aca="false">(G14-G113)/G3</f>
        <v>0.380123912658879</v>
      </c>
      <c r="H143" s="71" t="n">
        <f aca="false">(H14-H113)/H3</f>
        <v>0.380123912658879</v>
      </c>
      <c r="I143" s="71" t="n">
        <f aca="false">(I14-I113)/I3</f>
        <v>0.380123912658879</v>
      </c>
      <c r="J143" s="71" t="n">
        <f aca="false">(J14-J113)/J3</f>
        <v>0.380123912658879</v>
      </c>
      <c r="K143" s="71" t="n">
        <f aca="false">(K14-K113)/K3</f>
        <v>0.380123912658879</v>
      </c>
      <c r="L143" s="71" t="n">
        <f aca="false">(L14-L113)/L3</f>
        <v>0.380123912658879</v>
      </c>
      <c r="M143" s="71" t="n">
        <f aca="false">(M14-M113)/M3</f>
        <v>0.380123912658879</v>
      </c>
    </row>
    <row r="144" customFormat="false" ht="15" hidden="false" customHeight="false" outlineLevel="0" collapsed="false">
      <c r="B144" s="0" t="s">
        <v>25</v>
      </c>
      <c r="C144" s="71" t="n">
        <f aca="false">(C15-C114)/C4</f>
        <v>0.562204252030139</v>
      </c>
      <c r="D144" s="71" t="n">
        <f aca="false">(D15-D114)/D4</f>
        <v>0.398159545838098</v>
      </c>
      <c r="E144" s="71" t="n">
        <f aca="false">(E15-E114)/E4</f>
        <v>0.398159545838098</v>
      </c>
      <c r="F144" s="71" t="n">
        <f aca="false">(F15-F114)/F4</f>
        <v>0.398159545838098</v>
      </c>
      <c r="G144" s="71" t="n">
        <f aca="false">(G15-G114)/G4</f>
        <v>0.398159545838098</v>
      </c>
      <c r="H144" s="71" t="n">
        <f aca="false">(H15-H114)/H4</f>
        <v>0.398159545838098</v>
      </c>
      <c r="I144" s="71" t="n">
        <f aca="false">(I15-I114)/I4</f>
        <v>0.398159545838098</v>
      </c>
      <c r="J144" s="71" t="n">
        <f aca="false">(J15-J114)/J4</f>
        <v>0.398159545838098</v>
      </c>
      <c r="K144" s="71" t="n">
        <f aca="false">(K15-K114)/K4</f>
        <v>0.398159545838098</v>
      </c>
      <c r="L144" s="71" t="n">
        <f aca="false">(L15-L114)/L4</f>
        <v>0.398159545838098</v>
      </c>
      <c r="M144" s="71" t="n">
        <f aca="false">(M15-M114)/M4</f>
        <v>0.398159545838098</v>
      </c>
    </row>
    <row r="145" customFormat="false" ht="15" hidden="false" customHeight="false" outlineLevel="0" collapsed="false">
      <c r="B145" s="0" t="s">
        <v>26</v>
      </c>
      <c r="C145" s="71" t="n">
        <f aca="false">(C16-C115)/C5</f>
        <v>0.475481937319231</v>
      </c>
      <c r="D145" s="71" t="n">
        <f aca="false">(D16-D115)/D5</f>
        <v>0.388085666924108</v>
      </c>
      <c r="E145" s="71" t="n">
        <f aca="false">(E16-E115)/E5</f>
        <v>0.388085666924108</v>
      </c>
      <c r="F145" s="71" t="n">
        <f aca="false">(F16-F115)/F5</f>
        <v>0.388085666924108</v>
      </c>
      <c r="G145" s="71" t="n">
        <f aca="false">(G16-G115)/G5</f>
        <v>0.388085666924108</v>
      </c>
      <c r="H145" s="71" t="n">
        <f aca="false">(H16-H115)/H5</f>
        <v>0.388085666924108</v>
      </c>
      <c r="I145" s="71" t="n">
        <f aca="false">(I16-I115)/I5</f>
        <v>0.388085666924108</v>
      </c>
      <c r="J145" s="71" t="n">
        <f aca="false">(J16-J115)/J5</f>
        <v>0.388085666924108</v>
      </c>
      <c r="K145" s="71" t="n">
        <f aca="false">(K16-K115)/K5</f>
        <v>0.388085666924108</v>
      </c>
      <c r="L145" s="71" t="n">
        <f aca="false">(L16-L115)/L5</f>
        <v>0.388085666924108</v>
      </c>
      <c r="M145" s="71" t="n">
        <f aca="false">(M16-M115)/M5</f>
        <v>0.388085666924108</v>
      </c>
    </row>
    <row r="146" customFormat="false" ht="15" hidden="false" customHeight="false" outlineLevel="0" collapsed="false">
      <c r="B146" s="0" t="s">
        <v>27</v>
      </c>
      <c r="C146" s="71" t="n">
        <f aca="false">(C17-C116)/C6</f>
        <v>0.491381172536139</v>
      </c>
      <c r="D146" s="71" t="n">
        <f aca="false">(D17-D116)/D6</f>
        <v>0.356165963197669</v>
      </c>
      <c r="E146" s="71" t="n">
        <f aca="false">(E17-E116)/E6</f>
        <v>0.35616596319767</v>
      </c>
      <c r="F146" s="71" t="n">
        <f aca="false">(F17-F116)/F6</f>
        <v>0.35616596319767</v>
      </c>
      <c r="G146" s="71" t="n">
        <f aca="false">(G17-G116)/G6</f>
        <v>0.35616596319767</v>
      </c>
      <c r="H146" s="71" t="n">
        <f aca="false">(H17-H116)/H6</f>
        <v>0.35616596319767</v>
      </c>
      <c r="I146" s="71" t="n">
        <f aca="false">(I17-I116)/I6</f>
        <v>0.356165963197669</v>
      </c>
      <c r="J146" s="71" t="n">
        <f aca="false">(J17-J116)/J6</f>
        <v>0.35616596319767</v>
      </c>
      <c r="K146" s="71" t="n">
        <f aca="false">(K17-K116)/K6</f>
        <v>0.35616596319767</v>
      </c>
      <c r="L146" s="71" t="n">
        <f aca="false">(L17-L116)/L6</f>
        <v>0.356165963197669</v>
      </c>
      <c r="M146" s="71" t="n">
        <f aca="false">(M17-M116)/M6</f>
        <v>0.35616596319767</v>
      </c>
    </row>
    <row r="148" customFormat="false" ht="15" hidden="false" customHeight="false" outlineLevel="0" collapsed="false">
      <c r="B148" s="0" t="s">
        <v>449</v>
      </c>
    </row>
    <row r="149" customFormat="false" ht="15" hidden="false" customHeight="false" outlineLevel="0" collapsed="false">
      <c r="B149" s="0" t="s">
        <v>25</v>
      </c>
      <c r="C149" s="75" t="n">
        <v>0</v>
      </c>
      <c r="D149" s="75" t="n">
        <f aca="false">'Regional Data WRA'!AJ26</f>
        <v>0.0359913483811659</v>
      </c>
      <c r="E149" s="75" t="n">
        <f aca="false">D149</f>
        <v>0.0359913483811659</v>
      </c>
      <c r="F149" s="75" t="n">
        <f aca="false">E149</f>
        <v>0.0359913483811659</v>
      </c>
      <c r="G149" s="75" t="n">
        <f aca="false">F149</f>
        <v>0.0359913483811659</v>
      </c>
      <c r="H149" s="75" t="n">
        <f aca="false">G149</f>
        <v>0.0359913483811659</v>
      </c>
      <c r="I149" s="75" t="n">
        <f aca="false">H149</f>
        <v>0.0359913483811659</v>
      </c>
      <c r="J149" s="75" t="n">
        <f aca="false">I149</f>
        <v>0.0359913483811659</v>
      </c>
      <c r="K149" s="75" t="n">
        <f aca="false">J149</f>
        <v>0.0359913483811659</v>
      </c>
      <c r="L149" s="75" t="n">
        <f aca="false">K149</f>
        <v>0.0359913483811659</v>
      </c>
      <c r="M149" s="75" t="n">
        <f aca="false">L149</f>
        <v>0.0359913483811659</v>
      </c>
    </row>
    <row r="150" customFormat="false" ht="15" hidden="false" customHeight="false" outlineLevel="0" collapsed="false">
      <c r="B150" s="0" t="s">
        <v>26</v>
      </c>
      <c r="C150" s="75" t="n">
        <v>0</v>
      </c>
      <c r="D150" s="75" t="n">
        <f aca="false">'Regional Data WRA'!AJ27</f>
        <v>0.0172451553366795</v>
      </c>
      <c r="E150" s="75" t="n">
        <f aca="false">D150</f>
        <v>0.0172451553366795</v>
      </c>
      <c r="F150" s="75" t="n">
        <f aca="false">E150</f>
        <v>0.0172451553366795</v>
      </c>
      <c r="G150" s="75" t="n">
        <f aca="false">F150</f>
        <v>0.0172451553366795</v>
      </c>
      <c r="H150" s="75" t="n">
        <f aca="false">G150</f>
        <v>0.0172451553366795</v>
      </c>
      <c r="I150" s="75" t="n">
        <f aca="false">H150</f>
        <v>0.0172451553366795</v>
      </c>
      <c r="J150" s="75" t="n">
        <f aca="false">I150</f>
        <v>0.0172451553366795</v>
      </c>
      <c r="K150" s="75" t="n">
        <f aca="false">J150</f>
        <v>0.0172451553366795</v>
      </c>
      <c r="L150" s="75" t="n">
        <f aca="false">K150</f>
        <v>0.0172451553366795</v>
      </c>
      <c r="M150" s="75" t="n">
        <f aca="false">L150</f>
        <v>0.0172451553366795</v>
      </c>
    </row>
    <row r="151" customFormat="false" ht="15" hidden="false" customHeight="false" outlineLevel="0" collapsed="false">
      <c r="B151" s="0" t="s">
        <v>27</v>
      </c>
      <c r="C151" s="75" t="n">
        <v>0</v>
      </c>
      <c r="D151" s="75" t="n">
        <f aca="false">'Regional Data WRA'!AJ28</f>
        <v>0.0184665679248845</v>
      </c>
      <c r="E151" s="75" t="n">
        <f aca="false">D151</f>
        <v>0.0184665679248845</v>
      </c>
      <c r="F151" s="75" t="n">
        <f aca="false">E151</f>
        <v>0.0184665679248845</v>
      </c>
      <c r="G151" s="75" t="n">
        <f aca="false">F151</f>
        <v>0.0184665679248845</v>
      </c>
      <c r="H151" s="75" t="n">
        <f aca="false">G151</f>
        <v>0.0184665679248845</v>
      </c>
      <c r="I151" s="75" t="n">
        <f aca="false">H151</f>
        <v>0.0184665679248845</v>
      </c>
      <c r="J151" s="75" t="n">
        <f aca="false">I151</f>
        <v>0.0184665679248845</v>
      </c>
      <c r="K151" s="75" t="n">
        <f aca="false">J151</f>
        <v>0.0184665679248845</v>
      </c>
      <c r="L151" s="75" t="n">
        <f aca="false">K151</f>
        <v>0.0184665679248845</v>
      </c>
      <c r="M151" s="75" t="n">
        <f aca="false">L151</f>
        <v>0.0184665679248845</v>
      </c>
    </row>
    <row r="153" customFormat="false" ht="15" hidden="false" customHeight="false" outlineLevel="0" collapsed="false">
      <c r="B153" s="0" t="s">
        <v>450</v>
      </c>
    </row>
    <row r="154" customFormat="false" ht="15" hidden="false" customHeight="false" outlineLevel="0" collapsed="false">
      <c r="B154" s="0" t="s">
        <v>238</v>
      </c>
      <c r="C154" s="0" t="n">
        <f aca="false">SUM(C155:C157)</f>
        <v>0</v>
      </c>
      <c r="D154" s="22" t="n">
        <f aca="false">SUM(D155:D157)</f>
        <v>10558.4966366737</v>
      </c>
      <c r="E154" s="22" t="n">
        <f aca="false">SUM(E155:E157)</f>
        <v>10890.4867897766</v>
      </c>
      <c r="F154" s="22" t="n">
        <f aca="false">SUM(F155:F157)</f>
        <v>11230.3038872587</v>
      </c>
      <c r="G154" s="22" t="n">
        <f aca="false">SUM(G155:G157)</f>
        <v>11578.3134055365</v>
      </c>
      <c r="H154" s="22" t="n">
        <f aca="false">SUM(H155:H157)</f>
        <v>11934.2771689679</v>
      </c>
      <c r="I154" s="22" t="n">
        <f aca="false">SUM(I155:I157)</f>
        <v>12299.6036990229</v>
      </c>
      <c r="J154" s="22" t="n">
        <f aca="false">SUM(J155:J157)</f>
        <v>12672.4286553301</v>
      </c>
      <c r="K154" s="22" t="n">
        <f aca="false">SUM(K155:K157)</f>
        <v>13054.4131076698</v>
      </c>
      <c r="L154" s="22" t="n">
        <f aca="false">SUM(L155:L157)</f>
        <v>13450.031062286</v>
      </c>
      <c r="M154" s="22" t="n">
        <f aca="false">SUM(M155:M157)</f>
        <v>13843.2118230465</v>
      </c>
    </row>
    <row r="155" customFormat="false" ht="15" hidden="false" customHeight="false" outlineLevel="0" collapsed="false">
      <c r="B155" s="0" t="s">
        <v>25</v>
      </c>
      <c r="C155" s="0" t="n">
        <f aca="false">C149*C4</f>
        <v>0</v>
      </c>
      <c r="D155" s="22" t="n">
        <f aca="false">D149*D4</f>
        <v>2950.14146534243</v>
      </c>
      <c r="E155" s="22" t="n">
        <f aca="false">E149*E4</f>
        <v>3042.90257996477</v>
      </c>
      <c r="F155" s="22" t="n">
        <f aca="false">F149*F4</f>
        <v>3137.85061512654</v>
      </c>
      <c r="G155" s="22" t="n">
        <f aca="false">G149*G4</f>
        <v>3235.08768831357</v>
      </c>
      <c r="H155" s="22" t="n">
        <f aca="false">H149*H4</f>
        <v>3334.54725105195</v>
      </c>
      <c r="I155" s="22" t="n">
        <f aca="false">I149*I4</f>
        <v>3436.62285724778</v>
      </c>
      <c r="J155" s="22" t="n">
        <f aca="false">J149*J4</f>
        <v>3540.79359298452</v>
      </c>
      <c r="K155" s="22" t="n">
        <f aca="false">K149*K4</f>
        <v>3647.52357649839</v>
      </c>
      <c r="L155" s="22" t="n">
        <f aca="false">L149*L4</f>
        <v>3758.06288645029</v>
      </c>
      <c r="M155" s="22" t="n">
        <f aca="false">M149*M4</f>
        <v>3867.92122193202</v>
      </c>
    </row>
    <row r="156" customFormat="false" ht="15" hidden="false" customHeight="false" outlineLevel="0" collapsed="false">
      <c r="B156" s="0" t="s">
        <v>26</v>
      </c>
      <c r="C156" s="0" t="n">
        <f aca="false">C150*C5</f>
        <v>0</v>
      </c>
      <c r="D156" s="22" t="n">
        <f aca="false">D150*D5</f>
        <v>3787.66340390269</v>
      </c>
      <c r="E156" s="22" t="n">
        <f aca="false">E150*E5</f>
        <v>3906.7586687528</v>
      </c>
      <c r="F156" s="22" t="n">
        <f aca="false">F150*F5</f>
        <v>4028.6617036681</v>
      </c>
      <c r="G156" s="22" t="n">
        <f aca="false">G150*G5</f>
        <v>4153.50361648477</v>
      </c>
      <c r="H156" s="22" t="n">
        <f aca="false">H150*H5</f>
        <v>4281.19896614102</v>
      </c>
      <c r="I156" s="22" t="n">
        <f aca="false">I150*I5</f>
        <v>4412.25303339886</v>
      </c>
      <c r="J156" s="22" t="n">
        <f aca="false">J150*J5</f>
        <v>4545.99702098146</v>
      </c>
      <c r="K156" s="22" t="n">
        <f aca="false">K150*K5</f>
        <v>4683.02680663877</v>
      </c>
      <c r="L156" s="22" t="n">
        <f aca="false">L150*L5</f>
        <v>4824.94735652293</v>
      </c>
      <c r="M156" s="22" t="n">
        <f aca="false">M150*M5</f>
        <v>4965.99360864545</v>
      </c>
    </row>
    <row r="157" customFormat="false" ht="15" hidden="false" customHeight="false" outlineLevel="0" collapsed="false">
      <c r="B157" s="0" t="s">
        <v>27</v>
      </c>
      <c r="C157" s="0" t="n">
        <f aca="false">C151*C6</f>
        <v>0</v>
      </c>
      <c r="D157" s="22" t="n">
        <f aca="false">D151*D6</f>
        <v>3820.6917674286</v>
      </c>
      <c r="E157" s="22" t="n">
        <f aca="false">E151*E6</f>
        <v>3940.82554105899</v>
      </c>
      <c r="F157" s="22" t="n">
        <f aca="false">F151*F6</f>
        <v>4063.79156846405</v>
      </c>
      <c r="G157" s="22" t="n">
        <f aca="false">G151*G6</f>
        <v>4189.72210073817</v>
      </c>
      <c r="H157" s="22" t="n">
        <f aca="false">H151*H6</f>
        <v>4318.5309517749</v>
      </c>
      <c r="I157" s="22" t="n">
        <f aca="false">I151*I6</f>
        <v>4450.72780837629</v>
      </c>
      <c r="J157" s="22" t="n">
        <f aca="false">J151*J6</f>
        <v>4585.6380413641</v>
      </c>
      <c r="K157" s="22" t="n">
        <f aca="false">K151*K6</f>
        <v>4723.8627245326</v>
      </c>
      <c r="L157" s="22" t="n">
        <f aca="false">L151*L6</f>
        <v>4867.02081931279</v>
      </c>
      <c r="M157" s="22" t="n">
        <f aca="false">M151*M6</f>
        <v>5009.29699246903</v>
      </c>
    </row>
    <row r="159" customFormat="false" ht="15" hidden="false" customHeight="false" outlineLevel="0" collapsed="false">
      <c r="A159" s="53" t="s">
        <v>249</v>
      </c>
      <c r="B159" s="0" t="s">
        <v>433</v>
      </c>
    </row>
    <row r="160" customFormat="false" ht="15" hidden="false" customHeight="false" outlineLevel="0" collapsed="false">
      <c r="A160" s="53"/>
      <c r="B160" s="0" t="s">
        <v>238</v>
      </c>
      <c r="C160" s="54" t="n">
        <f aca="false">Demographics!C27</f>
        <v>4495742.086</v>
      </c>
      <c r="D160" s="54" t="n">
        <f aca="false">Demographics!D27</f>
        <v>4638411.426</v>
      </c>
      <c r="E160" s="54" t="n">
        <f aca="false">Demographics!E27</f>
        <v>4784256.708</v>
      </c>
      <c r="F160" s="54" t="n">
        <f aca="false">Demographics!F27</f>
        <v>4933540.414</v>
      </c>
      <c r="G160" s="54" t="n">
        <f aca="false">Demographics!G27</f>
        <v>5086423.1</v>
      </c>
      <c r="H160" s="54" t="n">
        <f aca="false">Demographics!H27</f>
        <v>5242800.134</v>
      </c>
      <c r="I160" s="54" t="n">
        <f aca="false">Demographics!I27</f>
        <v>5403290.288</v>
      </c>
      <c r="J160" s="54" t="n">
        <f aca="false">Demographics!J27</f>
        <v>5567074.546</v>
      </c>
      <c r="K160" s="54" t="n">
        <f aca="false">Demographics!K27</f>
        <v>5734882.626</v>
      </c>
      <c r="L160" s="54" t="n">
        <f aca="false">Demographics!L27</f>
        <v>5908679.986</v>
      </c>
      <c r="M160" s="54" t="n">
        <f aca="false">Demographics!M27</f>
        <v>6081406.672</v>
      </c>
    </row>
    <row r="161" customFormat="false" ht="15" hidden="false" customHeight="false" outlineLevel="0" collapsed="false">
      <c r="B161" s="0" t="s">
        <v>25</v>
      </c>
      <c r="C161" s="54" t="n">
        <f aca="false">Demographics!C28</f>
        <v>1007470.43871993</v>
      </c>
      <c r="D161" s="54" t="n">
        <f aca="false">Demographics!D28</f>
        <v>1039441.83294409</v>
      </c>
      <c r="E161" s="54" t="n">
        <f aca="false">Demographics!E28</f>
        <v>1072124.93785337</v>
      </c>
      <c r="F161" s="54" t="n">
        <f aca="false">Demographics!F28</f>
        <v>1105578.57418315</v>
      </c>
      <c r="G161" s="54" t="n">
        <f aca="false">Demographics!G28</f>
        <v>1139838.72162727</v>
      </c>
      <c r="H161" s="54" t="n">
        <f aca="false">Demographics!H28</f>
        <v>1174881.93274481</v>
      </c>
      <c r="I161" s="54" t="n">
        <f aca="false">Demographics!I28</f>
        <v>1210846.87085016</v>
      </c>
      <c r="J161" s="54" t="n">
        <f aca="false">Demographics!J28</f>
        <v>1247549.99907821</v>
      </c>
      <c r="K161" s="54" t="n">
        <f aca="false">Demographics!K28</f>
        <v>1285154.84311604</v>
      </c>
      <c r="L161" s="54" t="n">
        <f aca="false">Demographics!L28</f>
        <v>1324101.85101332</v>
      </c>
      <c r="M161" s="54" t="n">
        <f aca="false">Demographics!M28</f>
        <v>1362808.92690741</v>
      </c>
    </row>
    <row r="162" customFormat="false" ht="15" hidden="false" customHeight="false" outlineLevel="0" collapsed="false">
      <c r="B162" s="0" t="s">
        <v>26</v>
      </c>
      <c r="C162" s="54" t="n">
        <f aca="false">Demographics!C29</f>
        <v>1409348.89142372</v>
      </c>
      <c r="D162" s="54" t="n">
        <f aca="false">Demographics!D29</f>
        <v>1454073.62703418</v>
      </c>
      <c r="E162" s="54" t="n">
        <f aca="false">Demographics!E29</f>
        <v>1499793.97365864</v>
      </c>
      <c r="F162" s="54" t="n">
        <f aca="false">Demographics!F29</f>
        <v>1546592.21553597</v>
      </c>
      <c r="G162" s="54" t="n">
        <f aca="false">Demographics!G29</f>
        <v>1594518.6846061</v>
      </c>
      <c r="H162" s="54" t="n">
        <f aca="false">Demographics!H29</f>
        <v>1643540.58027897</v>
      </c>
      <c r="I162" s="54" t="n">
        <f aca="false">Demographics!I29</f>
        <v>1693851.87845791</v>
      </c>
      <c r="J162" s="54" t="n">
        <f aca="false">Demographics!J29</f>
        <v>1745195.82969652</v>
      </c>
      <c r="K162" s="54" t="n">
        <f aca="false">Demographics!K29</f>
        <v>1797801.18983415</v>
      </c>
      <c r="L162" s="54" t="n">
        <f aca="false">Demographics!L29</f>
        <v>1852284.10098938</v>
      </c>
      <c r="M162" s="54" t="n">
        <f aca="false">Demographics!M29</f>
        <v>1906431.37162385</v>
      </c>
    </row>
    <row r="163" customFormat="false" ht="15" hidden="false" customHeight="false" outlineLevel="0" collapsed="false">
      <c r="B163" s="0" t="s">
        <v>27</v>
      </c>
      <c r="C163" s="54" t="n">
        <f aca="false">Demographics!C30</f>
        <v>2074512.07950115</v>
      </c>
      <c r="D163" s="54" t="n">
        <f aca="false">Demographics!D30</f>
        <v>2140345.31983006</v>
      </c>
      <c r="E163" s="54" t="n">
        <f aca="false">Demographics!E30</f>
        <v>2207644.06461114</v>
      </c>
      <c r="F163" s="54" t="n">
        <f aca="false">Demographics!F30</f>
        <v>2276529.43335462</v>
      </c>
      <c r="G163" s="54" t="n">
        <f aca="false">Demographics!G30</f>
        <v>2347075.5129087</v>
      </c>
      <c r="H163" s="54" t="n">
        <f aca="false">Demographics!H30</f>
        <v>2419234.02195658</v>
      </c>
      <c r="I163" s="54" t="n">
        <f aca="false">Demographics!I30</f>
        <v>2493290.48621657</v>
      </c>
      <c r="J163" s="54" t="n">
        <f aca="false">Demographics!J30</f>
        <v>2568866.97951924</v>
      </c>
      <c r="K163" s="54" t="n">
        <f aca="false">Demographics!K30</f>
        <v>2646300.22242745</v>
      </c>
      <c r="L163" s="54" t="n">
        <f aca="false">Demographics!L30</f>
        <v>2726497.15450418</v>
      </c>
      <c r="M163" s="54" t="n">
        <f aca="false">Demographics!M30</f>
        <v>2806200.0355202</v>
      </c>
    </row>
    <row r="165" customFormat="false" ht="15" hidden="false" customHeight="false" outlineLevel="0" collapsed="false">
      <c r="B165" s="0" t="s">
        <v>542</v>
      </c>
    </row>
    <row r="166" customFormat="false" ht="15" hidden="false" customHeight="false" outlineLevel="0" collapsed="false">
      <c r="B166" s="0" t="s">
        <v>25</v>
      </c>
      <c r="C166" s="75" t="n">
        <f aca="false">'Regional Data WRA'!$G16</f>
        <v>0.447284745603137</v>
      </c>
      <c r="D166" s="75" t="n">
        <f aca="false">'Regional Data WRA'!$G16</f>
        <v>0.447284745603137</v>
      </c>
      <c r="E166" s="75" t="n">
        <f aca="false">'Regional Data WRA'!$G16</f>
        <v>0.447284745603137</v>
      </c>
      <c r="F166" s="75" t="n">
        <f aca="false">'Regional Data WRA'!$G16</f>
        <v>0.447284745603137</v>
      </c>
      <c r="G166" s="75" t="n">
        <f aca="false">'Regional Data WRA'!$G16</f>
        <v>0.447284745603137</v>
      </c>
      <c r="H166" s="75" t="n">
        <f aca="false">'Regional Data WRA'!$G16</f>
        <v>0.447284745603137</v>
      </c>
      <c r="I166" s="75" t="n">
        <f aca="false">'Regional Data WRA'!$G16</f>
        <v>0.447284745603137</v>
      </c>
      <c r="J166" s="75" t="n">
        <f aca="false">'Regional Data WRA'!$G16</f>
        <v>0.447284745603137</v>
      </c>
      <c r="K166" s="75" t="n">
        <f aca="false">'Regional Data WRA'!$G16</f>
        <v>0.447284745603137</v>
      </c>
      <c r="L166" s="75" t="n">
        <f aca="false">'Regional Data WRA'!$G16</f>
        <v>0.447284745603137</v>
      </c>
      <c r="M166" s="75" t="n">
        <f aca="false">'Regional Data WRA'!$G16</f>
        <v>0.447284745603137</v>
      </c>
    </row>
    <row r="167" customFormat="false" ht="15" hidden="false" customHeight="false" outlineLevel="0" collapsed="false">
      <c r="B167" s="0" t="s">
        <v>26</v>
      </c>
      <c r="C167" s="75" t="n">
        <f aca="false">'Regional Data WRA'!$G17</f>
        <v>0.378289236704879</v>
      </c>
      <c r="D167" s="75" t="n">
        <f aca="false">'Regional Data WRA'!$G17</f>
        <v>0.378289236704879</v>
      </c>
      <c r="E167" s="75" t="n">
        <f aca="false">'Regional Data WRA'!$G17</f>
        <v>0.378289236704879</v>
      </c>
      <c r="F167" s="75" t="n">
        <f aca="false">'Regional Data WRA'!$G17</f>
        <v>0.378289236704879</v>
      </c>
      <c r="G167" s="75" t="n">
        <f aca="false">'Regional Data WRA'!$G17</f>
        <v>0.378289236704879</v>
      </c>
      <c r="H167" s="75" t="n">
        <f aca="false">'Regional Data WRA'!$G17</f>
        <v>0.378289236704879</v>
      </c>
      <c r="I167" s="75" t="n">
        <f aca="false">'Regional Data WRA'!$G17</f>
        <v>0.378289236704879</v>
      </c>
      <c r="J167" s="75" t="n">
        <f aca="false">'Regional Data WRA'!$G17</f>
        <v>0.378289236704879</v>
      </c>
      <c r="K167" s="75" t="n">
        <f aca="false">'Regional Data WRA'!$G17</f>
        <v>0.378289236704879</v>
      </c>
      <c r="L167" s="75" t="n">
        <f aca="false">'Regional Data WRA'!$G17</f>
        <v>0.378289236704879</v>
      </c>
      <c r="M167" s="75" t="n">
        <f aca="false">'Regional Data WRA'!$G17</f>
        <v>0.378289236704879</v>
      </c>
    </row>
    <row r="168" customFormat="false" ht="15" hidden="false" customHeight="false" outlineLevel="0" collapsed="false">
      <c r="B168" s="0" t="s">
        <v>27</v>
      </c>
      <c r="C168" s="75" t="n">
        <f aca="false">'Regional Data WRA'!$G18</f>
        <v>0.390938528049794</v>
      </c>
      <c r="D168" s="75" t="n">
        <f aca="false">'Regional Data WRA'!$G18</f>
        <v>0.390938528049794</v>
      </c>
      <c r="E168" s="75" t="n">
        <f aca="false">'Regional Data WRA'!$G18</f>
        <v>0.390938528049794</v>
      </c>
      <c r="F168" s="75" t="n">
        <f aca="false">'Regional Data WRA'!$G18</f>
        <v>0.390938528049794</v>
      </c>
      <c r="G168" s="75" t="n">
        <f aca="false">'Regional Data WRA'!$G18</f>
        <v>0.390938528049794</v>
      </c>
      <c r="H168" s="75" t="n">
        <f aca="false">'Regional Data WRA'!$G18</f>
        <v>0.390938528049794</v>
      </c>
      <c r="I168" s="75" t="n">
        <f aca="false">'Regional Data WRA'!$G18</f>
        <v>0.390938528049794</v>
      </c>
      <c r="J168" s="75" t="n">
        <f aca="false">'Regional Data WRA'!$G18</f>
        <v>0.390938528049794</v>
      </c>
      <c r="K168" s="75" t="n">
        <f aca="false">'Regional Data WRA'!$G18</f>
        <v>0.390938528049794</v>
      </c>
      <c r="L168" s="75" t="n">
        <f aca="false">'Regional Data WRA'!$G18</f>
        <v>0.390938528049794</v>
      </c>
      <c r="M168" s="75" t="n">
        <f aca="false">'Regional Data WRA'!$G18</f>
        <v>0.390938528049794</v>
      </c>
    </row>
    <row r="170" customFormat="false" ht="15" hidden="false" customHeight="false" outlineLevel="0" collapsed="false">
      <c r="B170" s="0" t="s">
        <v>543</v>
      </c>
    </row>
    <row r="171" customFormat="false" ht="15" hidden="false" customHeight="false" outlineLevel="0" collapsed="false">
      <c r="B171" s="0" t="s">
        <v>238</v>
      </c>
      <c r="C171" s="22" t="n">
        <f aca="false">SUM(C172:C174)</f>
        <v>1794774.37405477</v>
      </c>
      <c r="D171" s="22" t="n">
        <f aca="false">SUM(D172:D174)</f>
        <v>1851730.32715374</v>
      </c>
      <c r="E171" s="22" t="n">
        <f aca="false">SUM(E172:E174)</f>
        <v>1909954.16866937</v>
      </c>
      <c r="F171" s="22" t="n">
        <f aca="false">SUM(F172:F174)</f>
        <v>1969550.68574428</v>
      </c>
      <c r="G171" s="22" t="n">
        <f aca="false">SUM(G172:G174)</f>
        <v>2030583.97498121</v>
      </c>
      <c r="H171" s="22" t="n">
        <f aca="false">SUM(H172:H174)</f>
        <v>2093012.2655604</v>
      </c>
      <c r="I171" s="22" t="n">
        <f aca="false">SUM(I172:I174)</f>
        <v>2157082.5814676</v>
      </c>
      <c r="J171" s="22" t="n">
        <f aca="false">SUM(J172:J174)</f>
        <v>2222467.9580103</v>
      </c>
      <c r="K171" s="22" t="n">
        <f aca="false">SUM(K172:K174)</f>
        <v>2289459.71064691</v>
      </c>
      <c r="L171" s="22" t="n">
        <f aca="false">SUM(L172:L174)</f>
        <v>2358842.4826208</v>
      </c>
      <c r="M171" s="22" t="n">
        <f aca="false">SUM(M172:M174)</f>
        <v>2427797.82387883</v>
      </c>
    </row>
    <row r="172" customFormat="false" ht="15" hidden="false" customHeight="false" outlineLevel="0" collapsed="false">
      <c r="B172" s="0" t="s">
        <v>25</v>
      </c>
      <c r="C172" s="22" t="n">
        <f aca="false">C166*C161</f>
        <v>450626.158885523</v>
      </c>
      <c r="D172" s="22" t="n">
        <f aca="false">D166*D161</f>
        <v>464926.475817657</v>
      </c>
      <c r="E172" s="22" t="n">
        <f aca="false">E166*E161</f>
        <v>479545.130082522</v>
      </c>
      <c r="F172" s="22" t="n">
        <f aca="false">F166*F161</f>
        <v>494508.43129779</v>
      </c>
      <c r="G172" s="22" t="n">
        <f aca="false">G166*G161</f>
        <v>509832.47263166</v>
      </c>
      <c r="H172" s="22" t="n">
        <f aca="false">H166*H161</f>
        <v>525506.766401485</v>
      </c>
      <c r="I172" s="22" t="n">
        <f aca="false">I166*I161</f>
        <v>541593.334592569</v>
      </c>
      <c r="J172" s="22" t="n">
        <f aca="false">J166*J161</f>
        <v>558010.08396489</v>
      </c>
      <c r="K172" s="22" t="n">
        <f aca="false">K166*K161</f>
        <v>574830.157063797</v>
      </c>
      <c r="L172" s="22" t="n">
        <f aca="false">L166*L161</f>
        <v>592250.559583134</v>
      </c>
      <c r="M172" s="22" t="n">
        <f aca="false">M166*M161</f>
        <v>609563.644177464</v>
      </c>
    </row>
    <row r="173" customFormat="false" ht="15" hidden="false" customHeight="false" outlineLevel="0" collapsed="false">
      <c r="B173" s="0" t="s">
        <v>26</v>
      </c>
      <c r="C173" s="22" t="n">
        <f aca="false">C167*C162</f>
        <v>533141.516387547</v>
      </c>
      <c r="D173" s="22" t="n">
        <f aca="false">D167*D162</f>
        <v>550060.402483455</v>
      </c>
      <c r="E173" s="22" t="n">
        <f aca="false">E167*E162</f>
        <v>567355.917509903</v>
      </c>
      <c r="F173" s="22" t="n">
        <f aca="false">F167*F162</f>
        <v>585059.188708809</v>
      </c>
      <c r="G173" s="22" t="n">
        <f aca="false">G167*G162</f>
        <v>603189.25611131</v>
      </c>
      <c r="H173" s="22" t="n">
        <f aca="false">H167*H162</f>
        <v>621733.711607227</v>
      </c>
      <c r="I173" s="22" t="n">
        <f aca="false">I167*I162</f>
        <v>640765.934192967</v>
      </c>
      <c r="J173" s="22" t="n">
        <f aca="false">J167*J162</f>
        <v>660188.798316434</v>
      </c>
      <c r="K173" s="22" t="n">
        <f aca="false">K167*K162</f>
        <v>680088.839849484</v>
      </c>
      <c r="L173" s="22" t="n">
        <f aca="false">L167*L162</f>
        <v>700699.138723856</v>
      </c>
      <c r="M173" s="22" t="n">
        <f aca="false">M167*M162</f>
        <v>721182.46840182</v>
      </c>
    </row>
    <row r="174" customFormat="false" ht="15" hidden="false" customHeight="false" outlineLevel="0" collapsed="false">
      <c r="B174" s="0" t="s">
        <v>27</v>
      </c>
      <c r="C174" s="22" t="n">
        <f aca="false">C168*C163</f>
        <v>811006.698781696</v>
      </c>
      <c r="D174" s="22" t="n">
        <f aca="false">D168*D163</f>
        <v>836743.44885263</v>
      </c>
      <c r="E174" s="22" t="n">
        <f aca="false">E168*E163</f>
        <v>863053.121076942</v>
      </c>
      <c r="F174" s="22" t="n">
        <f aca="false">F168*F163</f>
        <v>889983.065737686</v>
      </c>
      <c r="G174" s="22" t="n">
        <f aca="false">G168*G163</f>
        <v>917562.246238242</v>
      </c>
      <c r="H174" s="22" t="n">
        <f aca="false">H168*H163</f>
        <v>945771.787551687</v>
      </c>
      <c r="I174" s="22" t="n">
        <f aca="false">I168*I163</f>
        <v>974723.31268206</v>
      </c>
      <c r="J174" s="22" t="n">
        <f aca="false">J168*J163</f>
        <v>1004269.07572897</v>
      </c>
      <c r="K174" s="22" t="n">
        <f aca="false">K168*K163</f>
        <v>1034540.71373363</v>
      </c>
      <c r="L174" s="22" t="n">
        <f aca="false">L168*L163</f>
        <v>1065892.78431381</v>
      </c>
      <c r="M174" s="22" t="n">
        <f aca="false">M168*M163</f>
        <v>1097051.71129955</v>
      </c>
    </row>
    <row r="176" customFormat="false" ht="15" hidden="false" customHeight="false" outlineLevel="0" collapsed="false">
      <c r="B176" s="0" t="s">
        <v>544</v>
      </c>
    </row>
    <row r="177" customFormat="false" ht="15" hidden="false" customHeight="false" outlineLevel="0" collapsed="false">
      <c r="B177" s="0" t="s">
        <v>25</v>
      </c>
      <c r="C177" s="75" t="n">
        <f aca="false">'Regional Data WRA'!$K16</f>
        <v>0.211812423610553</v>
      </c>
      <c r="D177" s="75" t="n">
        <f aca="false">'Regional Data WRA'!$K16</f>
        <v>0.211812423610553</v>
      </c>
      <c r="E177" s="75" t="n">
        <f aca="false">'Regional Data WRA'!$K16</f>
        <v>0.211812423610553</v>
      </c>
      <c r="F177" s="75" t="n">
        <f aca="false">'Regional Data WRA'!$K16</f>
        <v>0.211812423610553</v>
      </c>
      <c r="G177" s="75" t="n">
        <f aca="false">'Regional Data WRA'!$K16</f>
        <v>0.211812423610553</v>
      </c>
      <c r="H177" s="75" t="n">
        <f aca="false">'Regional Data WRA'!$K16</f>
        <v>0.211812423610553</v>
      </c>
      <c r="I177" s="75" t="n">
        <f aca="false">'Regional Data WRA'!$K16</f>
        <v>0.211812423610553</v>
      </c>
      <c r="J177" s="75" t="n">
        <f aca="false">'Regional Data WRA'!$K16</f>
        <v>0.211812423610553</v>
      </c>
      <c r="K177" s="75" t="n">
        <f aca="false">'Regional Data WRA'!$K16</f>
        <v>0.211812423610553</v>
      </c>
      <c r="L177" s="75" t="n">
        <f aca="false">'Regional Data WRA'!$K16</f>
        <v>0.211812423610553</v>
      </c>
      <c r="M177" s="75" t="n">
        <f aca="false">'Regional Data WRA'!$K16</f>
        <v>0.211812423610553</v>
      </c>
    </row>
    <row r="178" customFormat="false" ht="15" hidden="false" customHeight="false" outlineLevel="0" collapsed="false">
      <c r="B178" s="0" t="s">
        <v>26</v>
      </c>
      <c r="C178" s="75" t="n">
        <f aca="false">'Regional Data WRA'!$K17</f>
        <v>0.179139487406844</v>
      </c>
      <c r="D178" s="75" t="n">
        <f aca="false">'Regional Data WRA'!$K17</f>
        <v>0.179139487406844</v>
      </c>
      <c r="E178" s="75" t="n">
        <f aca="false">'Regional Data WRA'!$K17</f>
        <v>0.179139487406844</v>
      </c>
      <c r="F178" s="75" t="n">
        <f aca="false">'Regional Data WRA'!$K17</f>
        <v>0.179139487406844</v>
      </c>
      <c r="G178" s="75" t="n">
        <f aca="false">'Regional Data WRA'!$K17</f>
        <v>0.179139487406844</v>
      </c>
      <c r="H178" s="75" t="n">
        <f aca="false">'Regional Data WRA'!$K17</f>
        <v>0.179139487406844</v>
      </c>
      <c r="I178" s="75" t="n">
        <f aca="false">'Regional Data WRA'!$K17</f>
        <v>0.179139487406844</v>
      </c>
      <c r="J178" s="75" t="n">
        <f aca="false">'Regional Data WRA'!$K17</f>
        <v>0.179139487406844</v>
      </c>
      <c r="K178" s="75" t="n">
        <f aca="false">'Regional Data WRA'!$K17</f>
        <v>0.179139487406844</v>
      </c>
      <c r="L178" s="75" t="n">
        <f aca="false">'Regional Data WRA'!$K17</f>
        <v>0.179139487406844</v>
      </c>
      <c r="M178" s="75" t="n">
        <f aca="false">'Regional Data WRA'!$K17</f>
        <v>0.179139487406844</v>
      </c>
    </row>
    <row r="179" customFormat="false" ht="15" hidden="false" customHeight="false" outlineLevel="0" collapsed="false">
      <c r="B179" s="0" t="s">
        <v>27</v>
      </c>
      <c r="C179" s="75" t="n">
        <f aca="false">'Regional Data WRA'!$K18</f>
        <v>0.185129580033656</v>
      </c>
      <c r="D179" s="75" t="n">
        <f aca="false">'Regional Data WRA'!$K18</f>
        <v>0.185129580033656</v>
      </c>
      <c r="E179" s="75" t="n">
        <f aca="false">'Regional Data WRA'!$K18</f>
        <v>0.185129580033656</v>
      </c>
      <c r="F179" s="75" t="n">
        <f aca="false">'Regional Data WRA'!$K18</f>
        <v>0.185129580033656</v>
      </c>
      <c r="G179" s="75" t="n">
        <f aca="false">'Regional Data WRA'!$K18</f>
        <v>0.185129580033656</v>
      </c>
      <c r="H179" s="75" t="n">
        <f aca="false">'Regional Data WRA'!$K18</f>
        <v>0.185129580033656</v>
      </c>
      <c r="I179" s="75" t="n">
        <f aca="false">'Regional Data WRA'!$K18</f>
        <v>0.185129580033656</v>
      </c>
      <c r="J179" s="75" t="n">
        <f aca="false">'Regional Data WRA'!$K18</f>
        <v>0.185129580033656</v>
      </c>
      <c r="K179" s="75" t="n">
        <f aca="false">'Regional Data WRA'!$K18</f>
        <v>0.185129580033656</v>
      </c>
      <c r="L179" s="75" t="n">
        <f aca="false">'Regional Data WRA'!$K18</f>
        <v>0.185129580033656</v>
      </c>
      <c r="M179" s="75" t="n">
        <f aca="false">'Regional Data WRA'!$K18</f>
        <v>0.185129580033656</v>
      </c>
    </row>
    <row r="181" customFormat="false" ht="15" hidden="false" customHeight="false" outlineLevel="0" collapsed="false">
      <c r="B181" s="0" t="s">
        <v>545</v>
      </c>
    </row>
    <row r="182" customFormat="false" ht="15" hidden="false" customHeight="false" outlineLevel="0" collapsed="false">
      <c r="B182" s="0" t="s">
        <v>238</v>
      </c>
      <c r="C182" s="22" t="n">
        <f aca="false">SUM(C183:C185)</f>
        <v>849918.343381098</v>
      </c>
      <c r="D182" s="22" t="n">
        <f aca="false">SUM(D183:D185)</f>
        <v>876889.928223938</v>
      </c>
      <c r="E182" s="22" t="n">
        <f aca="false">SUM(E183:E185)</f>
        <v>904461.92370237</v>
      </c>
      <c r="F182" s="22" t="n">
        <f aca="false">SUM(F183:F185)</f>
        <v>932683.951939359</v>
      </c>
      <c r="G182" s="22" t="n">
        <f aca="false">SUM(G183:G185)</f>
        <v>961586.365986065</v>
      </c>
      <c r="H182" s="22" t="n">
        <f aca="false">SUM(H183:H185)</f>
        <v>991149.385202406</v>
      </c>
      <c r="I182" s="22" t="n">
        <f aca="false">SUM(I183:I185)</f>
        <v>1021489.98820128</v>
      </c>
      <c r="J182" s="22" t="n">
        <f aca="false">SUM(J183:J185)</f>
        <v>1052453.34031722</v>
      </c>
      <c r="K182" s="22" t="n">
        <f aca="false">SUM(K183:K185)</f>
        <v>1084177.39446252</v>
      </c>
      <c r="L182" s="22" t="n">
        <f aca="false">SUM(L183:L185)</f>
        <v>1117033.71972975</v>
      </c>
      <c r="M182" s="22" t="n">
        <f aca="false">SUM(M183:M185)</f>
        <v>1149687.63448166</v>
      </c>
    </row>
    <row r="183" customFormat="false" ht="15" hidden="false" customHeight="false" outlineLevel="0" collapsed="false">
      <c r="B183" s="0" t="s">
        <v>25</v>
      </c>
      <c r="C183" s="22" t="n">
        <f aca="false">C177*C161</f>
        <v>213394.755341255</v>
      </c>
      <c r="D183" s="22" t="n">
        <f aca="false">D177*D161</f>
        <v>220166.693838084</v>
      </c>
      <c r="E183" s="22" t="n">
        <f aca="false">E177*E161</f>
        <v>227089.381500036</v>
      </c>
      <c r="F183" s="22" t="n">
        <f aca="false">F177*F161</f>
        <v>234175.277289634</v>
      </c>
      <c r="G183" s="22" t="n">
        <f aca="false">G177*G161</f>
        <v>241432.002153028</v>
      </c>
      <c r="H183" s="22" t="n">
        <f aca="false">H177*H161</f>
        <v>248854.58963093</v>
      </c>
      <c r="I183" s="22" t="n">
        <f aca="false">I177*I161</f>
        <v>256472.410336028</v>
      </c>
      <c r="J183" s="22" t="n">
        <f aca="false">J177*J161</f>
        <v>264246.588880099</v>
      </c>
      <c r="K183" s="22" t="n">
        <f aca="false">K177*K161</f>
        <v>272211.762035249</v>
      </c>
      <c r="L183" s="22" t="n">
        <f aca="false">L177*L161</f>
        <v>280461.222170351</v>
      </c>
      <c r="M183" s="22" t="n">
        <f aca="false">M177*M161</f>
        <v>288659.861726356</v>
      </c>
    </row>
    <row r="184" customFormat="false" ht="15" hidden="false" customHeight="false" outlineLevel="0" collapsed="false">
      <c r="B184" s="0" t="s">
        <v>26</v>
      </c>
      <c r="C184" s="22" t="n">
        <f aca="false">C178*C162</f>
        <v>252470.03798705</v>
      </c>
      <c r="D184" s="22" t="n">
        <f aca="false">D178*D162</f>
        <v>260482.004198714</v>
      </c>
      <c r="E184" s="22" t="n">
        <f aca="false">E178*E162</f>
        <v>268672.323657082</v>
      </c>
      <c r="F184" s="22" t="n">
        <f aca="false">F178*F162</f>
        <v>277055.736718529</v>
      </c>
      <c r="G184" s="22" t="n">
        <f aca="false">G178*G162</f>
        <v>285641.259820973</v>
      </c>
      <c r="H184" s="22" t="n">
        <f aca="false">H178*H162</f>
        <v>294423.017083523</v>
      </c>
      <c r="I184" s="22" t="n">
        <f aca="false">I178*I162</f>
        <v>303435.75725007</v>
      </c>
      <c r="J184" s="22" t="n">
        <f aca="false">J178*J162</f>
        <v>312633.486356397</v>
      </c>
      <c r="K184" s="22" t="n">
        <f aca="false">K178*K162</f>
        <v>322057.183606305</v>
      </c>
      <c r="L184" s="22" t="n">
        <f aca="false">L178*L162</f>
        <v>331817.224383085</v>
      </c>
      <c r="M184" s="22" t="n">
        <f aca="false">M178*M162</f>
        <v>341517.138689023</v>
      </c>
    </row>
    <row r="185" customFormat="false" ht="15" hidden="false" customHeight="false" outlineLevel="0" collapsed="false">
      <c r="B185" s="0" t="s">
        <v>27</v>
      </c>
      <c r="C185" s="22" t="n">
        <f aca="false">C179*C163</f>
        <v>384053.550052793</v>
      </c>
      <c r="D185" s="22" t="n">
        <f aca="false">D179*D163</f>
        <v>396241.23018714</v>
      </c>
      <c r="E185" s="22" t="n">
        <f aca="false">E179*E163</f>
        <v>408700.218545252</v>
      </c>
      <c r="F185" s="22" t="n">
        <f aca="false">F179*F163</f>
        <v>421452.937931196</v>
      </c>
      <c r="G185" s="22" t="n">
        <f aca="false">G179*G163</f>
        <v>434513.104012064</v>
      </c>
      <c r="H185" s="22" t="n">
        <f aca="false">H179*H163</f>
        <v>447871.778487953</v>
      </c>
      <c r="I185" s="22" t="n">
        <f aca="false">I179*I163</f>
        <v>461581.820615182</v>
      </c>
      <c r="J185" s="22" t="n">
        <f aca="false">J179*J163</f>
        <v>475573.265080723</v>
      </c>
      <c r="K185" s="22" t="n">
        <f aca="false">K179*K163</f>
        <v>489908.448820964</v>
      </c>
      <c r="L185" s="22" t="n">
        <f aca="false">L179*L163</f>
        <v>504755.273176315</v>
      </c>
      <c r="M185" s="22" t="n">
        <f aca="false">M179*M163</f>
        <v>519510.634066285</v>
      </c>
    </row>
    <row r="187" customFormat="false" ht="15" hidden="false" customHeight="false" outlineLevel="0" collapsed="false">
      <c r="B187" s="0" t="s">
        <v>436</v>
      </c>
      <c r="C187" s="22"/>
      <c r="D187" s="22"/>
      <c r="E187" s="22"/>
      <c r="F187" s="22"/>
      <c r="G187" s="22"/>
      <c r="H187" s="22"/>
      <c r="I187" s="22"/>
      <c r="J187" s="22"/>
      <c r="K187" s="22"/>
      <c r="L187" s="22"/>
      <c r="M187" s="22"/>
    </row>
    <row r="188" customFormat="false" ht="15" hidden="false" customHeight="false" outlineLevel="0" collapsed="false">
      <c r="B188" s="0" t="s">
        <v>25</v>
      </c>
      <c r="C188" s="75" t="n">
        <v>0</v>
      </c>
      <c r="D188" s="71" t="n">
        <f aca="false">'Regional Data WRA'!Z26+'Regional Data WRA'!V16-('Regional Data WRA'!Z26*'Regional Data WRA'!V16)</f>
        <v>0.999790820449277</v>
      </c>
      <c r="E188" s="71" t="n">
        <f aca="false">D188</f>
        <v>0.999790820449277</v>
      </c>
      <c r="F188" s="71" t="n">
        <f aca="false">E188</f>
        <v>0.999790820449277</v>
      </c>
      <c r="G188" s="71" t="n">
        <f aca="false">F188</f>
        <v>0.999790820449277</v>
      </c>
      <c r="H188" s="71" t="n">
        <f aca="false">G188</f>
        <v>0.999790820449277</v>
      </c>
      <c r="I188" s="71" t="n">
        <f aca="false">H188</f>
        <v>0.999790820449277</v>
      </c>
      <c r="J188" s="71" t="n">
        <f aca="false">I188</f>
        <v>0.999790820449277</v>
      </c>
      <c r="K188" s="71" t="n">
        <f aca="false">J188</f>
        <v>0.999790820449277</v>
      </c>
      <c r="L188" s="71" t="n">
        <f aca="false">K188</f>
        <v>0.999790820449277</v>
      </c>
      <c r="M188" s="71" t="n">
        <f aca="false">L188</f>
        <v>0.999790820449277</v>
      </c>
    </row>
    <row r="189" customFormat="false" ht="15" hidden="false" customHeight="false" outlineLevel="0" collapsed="false">
      <c r="B189" s="0" t="s">
        <v>26</v>
      </c>
      <c r="C189" s="75" t="n">
        <v>0</v>
      </c>
      <c r="D189" s="71" t="n">
        <f aca="false">'Regional Data WRA'!Z27+'Regional Data WRA'!V17-('Regional Data WRA'!Z27*'Regional Data WRA'!V17)</f>
        <v>0.937088035727405</v>
      </c>
      <c r="E189" s="71" t="n">
        <f aca="false">D189</f>
        <v>0.937088035727405</v>
      </c>
      <c r="F189" s="71" t="n">
        <f aca="false">E189</f>
        <v>0.937088035727405</v>
      </c>
      <c r="G189" s="71" t="n">
        <f aca="false">F189</f>
        <v>0.937088035727405</v>
      </c>
      <c r="H189" s="71" t="n">
        <f aca="false">G189</f>
        <v>0.937088035727405</v>
      </c>
      <c r="I189" s="71" t="n">
        <f aca="false">H189</f>
        <v>0.937088035727405</v>
      </c>
      <c r="J189" s="71" t="n">
        <f aca="false">I189</f>
        <v>0.937088035727405</v>
      </c>
      <c r="K189" s="71" t="n">
        <f aca="false">J189</f>
        <v>0.937088035727405</v>
      </c>
      <c r="L189" s="71" t="n">
        <f aca="false">K189</f>
        <v>0.937088035727405</v>
      </c>
      <c r="M189" s="71" t="n">
        <f aca="false">L189</f>
        <v>0.937088035727405</v>
      </c>
    </row>
    <row r="190" customFormat="false" ht="15" hidden="false" customHeight="false" outlineLevel="0" collapsed="false">
      <c r="B190" s="0" t="s">
        <v>27</v>
      </c>
      <c r="C190" s="75" t="n">
        <v>0</v>
      </c>
      <c r="D190" s="71" t="n">
        <f aca="false">'Regional Data WRA'!Z28+'Regional Data WRA'!V18-('Regional Data WRA'!Z28*'Regional Data WRA'!V18)</f>
        <v>0.994593751448897</v>
      </c>
      <c r="E190" s="71" t="n">
        <f aca="false">D190</f>
        <v>0.994593751448897</v>
      </c>
      <c r="F190" s="71" t="n">
        <f aca="false">E190</f>
        <v>0.994593751448897</v>
      </c>
      <c r="G190" s="71" t="n">
        <f aca="false">F190</f>
        <v>0.994593751448897</v>
      </c>
      <c r="H190" s="71" t="n">
        <f aca="false">G190</f>
        <v>0.994593751448897</v>
      </c>
      <c r="I190" s="71" t="n">
        <f aca="false">H190</f>
        <v>0.994593751448897</v>
      </c>
      <c r="J190" s="71" t="n">
        <f aca="false">I190</f>
        <v>0.994593751448897</v>
      </c>
      <c r="K190" s="71" t="n">
        <f aca="false">J190</f>
        <v>0.994593751448897</v>
      </c>
      <c r="L190" s="71" t="n">
        <f aca="false">K190</f>
        <v>0.994593751448897</v>
      </c>
      <c r="M190" s="71" t="n">
        <f aca="false">L190</f>
        <v>0.994593751448897</v>
      </c>
    </row>
    <row r="191" customFormat="false" ht="15" hidden="false" customHeight="false" outlineLevel="0" collapsed="false">
      <c r="C191" s="22"/>
      <c r="D191" s="22"/>
      <c r="E191" s="22"/>
      <c r="F191" s="22"/>
      <c r="G191" s="22"/>
      <c r="H191" s="22"/>
      <c r="I191" s="22"/>
      <c r="J191" s="22"/>
      <c r="K191" s="22"/>
      <c r="L191" s="22"/>
      <c r="M191" s="22"/>
    </row>
    <row r="192" customFormat="false" ht="15" hidden="false" customHeight="false" outlineLevel="0" collapsed="false">
      <c r="B192" s="0" t="s">
        <v>437</v>
      </c>
      <c r="C192" s="22"/>
      <c r="D192" s="22"/>
      <c r="E192" s="22"/>
      <c r="F192" s="22"/>
      <c r="G192" s="22"/>
      <c r="H192" s="22"/>
      <c r="I192" s="22"/>
      <c r="J192" s="22"/>
      <c r="K192" s="22"/>
      <c r="L192" s="22"/>
      <c r="M192" s="22"/>
    </row>
    <row r="193" customFormat="false" ht="15" hidden="false" customHeight="false" outlineLevel="0" collapsed="false">
      <c r="B193" s="0" t="s">
        <v>238</v>
      </c>
      <c r="C193" s="22" t="n">
        <f aca="false">SUM(C194:C196)</f>
        <v>0</v>
      </c>
      <c r="D193" s="22" t="n">
        <f aca="false">SUM(D194:D196)</f>
        <v>4530593.48297483</v>
      </c>
      <c r="E193" s="22" t="n">
        <f aca="false">SUM(E194:E196)</f>
        <v>4673048.6520976</v>
      </c>
      <c r="F193" s="22" t="n">
        <f aca="false">SUM(F194:F196)</f>
        <v>4818862.32048561</v>
      </c>
      <c r="G193" s="22" t="n">
        <f aca="false">SUM(G194:G196)</f>
        <v>4968191.31208147</v>
      </c>
      <c r="H193" s="22" t="n">
        <f aca="false">SUM(H194:H196)</f>
        <v>5120933.42701247</v>
      </c>
      <c r="I193" s="22" t="n">
        <f aca="false">SUM(I194:I196)</f>
        <v>5277693.054181</v>
      </c>
      <c r="J193" s="22" t="n">
        <f aca="false">SUM(J194:J196)</f>
        <v>5437670.21527311</v>
      </c>
      <c r="K193" s="22" t="n">
        <f aca="false">SUM(K194:K196)</f>
        <v>5601577.66629759</v>
      </c>
      <c r="L193" s="22" t="n">
        <f aca="false">SUM(L194:L196)</f>
        <v>5771335.17900131</v>
      </c>
      <c r="M193" s="22" t="n">
        <f aca="false">SUM(M194:M196)</f>
        <v>5940046.90507652</v>
      </c>
    </row>
    <row r="194" customFormat="false" ht="15" hidden="false" customHeight="false" outlineLevel="0" collapsed="false">
      <c r="B194" s="0" t="s">
        <v>25</v>
      </c>
      <c r="C194" s="22" t="n">
        <f aca="false">C188*C161</f>
        <v>0</v>
      </c>
      <c r="D194" s="22" t="n">
        <f aca="false">D188*D161</f>
        <v>1039224.40296848</v>
      </c>
      <c r="E194" s="22" t="n">
        <f aca="false">E188*E161</f>
        <v>1071900.67124055</v>
      </c>
      <c r="F194" s="22" t="n">
        <f aca="false">F188*F161</f>
        <v>1105347.30975372</v>
      </c>
      <c r="G194" s="22" t="n">
        <f aca="false">G188*G161</f>
        <v>1139600.29067559</v>
      </c>
      <c r="H194" s="22" t="n">
        <f aca="false">H188*H161</f>
        <v>1174636.17146997</v>
      </c>
      <c r="I194" s="22" t="n">
        <f aca="false">I188*I161</f>
        <v>1210593.58644572</v>
      </c>
      <c r="J194" s="22" t="n">
        <f aca="false">J188*J161</f>
        <v>1247289.0371299</v>
      </c>
      <c r="K194" s="22" t="n">
        <f aca="false">K188*K161</f>
        <v>1284886.01500335</v>
      </c>
      <c r="L194" s="22" t="n">
        <f aca="false">L188*L161</f>
        <v>1323824.87598301</v>
      </c>
      <c r="M194" s="22" t="n">
        <f aca="false">M188*M161</f>
        <v>1362523.85514836</v>
      </c>
    </row>
    <row r="195" customFormat="false" ht="15" hidden="false" customHeight="false" outlineLevel="0" collapsed="false">
      <c r="B195" s="0" t="s">
        <v>26</v>
      </c>
      <c r="C195" s="22" t="n">
        <f aca="false">C189*C162</f>
        <v>0</v>
      </c>
      <c r="D195" s="22" t="n">
        <f aca="false">D189*D162</f>
        <v>1362594.99896048</v>
      </c>
      <c r="E195" s="22" t="n">
        <f aca="false">E189*E162</f>
        <v>1405438.98877157</v>
      </c>
      <c r="F195" s="22" t="n">
        <f aca="false">F189*F162</f>
        <v>1449293.0613279</v>
      </c>
      <c r="G195" s="22" t="n">
        <f aca="false">G189*G162</f>
        <v>1494204.38208818</v>
      </c>
      <c r="H195" s="22" t="n">
        <f aca="false">H189*H162</f>
        <v>1540142.2140119</v>
      </c>
      <c r="I195" s="22" t="n">
        <f aca="false">I189*I162</f>
        <v>1587288.3295973</v>
      </c>
      <c r="J195" s="22" t="n">
        <f aca="false">J189*J162</f>
        <v>1635402.13200997</v>
      </c>
      <c r="K195" s="22" t="n">
        <f aca="false">K189*K162</f>
        <v>1684697.98561008</v>
      </c>
      <c r="L195" s="22" t="n">
        <f aca="false">L189*L162</f>
        <v>1735753.26980524</v>
      </c>
      <c r="M195" s="22" t="n">
        <f aca="false">M189*M162</f>
        <v>1786494.02928409</v>
      </c>
    </row>
    <row r="196" customFormat="false" ht="15" hidden="false" customHeight="false" outlineLevel="0" collapsed="false">
      <c r="B196" s="0" t="s">
        <v>27</v>
      </c>
      <c r="C196" s="22" t="n">
        <f aca="false">C190*C163</f>
        <v>0</v>
      </c>
      <c r="D196" s="22" t="n">
        <f aca="false">D190*D163</f>
        <v>2128774.08104587</v>
      </c>
      <c r="E196" s="22" t="n">
        <f aca="false">E190*E163</f>
        <v>2195708.99208548</v>
      </c>
      <c r="F196" s="22" t="n">
        <f aca="false">F190*F163</f>
        <v>2264221.949404</v>
      </c>
      <c r="G196" s="22" t="n">
        <f aca="false">G190*G163</f>
        <v>2334386.63931771</v>
      </c>
      <c r="H196" s="22" t="n">
        <f aca="false">H190*H163</f>
        <v>2406155.0415306</v>
      </c>
      <c r="I196" s="22" t="n">
        <f aca="false">I190*I163</f>
        <v>2479811.13813798</v>
      </c>
      <c r="J196" s="22" t="n">
        <f aca="false">J190*J163</f>
        <v>2554979.04613324</v>
      </c>
      <c r="K196" s="22" t="n">
        <f aca="false">K190*K163</f>
        <v>2631993.66568417</v>
      </c>
      <c r="L196" s="22" t="n">
        <f aca="false">L190*L163</f>
        <v>2711757.03321305</v>
      </c>
      <c r="M196" s="22" t="n">
        <f aca="false">M190*M163</f>
        <v>2791029.02064407</v>
      </c>
    </row>
    <row r="197" customFormat="false" ht="15" hidden="false" customHeight="false" outlineLevel="0" collapsed="false">
      <c r="C197" s="22"/>
      <c r="D197" s="22"/>
      <c r="E197" s="22"/>
      <c r="F197" s="22"/>
      <c r="G197" s="22"/>
      <c r="H197" s="22"/>
      <c r="I197" s="22"/>
      <c r="J197" s="22"/>
      <c r="K197" s="22"/>
      <c r="L197" s="22"/>
      <c r="M197" s="22"/>
    </row>
    <row r="198" customFormat="false" ht="15" hidden="false" customHeight="false" outlineLevel="0" collapsed="false">
      <c r="A198" s="101" t="s">
        <v>438</v>
      </c>
      <c r="B198" s="102" t="s">
        <v>439</v>
      </c>
      <c r="C198" s="22"/>
      <c r="D198" s="22"/>
      <c r="E198" s="22"/>
      <c r="F198" s="22"/>
      <c r="G198" s="22"/>
      <c r="H198" s="22"/>
      <c r="I198" s="22"/>
      <c r="J198" s="22"/>
      <c r="K198" s="22"/>
      <c r="L198" s="22"/>
      <c r="M198" s="22"/>
    </row>
    <row r="199" customFormat="false" ht="15" hidden="false" customHeight="false" outlineLevel="0" collapsed="false">
      <c r="A199" s="101"/>
      <c r="B199" s="101" t="s">
        <v>238</v>
      </c>
      <c r="C199" s="48" t="n">
        <f aca="false">SUM(C193:M193)</f>
        <v>52139952.2144815</v>
      </c>
      <c r="D199" s="22"/>
      <c r="E199" s="22"/>
      <c r="F199" s="22"/>
      <c r="G199" s="22"/>
      <c r="H199" s="22"/>
      <c r="I199" s="22"/>
      <c r="J199" s="22"/>
      <c r="K199" s="22"/>
      <c r="L199" s="22"/>
      <c r="M199" s="22"/>
    </row>
    <row r="200" customFormat="false" ht="15" hidden="false" customHeight="false" outlineLevel="0" collapsed="false">
      <c r="A200" s="101"/>
      <c r="B200" s="101" t="s">
        <v>25</v>
      </c>
      <c r="C200" s="48" t="n">
        <f aca="false">SUM(C194:M194)</f>
        <v>11959826.2158186</v>
      </c>
      <c r="D200" s="22"/>
      <c r="E200" s="22"/>
      <c r="F200" s="22"/>
      <c r="G200" s="22"/>
      <c r="H200" s="22"/>
      <c r="I200" s="22"/>
      <c r="J200" s="22"/>
      <c r="K200" s="22"/>
      <c r="L200" s="22"/>
      <c r="M200" s="22"/>
    </row>
    <row r="201" customFormat="false" ht="15" hidden="false" customHeight="false" outlineLevel="0" collapsed="false">
      <c r="A201" s="101"/>
      <c r="B201" s="101" t="s">
        <v>26</v>
      </c>
      <c r="C201" s="48" t="n">
        <f aca="false">SUM(C195:M195)</f>
        <v>15681309.3914667</v>
      </c>
      <c r="D201" s="22"/>
      <c r="E201" s="22"/>
      <c r="F201" s="22"/>
      <c r="G201" s="22"/>
      <c r="H201" s="22"/>
      <c r="I201" s="22"/>
      <c r="J201" s="22"/>
      <c r="K201" s="22"/>
      <c r="L201" s="22"/>
      <c r="M201" s="22"/>
    </row>
    <row r="202" customFormat="false" ht="15" hidden="false" customHeight="false" outlineLevel="0" collapsed="false">
      <c r="A202" s="101"/>
      <c r="B202" s="101" t="s">
        <v>27</v>
      </c>
      <c r="C202" s="48" t="n">
        <f aca="false">SUM(C196:M196)</f>
        <v>24498816.6071962</v>
      </c>
      <c r="D202" s="22"/>
      <c r="E202" s="22"/>
      <c r="F202" s="22"/>
      <c r="G202" s="22"/>
      <c r="H202" s="22"/>
      <c r="I202" s="22"/>
      <c r="J202" s="22"/>
      <c r="K202" s="22"/>
      <c r="L202" s="22"/>
      <c r="M202" s="22"/>
    </row>
    <row r="203" customFormat="false" ht="15" hidden="false" customHeight="false" outlineLevel="0" collapsed="false">
      <c r="A203" s="101"/>
      <c r="B203" s="102" t="s">
        <v>440</v>
      </c>
      <c r="C203" s="24" t="n">
        <f aca="false">'National Data'!$B$3</f>
        <v>0.03</v>
      </c>
      <c r="D203" s="22"/>
      <c r="E203" s="22"/>
      <c r="F203" s="22"/>
      <c r="G203" s="22"/>
      <c r="H203" s="22"/>
      <c r="I203" s="22"/>
      <c r="J203" s="22"/>
      <c r="K203" s="22"/>
      <c r="L203" s="22"/>
      <c r="M203" s="22"/>
    </row>
    <row r="204" customFormat="false" ht="15" hidden="false" customHeight="false" outlineLevel="0" collapsed="false">
      <c r="A204" s="101"/>
      <c r="B204" s="102" t="s">
        <v>441</v>
      </c>
      <c r="C204" s="22"/>
      <c r="D204" s="22"/>
      <c r="E204" s="22"/>
      <c r="F204" s="22"/>
      <c r="G204" s="22"/>
      <c r="H204" s="22"/>
      <c r="I204" s="22"/>
      <c r="J204" s="22"/>
      <c r="K204" s="22"/>
      <c r="L204" s="22"/>
      <c r="M204" s="22"/>
    </row>
    <row r="205" customFormat="false" ht="15" hidden="false" customHeight="false" outlineLevel="0" collapsed="false">
      <c r="A205" s="101"/>
      <c r="B205" s="101" t="s">
        <v>442</v>
      </c>
      <c r="C205" s="22" t="n">
        <v>0</v>
      </c>
      <c r="D205" s="22" t="n">
        <f aca="false">C205+1</f>
        <v>1</v>
      </c>
      <c r="E205" s="22" t="n">
        <f aca="false">D205+1</f>
        <v>2</v>
      </c>
      <c r="F205" s="22" t="n">
        <f aca="false">E205+1</f>
        <v>3</v>
      </c>
      <c r="G205" s="22" t="n">
        <f aca="false">F205+1</f>
        <v>4</v>
      </c>
      <c r="H205" s="22" t="n">
        <f aca="false">G205+1</f>
        <v>5</v>
      </c>
      <c r="I205" s="22" t="n">
        <f aca="false">H205+1</f>
        <v>6</v>
      </c>
      <c r="J205" s="22" t="n">
        <f aca="false">I205+1</f>
        <v>7</v>
      </c>
      <c r="K205" s="22" t="n">
        <f aca="false">J205+1</f>
        <v>8</v>
      </c>
      <c r="L205" s="22" t="n">
        <f aca="false">K205+1</f>
        <v>9</v>
      </c>
      <c r="M205" s="22" t="n">
        <f aca="false">L205+1</f>
        <v>10</v>
      </c>
    </row>
    <row r="206" customFormat="false" ht="15" hidden="false" customHeight="false" outlineLevel="0" collapsed="false">
      <c r="A206" s="101"/>
      <c r="B206" s="101" t="s">
        <v>238</v>
      </c>
      <c r="C206" s="22" t="n">
        <f aca="false">PV($C$203,C$205,0,C193)*-1</f>
        <v>0</v>
      </c>
      <c r="D206" s="22" t="n">
        <f aca="false">PV($C$203,D$205,0,D193)*-1</f>
        <v>4398634.44949013</v>
      </c>
      <c r="E206" s="22" t="n">
        <f aca="false">PV($C$203,E$205,0,E193)*-1</f>
        <v>4404796.5426502</v>
      </c>
      <c r="F206" s="22" t="n">
        <f aca="false">PV($C$203,F$205,0,F193)*-1</f>
        <v>4409941.66016362</v>
      </c>
      <c r="G206" s="22" t="n">
        <f aca="false">PV($C$203,G$205,0,G193)*-1</f>
        <v>4414173.63235164</v>
      </c>
      <c r="H206" s="22" t="n">
        <f aca="false">PV($C$203,H$205,0,H193)*-1</f>
        <v>4417362.15838746</v>
      </c>
      <c r="I206" s="22" t="n">
        <f aca="false">PV($C$203,I$205,0,I193)*-1</f>
        <v>4419984.84448526</v>
      </c>
      <c r="J206" s="22" t="n">
        <f aca="false">PV($C$203,J$205,0,J193)*-1</f>
        <v>4421323.49352315</v>
      </c>
      <c r="K206" s="22" t="n">
        <f aca="false">PV($C$203,K$205,0,K193)*-1</f>
        <v>4421937.13650203</v>
      </c>
      <c r="L206" s="22" t="n">
        <f aca="false">PV($C$203,L$205,0,L193)*-1</f>
        <v>4423247.84915</v>
      </c>
      <c r="M206" s="22" t="n">
        <f aca="false">PV($C$203,M$205,0,M193)*-1</f>
        <v>4419952.75626856</v>
      </c>
    </row>
    <row r="207" customFormat="false" ht="15" hidden="false" customHeight="false" outlineLevel="0" collapsed="false">
      <c r="A207" s="101"/>
      <c r="B207" s="101" t="s">
        <v>25</v>
      </c>
      <c r="C207" s="22" t="n">
        <f aca="false">PV($C$203,C$205,0,C194)*-1</f>
        <v>0</v>
      </c>
      <c r="D207" s="22" t="n">
        <f aca="false">PV($C$203,D$205,0,D194)*-1</f>
        <v>1008955.73103735</v>
      </c>
      <c r="E207" s="22" t="n">
        <f aca="false">PV($C$203,E$205,0,E194)*-1</f>
        <v>1010369.18770906</v>
      </c>
      <c r="F207" s="22" t="n">
        <f aca="false">PV($C$203,F$205,0,F194)*-1</f>
        <v>1011549.37120957</v>
      </c>
      <c r="G207" s="22" t="n">
        <f aca="false">PV($C$203,G$205,0,G194)*-1</f>
        <v>1012520.09806621</v>
      </c>
      <c r="H207" s="22" t="n">
        <f aca="false">PV($C$203,H$205,0,H194)*-1</f>
        <v>1013251.47996538</v>
      </c>
      <c r="I207" s="22" t="n">
        <f aca="false">PV($C$203,I$205,0,I194)*-1</f>
        <v>1013853.0698905</v>
      </c>
      <c r="J207" s="22" t="n">
        <f aca="false">PV($C$203,J$205,0,J194)*-1</f>
        <v>1014160.12828194</v>
      </c>
      <c r="K207" s="22" t="n">
        <f aca="false">PV($C$203,K$205,0,K194)*-1</f>
        <v>1014300.88528448</v>
      </c>
      <c r="L207" s="22" t="n">
        <f aca="false">PV($C$203,L$205,0,L194)*-1</f>
        <v>1014601.53564611</v>
      </c>
      <c r="M207" s="22" t="n">
        <f aca="false">PV($C$203,M$205,0,M194)*-1</f>
        <v>1013845.70951752</v>
      </c>
    </row>
    <row r="208" customFormat="false" ht="15" hidden="false" customHeight="false" outlineLevel="0" collapsed="false">
      <c r="A208" s="101"/>
      <c r="B208" s="101" t="s">
        <v>26</v>
      </c>
      <c r="C208" s="22" t="n">
        <f aca="false">PV($C$203,C$205,0,C195)*-1</f>
        <v>0</v>
      </c>
      <c r="D208" s="22" t="n">
        <f aca="false">PV($C$203,D$205,0,D195)*-1</f>
        <v>1322907.76598105</v>
      </c>
      <c r="E208" s="22" t="n">
        <f aca="false">PV($C$203,E$205,0,E195)*-1</f>
        <v>1324761.04135316</v>
      </c>
      <c r="F208" s="22" t="n">
        <f aca="false">PV($C$203,F$205,0,F195)*-1</f>
        <v>1326308.45703263</v>
      </c>
      <c r="G208" s="22" t="n">
        <f aca="false">PV($C$203,G$205,0,G195)*-1</f>
        <v>1327581.24042421</v>
      </c>
      <c r="H208" s="22" t="n">
        <f aca="false">PV($C$203,H$205,0,H195)*-1</f>
        <v>1328540.20300754</v>
      </c>
      <c r="I208" s="22" t="n">
        <f aca="false">PV($C$203,I$205,0,I195)*-1</f>
        <v>1329328.98685543</v>
      </c>
      <c r="J208" s="22" t="n">
        <f aca="false">PV($C$203,J$205,0,J195)*-1</f>
        <v>1329731.59117013</v>
      </c>
      <c r="K208" s="22" t="n">
        <f aca="false">PV($C$203,K$205,0,K195)*-1</f>
        <v>1329916.14687068</v>
      </c>
      <c r="L208" s="22" t="n">
        <f aca="false">PV($C$203,L$205,0,L195)*-1</f>
        <v>1330310.3491989</v>
      </c>
      <c r="M208" s="22" t="n">
        <f aca="false">PV($C$203,M$205,0,M195)*-1</f>
        <v>1329319.33618963</v>
      </c>
    </row>
    <row r="209" customFormat="false" ht="15" hidden="false" customHeight="false" outlineLevel="0" collapsed="false">
      <c r="A209" s="101"/>
      <c r="B209" s="101" t="s">
        <v>27</v>
      </c>
      <c r="C209" s="22" t="n">
        <f aca="false">PV($C$203,C$205,0,C196)*-1</f>
        <v>0</v>
      </c>
      <c r="D209" s="22" t="n">
        <f aca="false">PV($C$203,D$205,0,D196)*-1</f>
        <v>2066770.95247172</v>
      </c>
      <c r="E209" s="22" t="n">
        <f aca="false">PV($C$203,E$205,0,E196)*-1</f>
        <v>2069666.31358798</v>
      </c>
      <c r="F209" s="22" t="n">
        <f aca="false">PV($C$203,F$205,0,F196)*-1</f>
        <v>2072083.83192142</v>
      </c>
      <c r="G209" s="22" t="n">
        <f aca="false">PV($C$203,G$205,0,G196)*-1</f>
        <v>2074072.29386122</v>
      </c>
      <c r="H209" s="22" t="n">
        <f aca="false">PV($C$203,H$205,0,H196)*-1</f>
        <v>2075570.47541454</v>
      </c>
      <c r="I209" s="22" t="n">
        <f aca="false">PV($C$203,I$205,0,I196)*-1</f>
        <v>2076802.78773934</v>
      </c>
      <c r="J209" s="22" t="n">
        <f aca="false">PV($C$203,J$205,0,J196)*-1</f>
        <v>2077431.77407108</v>
      </c>
      <c r="K209" s="22" t="n">
        <f aca="false">PV($C$203,K$205,0,K196)*-1</f>
        <v>2077720.10434687</v>
      </c>
      <c r="L209" s="22" t="n">
        <f aca="false">PV($C$203,L$205,0,L196)*-1</f>
        <v>2078335.964305</v>
      </c>
      <c r="M209" s="22" t="n">
        <f aca="false">PV($C$203,M$205,0,M196)*-1</f>
        <v>2076787.71056142</v>
      </c>
    </row>
    <row r="210" customFormat="false" ht="15" hidden="false" customHeight="false" outlineLevel="0" collapsed="false">
      <c r="A210" s="101"/>
      <c r="B210" s="102" t="s">
        <v>443</v>
      </c>
      <c r="C210" s="22"/>
      <c r="D210" s="22"/>
      <c r="E210" s="22"/>
      <c r="F210" s="22"/>
      <c r="G210" s="22"/>
      <c r="H210" s="22"/>
      <c r="I210" s="22"/>
      <c r="J210" s="22"/>
      <c r="K210" s="22"/>
      <c r="L210" s="22"/>
      <c r="M210" s="22"/>
    </row>
    <row r="211" customFormat="false" ht="15" hidden="false" customHeight="false" outlineLevel="0" collapsed="false">
      <c r="A211" s="101"/>
      <c r="B211" s="101" t="s">
        <v>238</v>
      </c>
      <c r="C211" s="22" t="n">
        <f aca="false">NPV($C$203,D193:M193)+C193</f>
        <v>44151354.522972</v>
      </c>
      <c r="D211" s="22"/>
      <c r="E211" s="22"/>
      <c r="F211" s="22"/>
      <c r="G211" s="22"/>
      <c r="H211" s="22"/>
      <c r="I211" s="22"/>
      <c r="J211" s="22"/>
      <c r="K211" s="22"/>
      <c r="L211" s="22"/>
      <c r="M211" s="22"/>
    </row>
    <row r="212" customFormat="false" ht="15" hidden="false" customHeight="false" outlineLevel="0" collapsed="false">
      <c r="A212" s="101"/>
      <c r="B212" s="101" t="s">
        <v>25</v>
      </c>
      <c r="C212" s="22" t="n">
        <f aca="false">NPV($C$203,D194:M194)+C194</f>
        <v>10127407.1966081</v>
      </c>
      <c r="D212" s="22"/>
      <c r="E212" s="22"/>
      <c r="F212" s="22"/>
      <c r="G212" s="22"/>
      <c r="H212" s="22"/>
      <c r="I212" s="22"/>
      <c r="J212" s="22"/>
      <c r="K212" s="22"/>
      <c r="L212" s="22"/>
      <c r="M212" s="22"/>
    </row>
    <row r="213" customFormat="false" ht="15" hidden="false" customHeight="false" outlineLevel="0" collapsed="false">
      <c r="A213" s="101"/>
      <c r="B213" s="101" t="s">
        <v>26</v>
      </c>
      <c r="C213" s="22" t="n">
        <f aca="false">NPV($C$203,D195:M195)+C195</f>
        <v>13278705.1180834</v>
      </c>
      <c r="D213" s="22"/>
      <c r="E213" s="22"/>
      <c r="F213" s="22"/>
      <c r="G213" s="22"/>
      <c r="H213" s="22"/>
      <c r="I213" s="22"/>
      <c r="J213" s="22"/>
      <c r="K213" s="22"/>
      <c r="L213" s="22"/>
      <c r="M213" s="22"/>
    </row>
    <row r="214" customFormat="false" ht="15" hidden="false" customHeight="false" outlineLevel="0" collapsed="false">
      <c r="A214" s="101"/>
      <c r="B214" s="101" t="s">
        <v>27</v>
      </c>
      <c r="C214" s="22" t="n">
        <f aca="false">NPV($C$203,D196:M196)+C196</f>
        <v>20745242.2082806</v>
      </c>
      <c r="D214" s="22"/>
      <c r="E214" s="22"/>
      <c r="F214" s="22"/>
      <c r="G214" s="22"/>
      <c r="H214" s="22"/>
      <c r="I214" s="22"/>
      <c r="J214" s="22"/>
      <c r="K214" s="22"/>
      <c r="L214" s="22"/>
      <c r="M214" s="22"/>
    </row>
    <row r="215" customFormat="false" ht="15" hidden="false" customHeight="false" outlineLevel="0" collapsed="false">
      <c r="B215" s="20"/>
      <c r="C215" s="22"/>
      <c r="D215" s="22"/>
      <c r="E215" s="22"/>
      <c r="F215" s="22"/>
      <c r="G215" s="22"/>
      <c r="H215" s="22"/>
      <c r="I215" s="22"/>
      <c r="J215" s="22"/>
      <c r="K215" s="22"/>
      <c r="L215" s="22"/>
      <c r="M215" s="22"/>
    </row>
    <row r="216" customFormat="false" ht="15" hidden="false" customHeight="false" outlineLevel="0" collapsed="false">
      <c r="B216" s="0" t="s">
        <v>546</v>
      </c>
    </row>
    <row r="217" customFormat="false" ht="15" hidden="false" customHeight="false" outlineLevel="0" collapsed="false">
      <c r="B217" s="0" t="s">
        <v>25</v>
      </c>
      <c r="C217" s="75" t="n">
        <v>0</v>
      </c>
      <c r="D217" s="75" t="n">
        <f aca="false">'Regional Data WRA'!AC26+'Regional Data WRA'!V16-('Regional Data WRA'!AC26*'Regional Data WRA'!V16)</f>
        <v>0.975777008026228</v>
      </c>
      <c r="E217" s="75" t="n">
        <f aca="false">D217</f>
        <v>0.975777008026228</v>
      </c>
      <c r="F217" s="75" t="n">
        <f aca="false">E217</f>
        <v>0.975777008026228</v>
      </c>
      <c r="G217" s="75" t="n">
        <f aca="false">F217</f>
        <v>0.975777008026228</v>
      </c>
      <c r="H217" s="75" t="n">
        <f aca="false">G217</f>
        <v>0.975777008026228</v>
      </c>
      <c r="I217" s="75" t="n">
        <f aca="false">H217</f>
        <v>0.975777008026228</v>
      </c>
      <c r="J217" s="75" t="n">
        <f aca="false">I217</f>
        <v>0.975777008026228</v>
      </c>
      <c r="K217" s="75" t="n">
        <f aca="false">J217</f>
        <v>0.975777008026228</v>
      </c>
      <c r="L217" s="75" t="n">
        <f aca="false">K217</f>
        <v>0.975777008026228</v>
      </c>
      <c r="M217" s="75" t="n">
        <f aca="false">L217</f>
        <v>0.975777008026228</v>
      </c>
    </row>
    <row r="218" customFormat="false" ht="15" hidden="false" customHeight="false" outlineLevel="0" collapsed="false">
      <c r="B218" s="0" t="s">
        <v>26</v>
      </c>
      <c r="C218" s="75" t="n">
        <v>0</v>
      </c>
      <c r="D218" s="75" t="n">
        <f aca="false">'Regional Data WRA'!AC27+'Regional Data WRA'!V17-('Regional Data WRA'!AC27*'Regional Data WRA'!V17)</f>
        <v>0.634223387209977</v>
      </c>
      <c r="E218" s="75" t="n">
        <f aca="false">D218</f>
        <v>0.634223387209977</v>
      </c>
      <c r="F218" s="75" t="n">
        <f aca="false">E218</f>
        <v>0.634223387209977</v>
      </c>
      <c r="G218" s="75" t="n">
        <f aca="false">F218</f>
        <v>0.634223387209977</v>
      </c>
      <c r="H218" s="75" t="n">
        <f aca="false">G218</f>
        <v>0.634223387209977</v>
      </c>
      <c r="I218" s="75" t="n">
        <f aca="false">H218</f>
        <v>0.634223387209977</v>
      </c>
      <c r="J218" s="75" t="n">
        <f aca="false">I218</f>
        <v>0.634223387209977</v>
      </c>
      <c r="K218" s="75" t="n">
        <f aca="false">J218</f>
        <v>0.634223387209977</v>
      </c>
      <c r="L218" s="75" t="n">
        <f aca="false">K218</f>
        <v>0.634223387209977</v>
      </c>
      <c r="M218" s="75" t="n">
        <f aca="false">L218</f>
        <v>0.634223387209977</v>
      </c>
    </row>
    <row r="219" customFormat="false" ht="15" hidden="false" customHeight="false" outlineLevel="0" collapsed="false">
      <c r="B219" s="0" t="s">
        <v>27</v>
      </c>
      <c r="C219" s="75" t="n">
        <v>0</v>
      </c>
      <c r="D219" s="75" t="n">
        <f aca="false">'Regional Data WRA'!AC28+'Regional Data WRA'!V18-('Regional Data WRA'!AC28*'Regional Data WRA'!V18)</f>
        <v>0.920193473769436</v>
      </c>
      <c r="E219" s="75" t="n">
        <f aca="false">D219</f>
        <v>0.920193473769436</v>
      </c>
      <c r="F219" s="75" t="n">
        <f aca="false">E219</f>
        <v>0.920193473769436</v>
      </c>
      <c r="G219" s="75" t="n">
        <f aca="false">F219</f>
        <v>0.920193473769436</v>
      </c>
      <c r="H219" s="75" t="n">
        <f aca="false">G219</f>
        <v>0.920193473769436</v>
      </c>
      <c r="I219" s="75" t="n">
        <f aca="false">H219</f>
        <v>0.920193473769436</v>
      </c>
      <c r="J219" s="75" t="n">
        <f aca="false">I219</f>
        <v>0.920193473769436</v>
      </c>
      <c r="K219" s="75" t="n">
        <f aca="false">J219</f>
        <v>0.920193473769436</v>
      </c>
      <c r="L219" s="75" t="n">
        <f aca="false">K219</f>
        <v>0.920193473769436</v>
      </c>
      <c r="M219" s="75" t="n">
        <f aca="false">L219</f>
        <v>0.920193473769436</v>
      </c>
    </row>
    <row r="221" customFormat="false" ht="15" hidden="false" customHeight="false" outlineLevel="0" collapsed="false">
      <c r="B221" s="0" t="s">
        <v>547</v>
      </c>
      <c r="C221" s="75"/>
      <c r="D221" s="75"/>
      <c r="E221" s="75"/>
      <c r="F221" s="75"/>
      <c r="G221" s="75"/>
      <c r="H221" s="75"/>
      <c r="I221" s="75"/>
      <c r="J221" s="75"/>
      <c r="K221" s="75"/>
      <c r="L221" s="75"/>
      <c r="M221" s="75"/>
    </row>
    <row r="222" customFormat="false" ht="15" hidden="false" customHeight="false" outlineLevel="0" collapsed="false">
      <c r="B222" s="0" t="s">
        <v>238</v>
      </c>
      <c r="C222" s="22" t="n">
        <f aca="false">SUM(C223:C225)</f>
        <v>0</v>
      </c>
      <c r="D222" s="22" t="n">
        <f aca="false">SUM(D223:D225)</f>
        <v>3906002.73767838</v>
      </c>
      <c r="E222" s="22" t="n">
        <f aca="false">SUM(E223:E225)</f>
        <v>4028818.93884076</v>
      </c>
      <c r="F222" s="22" t="n">
        <f aca="false">SUM(F223:F225)</f>
        <v>4154530.6342411</v>
      </c>
      <c r="G222" s="22" t="n">
        <f aca="false">SUM(G223:G225)</f>
        <v>4283273.02796502</v>
      </c>
      <c r="H222" s="22" t="n">
        <f aca="false">SUM(H223:H225)</f>
        <v>4414958.00948482</v>
      </c>
      <c r="I222" s="22" t="n">
        <f aca="false">SUM(I223:I225)</f>
        <v>4550106.64623156</v>
      </c>
      <c r="J222" s="22" t="n">
        <f aca="false">SUM(J223:J225)</f>
        <v>4688029.24545392</v>
      </c>
      <c r="K222" s="22" t="n">
        <f aca="false">SUM(K223:K225)</f>
        <v>4829340.30212528</v>
      </c>
      <c r="L222" s="22" t="n">
        <f aca="false">SUM(L223:L225)</f>
        <v>4975694.92693412</v>
      </c>
      <c r="M222" s="22" t="n">
        <f aca="false">SUM(M223:M225)</f>
        <v>5121147.93798104</v>
      </c>
    </row>
    <row r="223" customFormat="false" ht="15" hidden="false" customHeight="false" outlineLevel="0" collapsed="false">
      <c r="B223" s="0" t="s">
        <v>25</v>
      </c>
      <c r="C223" s="22" t="n">
        <f aca="false">C217*C161</f>
        <v>0</v>
      </c>
      <c r="D223" s="22" t="n">
        <f aca="false">D217*D161</f>
        <v>1014263.44176749</v>
      </c>
      <c r="E223" s="22" t="n">
        <f aca="false">E217*E161</f>
        <v>1046154.86408886</v>
      </c>
      <c r="F223" s="22" t="n">
        <f aca="false">F217*F161</f>
        <v>1078798.15325434</v>
      </c>
      <c r="G223" s="22" t="n">
        <f aca="false">G217*G161</f>
        <v>1112228.4174219</v>
      </c>
      <c r="H223" s="22" t="n">
        <f aca="false">H217*H161</f>
        <v>1146422.7771178</v>
      </c>
      <c r="I223" s="22" t="n">
        <f aca="false">I217*I161</f>
        <v>1181516.53681609</v>
      </c>
      <c r="J223" s="22" t="n">
        <f aca="false">J217*J161</f>
        <v>1217330.60546366</v>
      </c>
      <c r="K223" s="22" t="n">
        <f aca="false">K217*K161</f>
        <v>1254024.54766619</v>
      </c>
      <c r="L223" s="22" t="n">
        <f aca="false">L217*L161</f>
        <v>1292028.14250377</v>
      </c>
      <c r="M223" s="22" t="n">
        <f aca="false">M217*M161</f>
        <v>1329797.61720915</v>
      </c>
    </row>
    <row r="224" customFormat="false" ht="15" hidden="false" customHeight="false" outlineLevel="0" collapsed="false">
      <c r="B224" s="0" t="s">
        <v>26</v>
      </c>
      <c r="C224" s="22" t="n">
        <f aca="false">C218*C162</f>
        <v>0</v>
      </c>
      <c r="D224" s="22" t="n">
        <f aca="false">D218*D162</f>
        <v>922207.500990315</v>
      </c>
      <c r="E224" s="22" t="n">
        <f aca="false">E218*E162</f>
        <v>951204.414090892</v>
      </c>
      <c r="F224" s="22" t="n">
        <f aca="false">F218*F162</f>
        <v>980884.953569805</v>
      </c>
      <c r="G224" s="22" t="n">
        <f aca="false">G218*G162</f>
        <v>1011281.04112048</v>
      </c>
      <c r="H224" s="22" t="n">
        <f aca="false">H218*H162</f>
        <v>1042371.87384158</v>
      </c>
      <c r="I224" s="22" t="n">
        <f aca="false">I218*I162</f>
        <v>1074280.47578756</v>
      </c>
      <c r="J224" s="22" t="n">
        <f aca="false">J218*J162</f>
        <v>1106844.01045485</v>
      </c>
      <c r="K224" s="22" t="n">
        <f aca="false">K218*K162</f>
        <v>1140207.56014674</v>
      </c>
      <c r="L224" s="22" t="n">
        <f aca="false">L218*L162</f>
        <v>1174761.89660467</v>
      </c>
      <c r="M224" s="22" t="n">
        <f aca="false">M218*M162</f>
        <v>1209103.36199464</v>
      </c>
    </row>
    <row r="225" customFormat="false" ht="15" hidden="false" customHeight="false" outlineLevel="0" collapsed="false">
      <c r="B225" s="0" t="s">
        <v>27</v>
      </c>
      <c r="C225" s="22" t="n">
        <f aca="false">C219*C163</f>
        <v>0</v>
      </c>
      <c r="D225" s="22" t="n">
        <f aca="false">D219*D163</f>
        <v>1969531.79492058</v>
      </c>
      <c r="E225" s="22" t="n">
        <f aca="false">E219*E163</f>
        <v>2031459.660661</v>
      </c>
      <c r="F225" s="22" t="n">
        <f aca="false">F219*F163</f>
        <v>2094847.52741695</v>
      </c>
      <c r="G225" s="22" t="n">
        <f aca="false">G219*G163</f>
        <v>2159763.56942264</v>
      </c>
      <c r="H225" s="22" t="n">
        <f aca="false">H219*H163</f>
        <v>2226163.35852543</v>
      </c>
      <c r="I225" s="22" t="n">
        <f aca="false">I219*I163</f>
        <v>2294309.63362791</v>
      </c>
      <c r="J225" s="22" t="n">
        <f aca="false">J219*J163</f>
        <v>2363854.62953541</v>
      </c>
      <c r="K225" s="22" t="n">
        <f aca="false">K219*K163</f>
        <v>2435108.19431235</v>
      </c>
      <c r="L225" s="22" t="n">
        <f aca="false">L219*L163</f>
        <v>2508904.88782568</v>
      </c>
      <c r="M225" s="22" t="n">
        <f aca="false">M219*M163</f>
        <v>2582246.95877725</v>
      </c>
    </row>
    <row r="227" customFormat="false" ht="15" hidden="false" customHeight="false" outlineLevel="0" collapsed="false">
      <c r="A227" s="101" t="s">
        <v>548</v>
      </c>
      <c r="B227" s="102" t="s">
        <v>439</v>
      </c>
      <c r="C227" s="22"/>
      <c r="D227" s="22"/>
      <c r="E227" s="22"/>
      <c r="F227" s="22"/>
      <c r="G227" s="22"/>
      <c r="H227" s="22"/>
      <c r="I227" s="22"/>
      <c r="J227" s="22"/>
      <c r="K227" s="22"/>
      <c r="L227" s="22"/>
      <c r="M227" s="22"/>
    </row>
    <row r="228" customFormat="false" ht="15" hidden="false" customHeight="false" outlineLevel="0" collapsed="false">
      <c r="A228" s="101"/>
      <c r="B228" s="101" t="s">
        <v>238</v>
      </c>
      <c r="C228" s="48" t="n">
        <f aca="false">SUM(C222:M222)</f>
        <v>44951902.406936</v>
      </c>
      <c r="D228" s="22"/>
      <c r="E228" s="22"/>
      <c r="F228" s="22"/>
      <c r="G228" s="22"/>
      <c r="H228" s="22"/>
      <c r="I228" s="22"/>
      <c r="J228" s="22"/>
      <c r="K228" s="22"/>
      <c r="L228" s="22"/>
      <c r="M228" s="22"/>
    </row>
    <row r="229" customFormat="false" ht="15" hidden="false" customHeight="false" outlineLevel="0" collapsed="false">
      <c r="A229" s="101"/>
      <c r="B229" s="101" t="s">
        <v>25</v>
      </c>
      <c r="C229" s="48" t="n">
        <f aca="false">SUM(C223:M223)</f>
        <v>11672565.1033092</v>
      </c>
      <c r="D229" s="22"/>
      <c r="E229" s="22"/>
      <c r="F229" s="22"/>
      <c r="G229" s="22"/>
      <c r="H229" s="22"/>
      <c r="I229" s="22"/>
      <c r="J229" s="22"/>
      <c r="K229" s="22"/>
      <c r="L229" s="22"/>
      <c r="M229" s="22"/>
    </row>
    <row r="230" customFormat="false" ht="15" hidden="false" customHeight="false" outlineLevel="0" collapsed="false">
      <c r="A230" s="101"/>
      <c r="B230" s="101" t="s">
        <v>26</v>
      </c>
      <c r="C230" s="48" t="n">
        <f aca="false">SUM(C224:M224)</f>
        <v>10613147.0886015</v>
      </c>
      <c r="D230" s="22"/>
      <c r="E230" s="22"/>
      <c r="F230" s="22"/>
      <c r="G230" s="22"/>
      <c r="H230" s="22"/>
      <c r="I230" s="22"/>
      <c r="J230" s="22"/>
      <c r="K230" s="22"/>
      <c r="L230" s="22"/>
      <c r="M230" s="22"/>
    </row>
    <row r="231" customFormat="false" ht="15" hidden="false" customHeight="false" outlineLevel="0" collapsed="false">
      <c r="A231" s="101"/>
      <c r="B231" s="101" t="s">
        <v>27</v>
      </c>
      <c r="C231" s="48" t="n">
        <f aca="false">SUM(C225:M225)</f>
        <v>22666190.2150252</v>
      </c>
      <c r="D231" s="22"/>
      <c r="E231" s="22"/>
      <c r="F231" s="22"/>
      <c r="G231" s="22"/>
      <c r="H231" s="22"/>
      <c r="I231" s="22"/>
      <c r="J231" s="22"/>
      <c r="K231" s="22"/>
      <c r="L231" s="22"/>
      <c r="M231" s="22"/>
    </row>
    <row r="232" customFormat="false" ht="15" hidden="false" customHeight="false" outlineLevel="0" collapsed="false">
      <c r="A232" s="101"/>
      <c r="B232" s="102" t="s">
        <v>440</v>
      </c>
      <c r="C232" s="24" t="n">
        <f aca="false">'National Data'!$B$3</f>
        <v>0.03</v>
      </c>
      <c r="D232" s="22"/>
      <c r="E232" s="22"/>
      <c r="F232" s="22"/>
      <c r="G232" s="22"/>
      <c r="H232" s="22"/>
      <c r="I232" s="22"/>
      <c r="J232" s="22"/>
      <c r="K232" s="22"/>
      <c r="L232" s="22"/>
      <c r="M232" s="22"/>
    </row>
    <row r="233" customFormat="false" ht="15" hidden="false" customHeight="false" outlineLevel="0" collapsed="false">
      <c r="A233" s="101"/>
      <c r="B233" s="102" t="s">
        <v>441</v>
      </c>
      <c r="C233" s="22"/>
      <c r="D233" s="22"/>
      <c r="E233" s="22"/>
      <c r="F233" s="22"/>
      <c r="G233" s="22"/>
      <c r="H233" s="22"/>
      <c r="I233" s="22"/>
      <c r="J233" s="22"/>
      <c r="K233" s="22"/>
      <c r="L233" s="22"/>
      <c r="M233" s="22"/>
    </row>
    <row r="234" customFormat="false" ht="15" hidden="false" customHeight="false" outlineLevel="0" collapsed="false">
      <c r="A234" s="101"/>
      <c r="B234" s="101" t="s">
        <v>442</v>
      </c>
      <c r="C234" s="22" t="n">
        <v>0</v>
      </c>
      <c r="D234" s="22" t="n">
        <f aca="false">C234+1</f>
        <v>1</v>
      </c>
      <c r="E234" s="22" t="n">
        <f aca="false">D234+1</f>
        <v>2</v>
      </c>
      <c r="F234" s="22" t="n">
        <f aca="false">E234+1</f>
        <v>3</v>
      </c>
      <c r="G234" s="22" t="n">
        <f aca="false">F234+1</f>
        <v>4</v>
      </c>
      <c r="H234" s="22" t="n">
        <f aca="false">G234+1</f>
        <v>5</v>
      </c>
      <c r="I234" s="22" t="n">
        <f aca="false">H234+1</f>
        <v>6</v>
      </c>
      <c r="J234" s="22" t="n">
        <f aca="false">I234+1</f>
        <v>7</v>
      </c>
      <c r="K234" s="22" t="n">
        <f aca="false">J234+1</f>
        <v>8</v>
      </c>
      <c r="L234" s="22" t="n">
        <f aca="false">K234+1</f>
        <v>9</v>
      </c>
      <c r="M234" s="22" t="n">
        <f aca="false">L234+1</f>
        <v>10</v>
      </c>
    </row>
    <row r="235" customFormat="false" ht="15" hidden="false" customHeight="false" outlineLevel="0" collapsed="false">
      <c r="A235" s="101"/>
      <c r="B235" s="101" t="s">
        <v>238</v>
      </c>
      <c r="C235" s="22" t="n">
        <f aca="false">PV($C$232,C$234,0,C222)*-1</f>
        <v>0</v>
      </c>
      <c r="D235" s="22" t="n">
        <f aca="false">PV($C$232,D$234,0,D222)*-1</f>
        <v>3792235.66764891</v>
      </c>
      <c r="E235" s="22" t="n">
        <f aca="false">PV($C$232,E$234,0,E222)*-1</f>
        <v>3797548.25039189</v>
      </c>
      <c r="F235" s="22" t="n">
        <f aca="false">PV($C$232,F$234,0,F222)*-1</f>
        <v>3801984.05845293</v>
      </c>
      <c r="G235" s="22" t="n">
        <f aca="false">PV($C$232,G$234,0,G222)*-1</f>
        <v>3805632.60803353</v>
      </c>
      <c r="H235" s="22" t="n">
        <f aca="false">PV($C$232,H$234,0,H222)*-1</f>
        <v>3808381.56166882</v>
      </c>
      <c r="I235" s="22" t="n">
        <f aca="false">PV($C$232,I$234,0,I222)*-1</f>
        <v>3810642.68245059</v>
      </c>
      <c r="J235" s="22" t="n">
        <f aca="false">PV($C$232,J$234,0,J222)*-1</f>
        <v>3811796.78440797</v>
      </c>
      <c r="K235" s="22" t="n">
        <f aca="false">PV($C$232,K$234,0,K222)*-1</f>
        <v>3812325.83014215</v>
      </c>
      <c r="L235" s="22" t="n">
        <f aca="false">PV($C$232,L$234,0,L222)*-1</f>
        <v>3813455.84703961</v>
      </c>
      <c r="M235" s="22" t="n">
        <f aca="false">PV($C$232,M$234,0,M222)*-1</f>
        <v>3810615.0179376</v>
      </c>
    </row>
    <row r="236" customFormat="false" ht="15" hidden="false" customHeight="false" outlineLevel="0" collapsed="false">
      <c r="A236" s="101"/>
      <c r="B236" s="101" t="s">
        <v>25</v>
      </c>
      <c r="C236" s="22" t="n">
        <f aca="false">PV($C$232,C$234,0,C223)*-1</f>
        <v>0</v>
      </c>
      <c r="D236" s="22" t="n">
        <f aca="false">PV($C$232,D$234,0,D223)*-1</f>
        <v>984721.788123773</v>
      </c>
      <c r="E236" s="22" t="n">
        <f aca="false">PV($C$232,E$234,0,E223)*-1</f>
        <v>986101.295210542</v>
      </c>
      <c r="F236" s="22" t="n">
        <f aca="false">PV($C$232,F$234,0,F223)*-1</f>
        <v>987253.132076301</v>
      </c>
      <c r="G236" s="22" t="n">
        <f aca="false">PV($C$232,G$234,0,G223)*-1</f>
        <v>988200.543203124</v>
      </c>
      <c r="H236" s="22" t="n">
        <f aca="false">PV($C$232,H$234,0,H223)*-1</f>
        <v>988914.358159907</v>
      </c>
      <c r="I236" s="22" t="n">
        <f aca="false">PV($C$232,I$234,0,I223)*-1</f>
        <v>989501.49859487</v>
      </c>
      <c r="J236" s="22" t="n">
        <f aca="false">PV($C$232,J$234,0,J223)*-1</f>
        <v>989801.181800965</v>
      </c>
      <c r="K236" s="22" t="n">
        <f aca="false">PV($C$232,K$234,0,K223)*-1</f>
        <v>989938.557984043</v>
      </c>
      <c r="L236" s="22" t="n">
        <f aca="false">PV($C$232,L$234,0,L223)*-1</f>
        <v>990231.987073742</v>
      </c>
      <c r="M236" s="22" t="n">
        <f aca="false">PV($C$232,M$234,0,M223)*-1</f>
        <v>989494.315009489</v>
      </c>
    </row>
    <row r="237" customFormat="false" ht="15" hidden="false" customHeight="false" outlineLevel="0" collapsed="false">
      <c r="A237" s="101"/>
      <c r="B237" s="101" t="s">
        <v>26</v>
      </c>
      <c r="C237" s="22" t="n">
        <f aca="false">PV($C$232,C$234,0,C224)*-1</f>
        <v>0</v>
      </c>
      <c r="D237" s="22" t="n">
        <f aca="false">PV($C$232,D$234,0,D224)*-1</f>
        <v>895347.088340111</v>
      </c>
      <c r="E237" s="22" t="n">
        <f aca="false">PV($C$232,E$234,0,E224)*-1</f>
        <v>896601.389472045</v>
      </c>
      <c r="F237" s="22" t="n">
        <f aca="false">PV($C$232,F$234,0,F224)*-1</f>
        <v>897648.684044418</v>
      </c>
      <c r="G237" s="22" t="n">
        <f aca="false">PV($C$232,G$234,0,G224)*-1</f>
        <v>898510.10683824</v>
      </c>
      <c r="H237" s="22" t="n">
        <f aca="false">PV($C$232,H$234,0,H224)*-1</f>
        <v>899159.134970731</v>
      </c>
      <c r="I237" s="22" t="n">
        <f aca="false">PV($C$232,I$234,0,I224)*-1</f>
        <v>899692.985734704</v>
      </c>
      <c r="J237" s="22" t="n">
        <f aca="false">PV($C$232,J$234,0,J224)*-1</f>
        <v>899965.469282074</v>
      </c>
      <c r="K237" s="22" t="n">
        <f aca="false">PV($C$232,K$234,0,K224)*-1</f>
        <v>900090.377014401</v>
      </c>
      <c r="L237" s="22" t="n">
        <f aca="false">PV($C$232,L$234,0,L224)*-1</f>
        <v>900357.174077555</v>
      </c>
      <c r="M237" s="22" t="n">
        <f aca="false">PV($C$232,M$234,0,M224)*-1</f>
        <v>899686.454141383</v>
      </c>
    </row>
    <row r="238" customFormat="false" ht="15" hidden="false" customHeight="false" outlineLevel="0" collapsed="false">
      <c r="A238" s="101"/>
      <c r="B238" s="101" t="s">
        <v>27</v>
      </c>
      <c r="C238" s="22" t="n">
        <f aca="false">PV($C$232,C$234,0,C225)*-1</f>
        <v>0</v>
      </c>
      <c r="D238" s="22" t="n">
        <f aca="false">PV($C$232,D$234,0,D225)*-1</f>
        <v>1912166.79118503</v>
      </c>
      <c r="E238" s="22" t="n">
        <f aca="false">PV($C$232,E$234,0,E225)*-1</f>
        <v>1914845.5657093</v>
      </c>
      <c r="F238" s="22" t="n">
        <f aca="false">PV($C$232,F$234,0,F225)*-1</f>
        <v>1917082.24233221</v>
      </c>
      <c r="G238" s="22" t="n">
        <f aca="false">PV($C$232,G$234,0,G225)*-1</f>
        <v>1918921.95799217</v>
      </c>
      <c r="H238" s="22" t="n">
        <f aca="false">PV($C$232,H$234,0,H225)*-1</f>
        <v>1920308.06853819</v>
      </c>
      <c r="I238" s="22" t="n">
        <f aca="false">PV($C$232,I$234,0,I225)*-1</f>
        <v>1921448.19812102</v>
      </c>
      <c r="J238" s="22" t="n">
        <f aca="false">PV($C$232,J$234,0,J225)*-1</f>
        <v>1922030.13332493</v>
      </c>
      <c r="K238" s="22" t="n">
        <f aca="false">PV($C$232,K$234,0,K225)*-1</f>
        <v>1922296.8951437</v>
      </c>
      <c r="L238" s="22" t="n">
        <f aca="false">PV($C$232,L$234,0,L225)*-1</f>
        <v>1922866.68588831</v>
      </c>
      <c r="M238" s="22" t="n">
        <f aca="false">PV($C$232,M$234,0,M225)*-1</f>
        <v>1921434.24878673</v>
      </c>
    </row>
    <row r="239" customFormat="false" ht="15" hidden="false" customHeight="false" outlineLevel="0" collapsed="false">
      <c r="A239" s="101"/>
      <c r="B239" s="102" t="s">
        <v>443</v>
      </c>
      <c r="C239" s="22"/>
      <c r="D239" s="22"/>
      <c r="E239" s="22"/>
      <c r="F239" s="22"/>
      <c r="G239" s="22"/>
      <c r="H239" s="22"/>
      <c r="I239" s="22"/>
      <c r="J239" s="22"/>
      <c r="K239" s="22"/>
      <c r="L239" s="22"/>
      <c r="M239" s="22"/>
    </row>
    <row r="240" customFormat="false" ht="15" hidden="false" customHeight="false" outlineLevel="0" collapsed="false">
      <c r="A240" s="101"/>
      <c r="B240" s="101" t="s">
        <v>238</v>
      </c>
      <c r="C240" s="22" t="n">
        <f aca="false">NPV($C$232,D222:M222)+C222</f>
        <v>38064618.308174</v>
      </c>
      <c r="D240" s="22"/>
      <c r="E240" s="22"/>
      <c r="F240" s="22"/>
      <c r="G240" s="22"/>
      <c r="H240" s="22"/>
      <c r="I240" s="22"/>
      <c r="J240" s="22"/>
      <c r="K240" s="22"/>
      <c r="L240" s="22"/>
      <c r="M240" s="22"/>
    </row>
    <row r="241" customFormat="false" ht="15" hidden="false" customHeight="false" outlineLevel="0" collapsed="false">
      <c r="A241" s="101"/>
      <c r="B241" s="101" t="s">
        <v>25</v>
      </c>
      <c r="C241" s="22" t="n">
        <f aca="false">NPV($C$232,D223:M223)+C223</f>
        <v>9884158.65723676</v>
      </c>
      <c r="D241" s="22"/>
      <c r="E241" s="22"/>
      <c r="F241" s="22"/>
      <c r="G241" s="22"/>
      <c r="H241" s="22"/>
      <c r="I241" s="22"/>
      <c r="J241" s="22"/>
      <c r="K241" s="22"/>
      <c r="L241" s="22"/>
      <c r="M241" s="22"/>
    </row>
    <row r="242" customFormat="false" ht="15" hidden="false" customHeight="false" outlineLevel="0" collapsed="false">
      <c r="A242" s="101"/>
      <c r="B242" s="101" t="s">
        <v>26</v>
      </c>
      <c r="C242" s="22" t="n">
        <f aca="false">NPV($C$232,D224:M224)+C224</f>
        <v>8987058.86391566</v>
      </c>
      <c r="D242" s="22"/>
      <c r="E242" s="22"/>
      <c r="F242" s="22"/>
      <c r="G242" s="22"/>
      <c r="H242" s="22"/>
      <c r="I242" s="22"/>
      <c r="J242" s="22"/>
      <c r="K242" s="22"/>
      <c r="L242" s="22"/>
      <c r="M242" s="22"/>
    </row>
    <row r="243" customFormat="false" ht="15" hidden="false" customHeight="false" outlineLevel="0" collapsed="false">
      <c r="A243" s="101"/>
      <c r="B243" s="101" t="s">
        <v>27</v>
      </c>
      <c r="C243" s="22" t="n">
        <f aca="false">NPV($C$232,D225:M225)+C225</f>
        <v>19193400.7870216</v>
      </c>
      <c r="D243" s="22"/>
      <c r="E243" s="22"/>
      <c r="F243" s="22"/>
      <c r="G243" s="22"/>
      <c r="H243" s="22"/>
      <c r="I243" s="22"/>
      <c r="J243" s="22"/>
      <c r="K243" s="22"/>
      <c r="L243" s="22"/>
      <c r="M243" s="22"/>
    </row>
    <row r="244" customFormat="false" ht="15" hidden="false" customHeight="false" outlineLevel="0" collapsed="false">
      <c r="A244" s="20"/>
      <c r="B244" s="20"/>
      <c r="C244" s="22"/>
      <c r="D244" s="22"/>
      <c r="E244" s="22"/>
      <c r="F244" s="22"/>
      <c r="G244" s="22"/>
      <c r="H244" s="22"/>
      <c r="I244" s="22"/>
      <c r="J244" s="22"/>
      <c r="K244" s="22"/>
      <c r="L244" s="22"/>
      <c r="M244" s="22"/>
    </row>
    <row r="245" customFormat="false" ht="15" hidden="false" customHeight="false" outlineLevel="0" collapsed="false">
      <c r="B245" s="0" t="s">
        <v>549</v>
      </c>
    </row>
    <row r="246" customFormat="false" ht="15" hidden="false" customHeight="false" outlineLevel="0" collapsed="false">
      <c r="B246" s="0" t="s">
        <v>238</v>
      </c>
      <c r="C246" s="49" t="n">
        <f aca="false">SUM(C247:C249)</f>
        <v>0</v>
      </c>
      <c r="D246" s="49" t="n">
        <f aca="false">SUM(D247:D249)</f>
        <v>959219.874787437</v>
      </c>
      <c r="E246" s="49" t="n">
        <f aca="false">SUM(E247:E249)</f>
        <v>989380.565655479</v>
      </c>
      <c r="F246" s="49" t="n">
        <f aca="false">SUM(F247:F249)</f>
        <v>1020252.31993205</v>
      </c>
      <c r="G246" s="49" t="n">
        <f aca="false">SUM(G247:G249)</f>
        <v>1051868.34047307</v>
      </c>
      <c r="H246" s="49" t="n">
        <f aca="false">SUM(H247:H249)</f>
        <v>1084206.98946231</v>
      </c>
      <c r="I246" s="49" t="n">
        <f aca="false">SUM(I247:I249)</f>
        <v>1117396.22846806</v>
      </c>
      <c r="J246" s="49" t="n">
        <f aca="false">SUM(J247:J249)</f>
        <v>1151266.6856186</v>
      </c>
      <c r="K246" s="49" t="n">
        <f aca="false">SUM(K247:K249)</f>
        <v>1185969.2660287</v>
      </c>
      <c r="L246" s="49" t="n">
        <f aca="false">SUM(L247:L249)</f>
        <v>1221910.42488389</v>
      </c>
      <c r="M246" s="49" t="n">
        <f aca="false">SUM(M247:M249)</f>
        <v>1257630.16918873</v>
      </c>
    </row>
    <row r="247" customFormat="false" ht="15" hidden="false" customHeight="false" outlineLevel="0" collapsed="false">
      <c r="B247" s="0" t="s">
        <v>25</v>
      </c>
      <c r="C247" s="48" t="n">
        <f aca="false">C172*C217*Interventions!$C$47</f>
        <v>0</v>
      </c>
      <c r="D247" s="48" t="n">
        <f aca="false">D172*D217*Interventions!$C$47</f>
        <v>276735.384970575</v>
      </c>
      <c r="E247" s="48" t="n">
        <f aca="false">E172*E217*Interventions!$C$47</f>
        <v>285436.758469738</v>
      </c>
      <c r="F247" s="48" t="n">
        <f aca="false">F172*F217*Interventions!$C$47</f>
        <v>294343.274096656</v>
      </c>
      <c r="G247" s="48" t="n">
        <f aca="false">G172*G217*Interventions!$C$47</f>
        <v>303464.510890872</v>
      </c>
      <c r="H247" s="48" t="n">
        <f aca="false">H172*H217*Interventions!$C$47</f>
        <v>312794.226332235</v>
      </c>
      <c r="I247" s="48" t="n">
        <f aca="false">I172*I217*Interventions!$C$47</f>
        <v>322369.337393368</v>
      </c>
      <c r="J247" s="48" t="n">
        <f aca="false">J172*J217*Interventions!$C$47</f>
        <v>332140.980209632</v>
      </c>
      <c r="K247" s="48" t="n">
        <f aca="false">K172*K217*Interventions!$C$47</f>
        <v>342152.690977605</v>
      </c>
      <c r="L247" s="48" t="n">
        <f aca="false">L172*L217*Interventions!$C$47</f>
        <v>352521.732209453</v>
      </c>
      <c r="M247" s="48" t="n">
        <f aca="false">M172*M217*Interventions!$C$47</f>
        <v>362826.8952394</v>
      </c>
    </row>
    <row r="248" customFormat="false" ht="15" hidden="false" customHeight="false" outlineLevel="0" collapsed="false">
      <c r="B248" s="0" t="s">
        <v>26</v>
      </c>
      <c r="C248" s="48" t="n">
        <f aca="false">C173*C218*Interventions!$C$47</f>
        <v>0</v>
      </c>
      <c r="D248" s="48" t="n">
        <f aca="false">D173*D218*Interventions!$C$47</f>
        <v>212805.314696215</v>
      </c>
      <c r="E248" s="48" t="n">
        <f aca="false">E173*E218*Interventions!$C$47</f>
        <v>219496.538971621</v>
      </c>
      <c r="F248" s="48" t="n">
        <f aca="false">F173*F218*Interventions!$C$47</f>
        <v>226345.514432545</v>
      </c>
      <c r="G248" s="48" t="n">
        <f aca="false">G173*G218*Interventions!$C$47</f>
        <v>233359.607215145</v>
      </c>
      <c r="H248" s="48" t="n">
        <f aca="false">H173*H218*Interventions!$C$47</f>
        <v>240534.016916082</v>
      </c>
      <c r="I248" s="48" t="n">
        <f aca="false">I173*I218*Interventions!$C$47</f>
        <v>247897.132127504</v>
      </c>
      <c r="J248" s="48" t="n">
        <f aca="false">J173*J218*Interventions!$C$47</f>
        <v>255411.377278463</v>
      </c>
      <c r="K248" s="48" t="n">
        <f aca="false">K173*K218*Interventions!$C$47</f>
        <v>263110.231043957</v>
      </c>
      <c r="L248" s="48" t="n">
        <f aca="false">L173*L218*Interventions!$C$47</f>
        <v>271083.8665177</v>
      </c>
      <c r="M248" s="48" t="n">
        <f aca="false">M173*M218*Interventions!$C$47</f>
        <v>279008.380622815</v>
      </c>
    </row>
    <row r="249" customFormat="false" ht="15" hidden="false" customHeight="false" outlineLevel="0" collapsed="false">
      <c r="B249" s="0" t="s">
        <v>27</v>
      </c>
      <c r="C249" s="48" t="n">
        <f aca="false">C174*C219*Interventions!$C$47</f>
        <v>0</v>
      </c>
      <c r="D249" s="48" t="n">
        <f aca="false">D174*D219*Interventions!$C$47</f>
        <v>469679.175120647</v>
      </c>
      <c r="E249" s="48" t="n">
        <f aca="false">E174*E219*Interventions!$C$47</f>
        <v>484447.268214121</v>
      </c>
      <c r="F249" s="48" t="n">
        <f aca="false">F174*F219*Interventions!$C$47</f>
        <v>499563.531402852</v>
      </c>
      <c r="G249" s="48" t="n">
        <f aca="false">G174*G219*Interventions!$C$47</f>
        <v>515044.222367049</v>
      </c>
      <c r="H249" s="48" t="n">
        <f aca="false">H174*H219*Interventions!$C$47</f>
        <v>530878.746213993</v>
      </c>
      <c r="I249" s="48" t="n">
        <f aca="false">I174*I219*Interventions!$C$47</f>
        <v>547129.758947184</v>
      </c>
      <c r="J249" s="48" t="n">
        <f aca="false">J174*J219*Interventions!$C$47</f>
        <v>563714.328130502</v>
      </c>
      <c r="K249" s="48" t="n">
        <f aca="false">K174*K219*Interventions!$C$47</f>
        <v>580706.344007141</v>
      </c>
      <c r="L249" s="48" t="n">
        <f aca="false">L174*L219*Interventions!$C$47</f>
        <v>598304.826156738</v>
      </c>
      <c r="M249" s="48" t="n">
        <f aca="false">M174*M219*Interventions!$C$47</f>
        <v>615794.893326515</v>
      </c>
    </row>
    <row r="250" customFormat="false" ht="15" hidden="false" customHeight="false" outlineLevel="0" collapsed="false">
      <c r="C250" s="48"/>
      <c r="D250" s="48"/>
      <c r="E250" s="48"/>
      <c r="F250" s="48"/>
      <c r="G250" s="48"/>
      <c r="H250" s="48"/>
      <c r="I250" s="48"/>
      <c r="J250" s="48"/>
      <c r="K250" s="48"/>
      <c r="L250" s="48"/>
      <c r="M250" s="48"/>
    </row>
    <row r="251" customFormat="false" ht="15" hidden="false" customHeight="false" outlineLevel="0" collapsed="false">
      <c r="A251" s="101" t="s">
        <v>550</v>
      </c>
      <c r="B251" s="102" t="s">
        <v>439</v>
      </c>
      <c r="C251" s="22"/>
      <c r="D251" s="22"/>
      <c r="E251" s="22"/>
      <c r="F251" s="22"/>
      <c r="G251" s="22"/>
      <c r="H251" s="22"/>
      <c r="I251" s="22"/>
      <c r="J251" s="22"/>
      <c r="K251" s="22"/>
      <c r="L251" s="22"/>
      <c r="M251" s="22"/>
    </row>
    <row r="252" customFormat="false" ht="15" hidden="false" customHeight="false" outlineLevel="0" collapsed="false">
      <c r="A252" s="101"/>
      <c r="B252" s="101" t="s">
        <v>238</v>
      </c>
      <c r="C252" s="48" t="n">
        <f aca="false">SUM(C246:M246)</f>
        <v>11039100.8644983</v>
      </c>
      <c r="D252" s="22"/>
      <c r="E252" s="22"/>
      <c r="F252" s="22"/>
      <c r="G252" s="22"/>
      <c r="H252" s="22"/>
      <c r="I252" s="22"/>
      <c r="J252" s="22"/>
      <c r="K252" s="22"/>
      <c r="L252" s="22"/>
      <c r="M252" s="22"/>
    </row>
    <row r="253" customFormat="false" ht="15" hidden="false" customHeight="false" outlineLevel="0" collapsed="false">
      <c r="A253" s="101"/>
      <c r="B253" s="101" t="s">
        <v>25</v>
      </c>
      <c r="C253" s="48" t="n">
        <f aca="false">SUM(C247:M247)</f>
        <v>3184785.79078953</v>
      </c>
      <c r="D253" s="22"/>
      <c r="E253" s="22"/>
      <c r="F253" s="22"/>
      <c r="G253" s="22"/>
      <c r="H253" s="22"/>
      <c r="I253" s="22"/>
      <c r="J253" s="22"/>
      <c r="K253" s="22"/>
      <c r="L253" s="22"/>
      <c r="M253" s="22"/>
    </row>
    <row r="254" customFormat="false" ht="15" hidden="false" customHeight="false" outlineLevel="0" collapsed="false">
      <c r="A254" s="101"/>
      <c r="B254" s="101" t="s">
        <v>26</v>
      </c>
      <c r="C254" s="48" t="n">
        <f aca="false">SUM(C248:M248)</f>
        <v>2449051.97982205</v>
      </c>
      <c r="D254" s="22"/>
      <c r="E254" s="22"/>
      <c r="F254" s="22"/>
      <c r="G254" s="22"/>
      <c r="H254" s="22"/>
      <c r="I254" s="22"/>
      <c r="J254" s="22"/>
      <c r="K254" s="22"/>
      <c r="L254" s="22"/>
      <c r="M254" s="22"/>
    </row>
    <row r="255" customFormat="false" ht="15" hidden="false" customHeight="false" outlineLevel="0" collapsed="false">
      <c r="A255" s="101"/>
      <c r="B255" s="101" t="s">
        <v>27</v>
      </c>
      <c r="C255" s="48" t="n">
        <f aca="false">SUM(C249:M249)</f>
        <v>5405263.09388674</v>
      </c>
      <c r="D255" s="22"/>
      <c r="E255" s="22"/>
      <c r="F255" s="22"/>
      <c r="G255" s="22"/>
      <c r="H255" s="22"/>
      <c r="I255" s="22"/>
      <c r="J255" s="22"/>
      <c r="K255" s="22"/>
      <c r="L255" s="22"/>
      <c r="M255" s="22"/>
    </row>
    <row r="256" customFormat="false" ht="15" hidden="false" customHeight="false" outlineLevel="0" collapsed="false">
      <c r="A256" s="101"/>
      <c r="B256" s="102" t="s">
        <v>440</v>
      </c>
      <c r="C256" s="24" t="n">
        <f aca="false">'National Data'!$B$3</f>
        <v>0.03</v>
      </c>
      <c r="D256" s="22"/>
      <c r="E256" s="22"/>
      <c r="F256" s="22"/>
      <c r="G256" s="22"/>
      <c r="H256" s="22"/>
      <c r="I256" s="22"/>
      <c r="J256" s="22"/>
      <c r="K256" s="22"/>
      <c r="L256" s="22"/>
      <c r="M256" s="22"/>
    </row>
    <row r="257" customFormat="false" ht="15" hidden="false" customHeight="false" outlineLevel="0" collapsed="false">
      <c r="A257" s="101"/>
      <c r="B257" s="102" t="s">
        <v>441</v>
      </c>
      <c r="C257" s="22"/>
      <c r="D257" s="22"/>
      <c r="E257" s="22"/>
      <c r="F257" s="22"/>
      <c r="G257" s="22"/>
      <c r="H257" s="22"/>
      <c r="I257" s="22"/>
      <c r="J257" s="22"/>
      <c r="K257" s="22"/>
      <c r="L257" s="22"/>
      <c r="M257" s="22"/>
    </row>
    <row r="258" customFormat="false" ht="15" hidden="false" customHeight="false" outlineLevel="0" collapsed="false">
      <c r="A258" s="101"/>
      <c r="B258" s="101" t="s">
        <v>442</v>
      </c>
      <c r="C258" s="22" t="n">
        <v>0</v>
      </c>
      <c r="D258" s="22" t="n">
        <f aca="false">C258+1</f>
        <v>1</v>
      </c>
      <c r="E258" s="22" t="n">
        <f aca="false">D258+1</f>
        <v>2</v>
      </c>
      <c r="F258" s="22" t="n">
        <f aca="false">E258+1</f>
        <v>3</v>
      </c>
      <c r="G258" s="22" t="n">
        <f aca="false">F258+1</f>
        <v>4</v>
      </c>
      <c r="H258" s="22" t="n">
        <f aca="false">G258+1</f>
        <v>5</v>
      </c>
      <c r="I258" s="22" t="n">
        <f aca="false">H258+1</f>
        <v>6</v>
      </c>
      <c r="J258" s="22" t="n">
        <f aca="false">I258+1</f>
        <v>7</v>
      </c>
      <c r="K258" s="22" t="n">
        <f aca="false">J258+1</f>
        <v>8</v>
      </c>
      <c r="L258" s="22" t="n">
        <f aca="false">K258+1</f>
        <v>9</v>
      </c>
      <c r="M258" s="22" t="n">
        <f aca="false">L258+1</f>
        <v>10</v>
      </c>
    </row>
    <row r="259" customFormat="false" ht="15" hidden="false" customHeight="false" outlineLevel="0" collapsed="false">
      <c r="A259" s="101"/>
      <c r="B259" s="101" t="s">
        <v>238</v>
      </c>
      <c r="C259" s="22" t="n">
        <f aca="false">PV($C$256,C$258,0,C246)*-1</f>
        <v>0</v>
      </c>
      <c r="D259" s="22" t="n">
        <f aca="false">PV($C$256,D$258,0,D246)*-1</f>
        <v>931281.431832463</v>
      </c>
      <c r="E259" s="22" t="n">
        <f aca="false">PV($C$256,E$258,0,E246)*-1</f>
        <v>932586.073763294</v>
      </c>
      <c r="F259" s="22" t="n">
        <f aca="false">PV($C$256,F$258,0,F246)*-1</f>
        <v>933675.401021529</v>
      </c>
      <c r="G259" s="22" t="n">
        <f aca="false">PV($C$256,G$258,0,G246)*-1</f>
        <v>934571.396622889</v>
      </c>
      <c r="H259" s="22" t="n">
        <f aca="false">PV($C$256,H$258,0,H246)*-1</f>
        <v>935246.473200897</v>
      </c>
      <c r="I259" s="22" t="n">
        <f aca="false">PV($C$256,I$258,0,I246)*-1</f>
        <v>935801.749819688</v>
      </c>
      <c r="J259" s="22" t="n">
        <f aca="false">PV($C$256,J$258,0,J246)*-1</f>
        <v>936085.169368878</v>
      </c>
      <c r="K259" s="22" t="n">
        <f aca="false">PV($C$256,K$258,0,K246)*-1</f>
        <v>936215.090215578</v>
      </c>
      <c r="L259" s="22" t="n">
        <f aca="false">PV($C$256,L$258,0,L246)*-1</f>
        <v>936492.595056125</v>
      </c>
      <c r="M259" s="22" t="n">
        <f aca="false">PV($C$256,M$258,0,M246)*-1</f>
        <v>935794.956083874</v>
      </c>
    </row>
    <row r="260" customFormat="false" ht="15" hidden="false" customHeight="false" outlineLevel="0" collapsed="false">
      <c r="A260" s="101"/>
      <c r="B260" s="101" t="s">
        <v>25</v>
      </c>
      <c r="C260" s="22" t="n">
        <f aca="false">PV($C$256,C$258,0,C247)*-1</f>
        <v>0</v>
      </c>
      <c r="D260" s="22" t="n">
        <f aca="false">PV($C$256,D$258,0,D247)*-1</f>
        <v>268675.131039393</v>
      </c>
      <c r="E260" s="22" t="n">
        <f aca="false">PV($C$256,E$258,0,E247)*-1</f>
        <v>269051.520849974</v>
      </c>
      <c r="F260" s="22" t="n">
        <f aca="false">PV($C$256,F$258,0,F247)*-1</f>
        <v>269365.792276255</v>
      </c>
      <c r="G260" s="22" t="n">
        <f aca="false">PV($C$256,G$258,0,G247)*-1</f>
        <v>269624.287428609</v>
      </c>
      <c r="H260" s="22" t="n">
        <f aca="false">PV($C$256,H$258,0,H247)*-1</f>
        <v>269819.047338834</v>
      </c>
      <c r="I260" s="22" t="n">
        <f aca="false">PV($C$256,I$258,0,I247)*-1</f>
        <v>269979.244904487</v>
      </c>
      <c r="J260" s="22" t="n">
        <f aca="false">PV($C$256,J$258,0,J247)*-1</f>
        <v>270061.011577712</v>
      </c>
      <c r="K260" s="22" t="n">
        <f aca="false">PV($C$256,K$258,0,K247)*-1</f>
        <v>270098.493803084</v>
      </c>
      <c r="L260" s="22" t="n">
        <f aca="false">PV($C$256,L$258,0,L247)*-1</f>
        <v>270178.554080084</v>
      </c>
      <c r="M260" s="22" t="n">
        <f aca="false">PV($C$256,M$258,0,M247)*-1</f>
        <v>269977.284908509</v>
      </c>
    </row>
    <row r="261" customFormat="false" ht="15" hidden="false" customHeight="false" outlineLevel="0" collapsed="false">
      <c r="A261" s="101"/>
      <c r="B261" s="101" t="s">
        <v>26</v>
      </c>
      <c r="C261" s="22" t="n">
        <f aca="false">PV($C$256,C$258,0,C248)*-1</f>
        <v>0</v>
      </c>
      <c r="D261" s="22" t="n">
        <f aca="false">PV($C$256,D$258,0,D248)*-1</f>
        <v>206607.101646811</v>
      </c>
      <c r="E261" s="22" t="n">
        <f aca="false">PV($C$256,E$258,0,E248)*-1</f>
        <v>206896.539703667</v>
      </c>
      <c r="F261" s="22" t="n">
        <f aca="false">PV($C$256,F$258,0,F248)*-1</f>
        <v>207138.209664944</v>
      </c>
      <c r="G261" s="22" t="n">
        <f aca="false">PV($C$256,G$258,0,G248)*-1</f>
        <v>207336.988517349</v>
      </c>
      <c r="H261" s="22" t="n">
        <f aca="false">PV($C$256,H$258,0,H248)*-1</f>
        <v>207486.755935021</v>
      </c>
      <c r="I261" s="22" t="n">
        <f aca="false">PV($C$256,I$258,0,I248)*-1</f>
        <v>207609.945433812</v>
      </c>
      <c r="J261" s="22" t="n">
        <f aca="false">PV($C$256,J$258,0,J248)*-1</f>
        <v>207672.822765633</v>
      </c>
      <c r="K261" s="22" t="n">
        <f aca="false">PV($C$256,K$258,0,K248)*-1</f>
        <v>207701.646028572</v>
      </c>
      <c r="L261" s="22" t="n">
        <f aca="false">PV($C$256,L$258,0,L248)*-1</f>
        <v>207763.211167572</v>
      </c>
      <c r="M261" s="22" t="n">
        <f aca="false">PV($C$256,M$258,0,M248)*-1</f>
        <v>207608.438226626</v>
      </c>
    </row>
    <row r="262" customFormat="false" ht="15" hidden="false" customHeight="false" outlineLevel="0" collapsed="false">
      <c r="A262" s="101"/>
      <c r="B262" s="101" t="s">
        <v>27</v>
      </c>
      <c r="C262" s="22" t="n">
        <f aca="false">PV($C$256,C$258,0,C249)*-1</f>
        <v>0</v>
      </c>
      <c r="D262" s="22" t="n">
        <f aca="false">PV($C$256,D$258,0,D249)*-1</f>
        <v>455999.19914626</v>
      </c>
      <c r="E262" s="22" t="n">
        <f aca="false">PV($C$256,E$258,0,E249)*-1</f>
        <v>456638.013209653</v>
      </c>
      <c r="F262" s="22" t="n">
        <f aca="false">PV($C$256,F$258,0,F249)*-1</f>
        <v>457171.39908033</v>
      </c>
      <c r="G262" s="22" t="n">
        <f aca="false">PV($C$256,G$258,0,G249)*-1</f>
        <v>457610.120676931</v>
      </c>
      <c r="H262" s="22" t="n">
        <f aca="false">PV($C$256,H$258,0,H249)*-1</f>
        <v>457940.669927042</v>
      </c>
      <c r="I262" s="22" t="n">
        <f aca="false">PV($C$256,I$258,0,I249)*-1</f>
        <v>458212.559481389</v>
      </c>
      <c r="J262" s="22" t="n">
        <f aca="false">PV($C$256,J$258,0,J249)*-1</f>
        <v>458351.335025533</v>
      </c>
      <c r="K262" s="22" t="n">
        <f aca="false">PV($C$256,K$258,0,K249)*-1</f>
        <v>458414.950383922</v>
      </c>
      <c r="L262" s="22" t="n">
        <f aca="false">PV($C$256,L$258,0,L249)*-1</f>
        <v>458550.829808469</v>
      </c>
      <c r="M262" s="22" t="n">
        <f aca="false">PV($C$256,M$258,0,M249)*-1</f>
        <v>458209.232948738</v>
      </c>
    </row>
    <row r="263" customFormat="false" ht="15" hidden="false" customHeight="false" outlineLevel="0" collapsed="false">
      <c r="A263" s="101"/>
      <c r="B263" s="102" t="s">
        <v>443</v>
      </c>
      <c r="C263" s="22"/>
      <c r="D263" s="22"/>
      <c r="E263" s="22"/>
      <c r="F263" s="22"/>
      <c r="G263" s="22"/>
      <c r="H263" s="22"/>
      <c r="I263" s="22"/>
      <c r="J263" s="22"/>
      <c r="K263" s="22"/>
      <c r="L263" s="22"/>
      <c r="M263" s="22"/>
    </row>
    <row r="264" customFormat="false" ht="15" hidden="false" customHeight="false" outlineLevel="0" collapsed="false">
      <c r="A264" s="101"/>
      <c r="B264" s="101" t="s">
        <v>238</v>
      </c>
      <c r="C264" s="22" t="n">
        <f aca="false">NPV($C$256,D246:M246)+C246</f>
        <v>9347750.33698522</v>
      </c>
      <c r="D264" s="22"/>
      <c r="E264" s="22"/>
      <c r="F264" s="22"/>
      <c r="G264" s="22"/>
      <c r="H264" s="22"/>
      <c r="I264" s="22"/>
      <c r="J264" s="22"/>
      <c r="K264" s="22"/>
      <c r="L264" s="22"/>
      <c r="M264" s="22"/>
    </row>
    <row r="265" customFormat="false" ht="15" hidden="false" customHeight="false" outlineLevel="0" collapsed="false">
      <c r="A265" s="101"/>
      <c r="B265" s="101" t="s">
        <v>25</v>
      </c>
      <c r="C265" s="22" t="n">
        <f aca="false">NPV($C$256,D247:M247)+C247</f>
        <v>2696830.36820694</v>
      </c>
      <c r="D265" s="22"/>
      <c r="E265" s="22"/>
      <c r="F265" s="22"/>
      <c r="G265" s="22"/>
      <c r="H265" s="22"/>
      <c r="I265" s="22"/>
      <c r="J265" s="22"/>
      <c r="K265" s="22"/>
      <c r="L265" s="22"/>
      <c r="M265" s="22"/>
    </row>
    <row r="266" customFormat="false" ht="15" hidden="false" customHeight="false" outlineLevel="0" collapsed="false">
      <c r="A266" s="101"/>
      <c r="B266" s="101" t="s">
        <v>26</v>
      </c>
      <c r="C266" s="22" t="n">
        <f aca="false">NPV($C$256,D248:M248)+C248</f>
        <v>2073821.65909001</v>
      </c>
      <c r="D266" s="22"/>
      <c r="E266" s="22"/>
      <c r="F266" s="22"/>
      <c r="G266" s="22"/>
      <c r="H266" s="22"/>
      <c r="I266" s="22"/>
      <c r="J266" s="22"/>
      <c r="K266" s="22"/>
      <c r="L266" s="22"/>
      <c r="M266" s="22"/>
    </row>
    <row r="267" customFormat="false" ht="15" hidden="false" customHeight="false" outlineLevel="0" collapsed="false">
      <c r="A267" s="101"/>
      <c r="B267" s="101" t="s">
        <v>27</v>
      </c>
      <c r="C267" s="22" t="n">
        <f aca="false">NPV($C$256,D249:M249)+C249</f>
        <v>4577098.30968827</v>
      </c>
      <c r="D267" s="22"/>
      <c r="E267" s="22"/>
      <c r="F267" s="22"/>
      <c r="G267" s="22"/>
      <c r="H267" s="22"/>
      <c r="I267" s="22"/>
      <c r="J267" s="22"/>
      <c r="K267" s="22"/>
      <c r="L267" s="22"/>
      <c r="M267" s="22"/>
    </row>
    <row r="268" customFormat="false" ht="15" hidden="false" customHeight="false" outlineLevel="0" collapsed="false">
      <c r="B268" s="20"/>
      <c r="C268" s="22"/>
      <c r="D268" s="22"/>
      <c r="E268" s="22"/>
      <c r="F268" s="22"/>
      <c r="G268" s="22"/>
      <c r="H268" s="22"/>
      <c r="I268" s="22"/>
      <c r="J268" s="22"/>
      <c r="K268" s="22"/>
      <c r="L268" s="22"/>
      <c r="M268" s="22"/>
    </row>
    <row r="269" customFormat="false" ht="15" hidden="false" customHeight="false" outlineLevel="0" collapsed="false">
      <c r="B269" s="0" t="s">
        <v>551</v>
      </c>
      <c r="C269" s="48"/>
      <c r="D269" s="48"/>
      <c r="E269" s="48"/>
      <c r="F269" s="48"/>
      <c r="G269" s="48"/>
      <c r="H269" s="48"/>
      <c r="I269" s="48"/>
      <c r="J269" s="48"/>
      <c r="K269" s="48"/>
      <c r="L269" s="48"/>
      <c r="M269" s="48"/>
    </row>
    <row r="270" customFormat="false" ht="15" hidden="false" customHeight="false" outlineLevel="0" collapsed="false">
      <c r="B270" s="0" t="s">
        <v>238</v>
      </c>
      <c r="C270" s="48" t="n">
        <f aca="false">SUM(C271:C273)</f>
        <v>0</v>
      </c>
      <c r="D270" s="48" t="n">
        <f aca="false">SUM(D271:D273)</f>
        <v>454240.142216721</v>
      </c>
      <c r="E270" s="48" t="n">
        <f aca="false">SUM(E271:E273)</f>
        <v>468522.786758766</v>
      </c>
      <c r="F270" s="48" t="n">
        <f aca="false">SUM(F271:F273)</f>
        <v>483142.156542131</v>
      </c>
      <c r="G270" s="48" t="n">
        <f aca="false">SUM(G271:G273)</f>
        <v>498113.974833593</v>
      </c>
      <c r="H270" s="48" t="n">
        <f aca="false">SUM(H271:H273)</f>
        <v>513427.99500986</v>
      </c>
      <c r="I270" s="48" t="n">
        <f aca="false">SUM(I271:I273)</f>
        <v>529144.813481094</v>
      </c>
      <c r="J270" s="48" t="n">
        <f aca="false">SUM(J271:J273)</f>
        <v>545184.223920142</v>
      </c>
      <c r="K270" s="48" t="n">
        <f aca="false">SUM(K271:K273)</f>
        <v>561617.687691174</v>
      </c>
      <c r="L270" s="48" t="n">
        <f aca="false">SUM(L271:L273)</f>
        <v>578637.682312775</v>
      </c>
      <c r="M270" s="48" t="n">
        <f aca="false">SUM(M271:M273)</f>
        <v>595552.82571154</v>
      </c>
    </row>
    <row r="271" customFormat="false" ht="15" hidden="false" customHeight="false" outlineLevel="0" collapsed="false">
      <c r="B271" s="0" t="s">
        <v>25</v>
      </c>
      <c r="C271" s="48" t="n">
        <f aca="false">C183*C217*Interventions!$C$48</f>
        <v>0</v>
      </c>
      <c r="D271" s="48" t="n">
        <f aca="false">D183*D217*Interventions!$C$48</f>
        <v>131048.494646015</v>
      </c>
      <c r="E271" s="48" t="n">
        <f aca="false">E183*E217*Interventions!$C$48</f>
        <v>135169.044313125</v>
      </c>
      <c r="F271" s="48" t="n">
        <f aca="false">F183*F217*Interventions!$C$48</f>
        <v>139386.739370709</v>
      </c>
      <c r="G271" s="48" t="n">
        <f aca="false">G183*G217*Interventions!$C$48</f>
        <v>143706.115988625</v>
      </c>
      <c r="H271" s="48" t="n">
        <f aca="false">H183*H217*Interventions!$C$48</f>
        <v>148124.218011235</v>
      </c>
      <c r="I271" s="48" t="n">
        <f aca="false">I183*I217*Interventions!$C$48</f>
        <v>152658.527531368</v>
      </c>
      <c r="J271" s="48" t="n">
        <f aca="false">J183*J217*Interventions!$C$48</f>
        <v>157285.904985921</v>
      </c>
      <c r="K271" s="48" t="n">
        <f aca="false">K183*K217*Interventions!$C$48</f>
        <v>162026.967012065</v>
      </c>
      <c r="L271" s="48" t="n">
        <f aca="false">L183*L217*Interventions!$C$48</f>
        <v>166937.243464426</v>
      </c>
      <c r="M271" s="48" t="n">
        <f aca="false">M183*M217*Interventions!$C$48</f>
        <v>171817.270289691</v>
      </c>
    </row>
    <row r="272" customFormat="false" ht="15" hidden="false" customHeight="false" outlineLevel="0" collapsed="false">
      <c r="B272" s="0" t="s">
        <v>26</v>
      </c>
      <c r="C272" s="48" t="n">
        <f aca="false">C184*C218*Interventions!$C$48</f>
        <v>0</v>
      </c>
      <c r="D272" s="48" t="n">
        <f aca="false">D184*D218*Interventions!$C$48</f>
        <v>100774.305196193</v>
      </c>
      <c r="E272" s="48" t="n">
        <f aca="false">E184*E218*Interventions!$C$48</f>
        <v>103942.945407216</v>
      </c>
      <c r="F272" s="48" t="n">
        <f aca="false">F184*F218*Interventions!$C$48</f>
        <v>107186.288950425</v>
      </c>
      <c r="G272" s="48" t="n">
        <f aca="false">G184*G218*Interventions!$C$48</f>
        <v>110507.824071655</v>
      </c>
      <c r="H272" s="48" t="n">
        <f aca="false">H184*H218*Interventions!$C$48</f>
        <v>113905.277532049</v>
      </c>
      <c r="I272" s="48" t="n">
        <f aca="false">I184*I218*Interventions!$C$48</f>
        <v>117392.092795896</v>
      </c>
      <c r="J272" s="48" t="n">
        <f aca="false">J184*J218*Interventions!$C$48</f>
        <v>120950.475890053</v>
      </c>
      <c r="K272" s="48" t="n">
        <f aca="false">K184*K218*Interventions!$C$48</f>
        <v>124596.280695879</v>
      </c>
      <c r="L272" s="48" t="n">
        <f aca="false">L184*L218*Interventions!$C$48</f>
        <v>128372.208829541</v>
      </c>
      <c r="M272" s="48" t="n">
        <f aca="false">M184*M218*Interventions!$C$48</f>
        <v>132124.875458663</v>
      </c>
    </row>
    <row r="273" customFormat="false" ht="15" hidden="false" customHeight="false" outlineLevel="0" collapsed="false">
      <c r="B273" s="0" t="s">
        <v>27</v>
      </c>
      <c r="C273" s="48" t="n">
        <f aca="false">C185*C219*Interventions!$C$48</f>
        <v>0</v>
      </c>
      <c r="D273" s="48" t="n">
        <f aca="false">D185*D219*Interventions!$C$48</f>
        <v>222417.342374513</v>
      </c>
      <c r="E273" s="48" t="n">
        <f aca="false">E185*E219*Interventions!$C$48</f>
        <v>229410.797038425</v>
      </c>
      <c r="F273" s="48" t="n">
        <f aca="false">F185*F219*Interventions!$C$48</f>
        <v>236569.128220998</v>
      </c>
      <c r="G273" s="48" t="n">
        <f aca="false">G185*G219*Interventions!$C$48</f>
        <v>243900.034773313</v>
      </c>
      <c r="H273" s="48" t="n">
        <f aca="false">H185*H219*Interventions!$C$48</f>
        <v>251398.499466576</v>
      </c>
      <c r="I273" s="48" t="n">
        <f aca="false">I185*I219*Interventions!$C$48</f>
        <v>259094.19315383</v>
      </c>
      <c r="J273" s="48" t="n">
        <f aca="false">J185*J219*Interventions!$C$48</f>
        <v>266947.843044167</v>
      </c>
      <c r="K273" s="48" t="n">
        <f aca="false">K185*K219*Interventions!$C$48</f>
        <v>274994.439983231</v>
      </c>
      <c r="L273" s="48" t="n">
        <f aca="false">L185*L219*Interventions!$C$48</f>
        <v>283328.230018808</v>
      </c>
      <c r="M273" s="48" t="n">
        <f aca="false">M185*M219*Interventions!$C$48</f>
        <v>291610.679963186</v>
      </c>
    </row>
    <row r="275" customFormat="false" ht="15" hidden="false" customHeight="false" outlineLevel="0" collapsed="false">
      <c r="A275" s="101" t="s">
        <v>552</v>
      </c>
      <c r="B275" s="102" t="s">
        <v>439</v>
      </c>
      <c r="C275" s="22"/>
      <c r="D275" s="22"/>
      <c r="E275" s="22"/>
      <c r="F275" s="22"/>
      <c r="G275" s="22"/>
      <c r="H275" s="22"/>
      <c r="I275" s="22"/>
      <c r="J275" s="22"/>
      <c r="K275" s="22"/>
      <c r="L275" s="22"/>
      <c r="M275" s="22"/>
    </row>
    <row r="276" customFormat="false" ht="15" hidden="false" customHeight="false" outlineLevel="0" collapsed="false">
      <c r="A276" s="101"/>
      <c r="B276" s="101" t="s">
        <v>238</v>
      </c>
      <c r="C276" s="48" t="n">
        <f aca="false">SUM(C270:M270)</f>
        <v>5227584.28847779</v>
      </c>
      <c r="D276" s="22"/>
      <c r="E276" s="22"/>
      <c r="F276" s="22"/>
      <c r="G276" s="22"/>
      <c r="H276" s="22"/>
      <c r="I276" s="22"/>
      <c r="J276" s="22"/>
      <c r="K276" s="22"/>
      <c r="L276" s="22"/>
      <c r="M276" s="22"/>
    </row>
    <row r="277" customFormat="false" ht="15" hidden="false" customHeight="false" outlineLevel="0" collapsed="false">
      <c r="A277" s="101"/>
      <c r="B277" s="101" t="s">
        <v>25</v>
      </c>
      <c r="C277" s="48" t="n">
        <f aca="false">SUM(C271:M271)</f>
        <v>1508160.52561318</v>
      </c>
      <c r="D277" s="22"/>
      <c r="E277" s="22"/>
      <c r="F277" s="22"/>
      <c r="G277" s="22"/>
      <c r="H277" s="22"/>
      <c r="I277" s="22"/>
      <c r="J277" s="22"/>
      <c r="K277" s="22"/>
      <c r="L277" s="22"/>
      <c r="M277" s="22"/>
    </row>
    <row r="278" customFormat="false" ht="15" hidden="false" customHeight="false" outlineLevel="0" collapsed="false">
      <c r="A278" s="101"/>
      <c r="B278" s="101" t="s">
        <v>26</v>
      </c>
      <c r="C278" s="48" t="n">
        <f aca="false">SUM(C272:M272)</f>
        <v>1159752.57482757</v>
      </c>
      <c r="D278" s="22"/>
      <c r="E278" s="22"/>
      <c r="F278" s="22"/>
      <c r="G278" s="22"/>
      <c r="H278" s="22"/>
      <c r="I278" s="22"/>
      <c r="J278" s="22"/>
      <c r="K278" s="22"/>
      <c r="L278" s="22"/>
      <c r="M278" s="22"/>
    </row>
    <row r="279" customFormat="false" ht="15" hidden="false" customHeight="false" outlineLevel="0" collapsed="false">
      <c r="A279" s="101"/>
      <c r="B279" s="101" t="s">
        <v>27</v>
      </c>
      <c r="C279" s="48" t="n">
        <f aca="false">SUM(C273:M273)</f>
        <v>2559671.18803705</v>
      </c>
      <c r="D279" s="22"/>
      <c r="E279" s="22"/>
      <c r="F279" s="22"/>
      <c r="G279" s="22"/>
      <c r="H279" s="22"/>
      <c r="I279" s="22"/>
      <c r="J279" s="22"/>
      <c r="K279" s="22"/>
      <c r="L279" s="22"/>
      <c r="M279" s="22"/>
    </row>
    <row r="280" customFormat="false" ht="15" hidden="false" customHeight="false" outlineLevel="0" collapsed="false">
      <c r="A280" s="101"/>
      <c r="B280" s="102" t="s">
        <v>440</v>
      </c>
      <c r="C280" s="24" t="n">
        <f aca="false">'National Data'!$B$3</f>
        <v>0.03</v>
      </c>
      <c r="D280" s="22"/>
      <c r="E280" s="22"/>
      <c r="F280" s="22"/>
      <c r="G280" s="22"/>
      <c r="H280" s="22"/>
      <c r="I280" s="22"/>
      <c r="J280" s="22"/>
      <c r="K280" s="22"/>
      <c r="L280" s="22"/>
      <c r="M280" s="22"/>
    </row>
    <row r="281" customFormat="false" ht="15" hidden="false" customHeight="false" outlineLevel="0" collapsed="false">
      <c r="A281" s="101"/>
      <c r="B281" s="102" t="s">
        <v>441</v>
      </c>
      <c r="C281" s="22"/>
      <c r="D281" s="22"/>
      <c r="E281" s="22"/>
      <c r="F281" s="22"/>
      <c r="G281" s="22"/>
      <c r="H281" s="22"/>
      <c r="I281" s="22"/>
      <c r="J281" s="22"/>
      <c r="K281" s="22"/>
      <c r="L281" s="22"/>
      <c r="M281" s="22"/>
    </row>
    <row r="282" customFormat="false" ht="15" hidden="false" customHeight="false" outlineLevel="0" collapsed="false">
      <c r="A282" s="101"/>
      <c r="B282" s="101" t="s">
        <v>442</v>
      </c>
      <c r="C282" s="22" t="n">
        <v>0</v>
      </c>
      <c r="D282" s="22" t="n">
        <f aca="false">C282+1</f>
        <v>1</v>
      </c>
      <c r="E282" s="22" t="n">
        <f aca="false">D282+1</f>
        <v>2</v>
      </c>
      <c r="F282" s="22" t="n">
        <f aca="false">E282+1</f>
        <v>3</v>
      </c>
      <c r="G282" s="22" t="n">
        <f aca="false">F282+1</f>
        <v>4</v>
      </c>
      <c r="H282" s="22" t="n">
        <f aca="false">G282+1</f>
        <v>5</v>
      </c>
      <c r="I282" s="22" t="n">
        <f aca="false">H282+1</f>
        <v>6</v>
      </c>
      <c r="J282" s="22" t="n">
        <f aca="false">I282+1</f>
        <v>7</v>
      </c>
      <c r="K282" s="22" t="n">
        <f aca="false">J282+1</f>
        <v>8</v>
      </c>
      <c r="L282" s="22" t="n">
        <f aca="false">K282+1</f>
        <v>9</v>
      </c>
      <c r="M282" s="22" t="n">
        <f aca="false">L282+1</f>
        <v>10</v>
      </c>
    </row>
    <row r="283" customFormat="false" ht="15" hidden="false" customHeight="false" outlineLevel="0" collapsed="false">
      <c r="A283" s="101"/>
      <c r="B283" s="101" t="s">
        <v>238</v>
      </c>
      <c r="C283" s="22" t="n">
        <f aca="false">PV($C$280,C$282,0,C270)*-1</f>
        <v>0</v>
      </c>
      <c r="D283" s="22" t="n">
        <f aca="false">PV($C$280,D$282,0,D270)*-1</f>
        <v>441009.84681235</v>
      </c>
      <c r="E283" s="22" t="n">
        <f aca="false">PV($C$280,E$282,0,E270)*-1</f>
        <v>441627.662134759</v>
      </c>
      <c r="F283" s="22" t="n">
        <f aca="false">PV($C$280,F$282,0,F270)*-1</f>
        <v>442143.51484143</v>
      </c>
      <c r="G283" s="22" t="n">
        <f aca="false">PV($C$280,G$282,0,G270)*-1</f>
        <v>442567.815025449</v>
      </c>
      <c r="H283" s="22" t="n">
        <f aca="false">PV($C$280,H$282,0,H270)*-1</f>
        <v>442887.498644253</v>
      </c>
      <c r="I283" s="22" t="n">
        <f aca="false">PV($C$280,I$282,0,I270)*-1</f>
        <v>443150.450796225</v>
      </c>
      <c r="J283" s="22" t="n">
        <f aca="false">PV($C$280,J$282,0,J270)*-1</f>
        <v>443284.664587781</v>
      </c>
      <c r="K283" s="22" t="n">
        <f aca="false">PV($C$280,K$282,0,K270)*-1</f>
        <v>443346.188817453</v>
      </c>
      <c r="L283" s="22" t="n">
        <f aca="false">PV($C$280,L$282,0,L270)*-1</f>
        <v>443477.601689046</v>
      </c>
      <c r="M283" s="22" t="n">
        <f aca="false">PV($C$280,M$282,0,M270)*-1</f>
        <v>443147.233611507</v>
      </c>
    </row>
    <row r="284" customFormat="false" ht="15" hidden="false" customHeight="false" outlineLevel="0" collapsed="false">
      <c r="A284" s="101"/>
      <c r="B284" s="101" t="s">
        <v>25</v>
      </c>
      <c r="C284" s="22" t="n">
        <f aca="false">PV($C$280,C$282,0,C271)*-1</f>
        <v>0</v>
      </c>
      <c r="D284" s="22" t="n">
        <f aca="false">PV($C$280,D$282,0,D271)*-1</f>
        <v>127231.548200015</v>
      </c>
      <c r="E284" s="22" t="n">
        <f aca="false">PV($C$280,E$282,0,E271)*-1</f>
        <v>127409.788211071</v>
      </c>
      <c r="F284" s="22" t="n">
        <f aca="false">PV($C$280,F$282,0,F271)*-1</f>
        <v>127558.611959537</v>
      </c>
      <c r="G284" s="22" t="n">
        <f aca="false">PV($C$280,G$282,0,G271)*-1</f>
        <v>127681.022762163</v>
      </c>
      <c r="H284" s="22" t="n">
        <f aca="false">PV($C$280,H$282,0,H271)*-1</f>
        <v>127773.251636526</v>
      </c>
      <c r="I284" s="22" t="n">
        <f aca="false">PV($C$280,I$282,0,I271)*-1</f>
        <v>127849.113456029</v>
      </c>
      <c r="J284" s="22" t="n">
        <f aca="false">PV($C$280,J$282,0,J271)*-1</f>
        <v>127887.83419801</v>
      </c>
      <c r="K284" s="22" t="n">
        <f aca="false">PV($C$280,K$282,0,K271)*-1</f>
        <v>127905.583967203</v>
      </c>
      <c r="L284" s="22" t="n">
        <f aca="false">PV($C$280,L$282,0,L271)*-1</f>
        <v>127943.496642458</v>
      </c>
      <c r="M284" s="22" t="n">
        <f aca="false">PV($C$280,M$282,0,M271)*-1</f>
        <v>127848.185296725</v>
      </c>
    </row>
    <row r="285" customFormat="false" ht="15" hidden="false" customHeight="false" outlineLevel="0" collapsed="false">
      <c r="A285" s="101"/>
      <c r="B285" s="101" t="s">
        <v>26</v>
      </c>
      <c r="C285" s="22" t="n">
        <f aca="false">PV($C$280,C$282,0,C272)*-1</f>
        <v>0</v>
      </c>
      <c r="D285" s="22" t="n">
        <f aca="false">PV($C$280,D$282,0,D272)*-1</f>
        <v>97839.1312584395</v>
      </c>
      <c r="E285" s="22" t="n">
        <f aca="false">PV($C$280,E$282,0,E272)*-1</f>
        <v>97976.1951241548</v>
      </c>
      <c r="F285" s="22" t="n">
        <f aca="false">PV($C$280,F$282,0,F272)*-1</f>
        <v>98090.6383299987</v>
      </c>
      <c r="G285" s="22" t="n">
        <f aca="false">PV($C$280,G$282,0,G272)*-1</f>
        <v>98184.7703810115</v>
      </c>
      <c r="H285" s="22" t="n">
        <f aca="false">PV($C$280,H$282,0,H272)*-1</f>
        <v>98255.6929868614</v>
      </c>
      <c r="I285" s="22" t="n">
        <f aca="false">PV($C$280,I$282,0,I272)*-1</f>
        <v>98314.0295757095</v>
      </c>
      <c r="J285" s="22" t="n">
        <f aca="false">PV($C$280,J$282,0,J272)*-1</f>
        <v>98343.8052391411</v>
      </c>
      <c r="K285" s="22" t="n">
        <f aca="false">PV($C$280,K$282,0,K272)*-1</f>
        <v>98357.4545424978</v>
      </c>
      <c r="L285" s="22" t="n">
        <f aca="false">PV($C$280,L$282,0,L272)*-1</f>
        <v>98386.6088148702</v>
      </c>
      <c r="M285" s="22" t="n">
        <f aca="false">PV($C$280,M$282,0,M272)*-1</f>
        <v>98313.3158352789</v>
      </c>
    </row>
    <row r="286" customFormat="false" ht="15" hidden="false" customHeight="false" outlineLevel="0" collapsed="false">
      <c r="A286" s="101"/>
      <c r="B286" s="101" t="s">
        <v>27</v>
      </c>
      <c r="C286" s="22" t="n">
        <f aca="false">PV($C$280,C$282,0,C273)*-1</f>
        <v>0</v>
      </c>
      <c r="D286" s="22" t="n">
        <f aca="false">PV($C$280,D$282,0,D273)*-1</f>
        <v>215939.167353896</v>
      </c>
      <c r="E286" s="22" t="n">
        <f aca="false">PV($C$280,E$282,0,E273)*-1</f>
        <v>216241.678799533</v>
      </c>
      <c r="F286" s="22" t="n">
        <f aca="false">PV($C$280,F$282,0,F273)*-1</f>
        <v>216494.264551894</v>
      </c>
      <c r="G286" s="22" t="n">
        <f aca="false">PV($C$280,G$282,0,G273)*-1</f>
        <v>216702.021882275</v>
      </c>
      <c r="H286" s="22" t="n">
        <f aca="false">PV($C$280,H$282,0,H273)*-1</f>
        <v>216858.554020866</v>
      </c>
      <c r="I286" s="22" t="n">
        <f aca="false">PV($C$280,I$282,0,I273)*-1</f>
        <v>216987.307764487</v>
      </c>
      <c r="J286" s="22" t="n">
        <f aca="false">PV($C$280,J$282,0,J273)*-1</f>
        <v>217053.02515063</v>
      </c>
      <c r="K286" s="22" t="n">
        <f aca="false">PV($C$280,K$282,0,K273)*-1</f>
        <v>217083.150307752</v>
      </c>
      <c r="L286" s="22" t="n">
        <f aca="false">PV($C$280,L$282,0,L273)*-1</f>
        <v>217147.496231718</v>
      </c>
      <c r="M286" s="22" t="n">
        <f aca="false">PV($C$280,M$282,0,M273)*-1</f>
        <v>216985.732479503</v>
      </c>
    </row>
    <row r="287" customFormat="false" ht="15" hidden="false" customHeight="false" outlineLevel="0" collapsed="false">
      <c r="A287" s="101"/>
      <c r="B287" s="102" t="s">
        <v>443</v>
      </c>
      <c r="C287" s="22"/>
      <c r="D287" s="22"/>
      <c r="E287" s="22"/>
      <c r="F287" s="22"/>
      <c r="G287" s="22"/>
      <c r="H287" s="22"/>
      <c r="I287" s="22"/>
      <c r="J287" s="22"/>
      <c r="K287" s="22"/>
      <c r="L287" s="22"/>
      <c r="M287" s="22"/>
    </row>
    <row r="288" customFormat="false" ht="15" hidden="false" customHeight="false" outlineLevel="0" collapsed="false">
      <c r="A288" s="101"/>
      <c r="B288" s="101" t="s">
        <v>238</v>
      </c>
      <c r="C288" s="22" t="n">
        <f aca="false">NPV($C$280,D270:M270)+C270</f>
        <v>4426642.47696025</v>
      </c>
      <c r="D288" s="22"/>
      <c r="E288" s="22"/>
      <c r="F288" s="22"/>
      <c r="G288" s="22"/>
      <c r="H288" s="22"/>
      <c r="I288" s="22"/>
      <c r="J288" s="22"/>
      <c r="K288" s="22"/>
      <c r="L288" s="22"/>
      <c r="M288" s="22"/>
    </row>
    <row r="289" customFormat="false" ht="15" hidden="false" customHeight="false" outlineLevel="0" collapsed="false">
      <c r="A289" s="101"/>
      <c r="B289" s="101" t="s">
        <v>25</v>
      </c>
      <c r="C289" s="22" t="n">
        <f aca="false">NPV($C$280,D271:M271)+C271</f>
        <v>1277088.43632974</v>
      </c>
      <c r="D289" s="22"/>
      <c r="E289" s="22"/>
      <c r="F289" s="22"/>
      <c r="G289" s="22"/>
      <c r="H289" s="22"/>
      <c r="I289" s="22"/>
      <c r="J289" s="22"/>
      <c r="K289" s="22"/>
      <c r="L289" s="22"/>
      <c r="M289" s="22"/>
    </row>
    <row r="290" customFormat="false" ht="15" hidden="false" customHeight="false" outlineLevel="0" collapsed="false">
      <c r="A290" s="101"/>
      <c r="B290" s="101" t="s">
        <v>26</v>
      </c>
      <c r="C290" s="22" t="n">
        <f aca="false">NPV($C$280,D272:M272)+C272</f>
        <v>982061.642087963</v>
      </c>
      <c r="D290" s="22"/>
      <c r="E290" s="22"/>
      <c r="F290" s="22"/>
      <c r="G290" s="22"/>
      <c r="H290" s="22"/>
      <c r="I290" s="22"/>
      <c r="J290" s="22"/>
      <c r="K290" s="22"/>
      <c r="L290" s="22"/>
      <c r="M290" s="22"/>
    </row>
    <row r="291" customFormat="false" ht="15" hidden="false" customHeight="false" outlineLevel="0" collapsed="false">
      <c r="A291" s="101"/>
      <c r="B291" s="101" t="s">
        <v>27</v>
      </c>
      <c r="C291" s="22" t="n">
        <f aca="false">NPV($C$280,D273:M273)+C273</f>
        <v>2167492.39854255</v>
      </c>
      <c r="D291" s="22"/>
      <c r="E291" s="22"/>
      <c r="F291" s="22"/>
      <c r="G291" s="22"/>
      <c r="H291" s="22"/>
      <c r="I291" s="22"/>
      <c r="J291" s="22"/>
      <c r="K291" s="22"/>
      <c r="L291" s="22"/>
      <c r="M291" s="22"/>
    </row>
    <row r="292" customFormat="false" ht="15" hidden="false" customHeight="false" outlineLevel="0" collapsed="false">
      <c r="B292" s="20"/>
      <c r="C292" s="22"/>
      <c r="D292" s="22"/>
      <c r="E292" s="22"/>
      <c r="F292" s="22"/>
      <c r="G292" s="22"/>
      <c r="H292" s="22"/>
      <c r="I292" s="22"/>
      <c r="J292" s="22"/>
      <c r="K292" s="22"/>
      <c r="L292" s="22"/>
      <c r="M292" s="22"/>
    </row>
    <row r="293" customFormat="false" ht="15" hidden="false" customHeight="false" outlineLevel="0" collapsed="false">
      <c r="B293" s="0" t="s">
        <v>553</v>
      </c>
    </row>
    <row r="294" customFormat="false" ht="15" hidden="false" customHeight="false" outlineLevel="0" collapsed="false">
      <c r="B294" s="0" t="s">
        <v>238</v>
      </c>
      <c r="C294" s="71" t="n">
        <f aca="false">(C171-C246)/C160</f>
        <v>0.399216489674485</v>
      </c>
      <c r="D294" s="71" t="n">
        <f aca="false">(D171-D246)/D160</f>
        <v>0.192417267550579</v>
      </c>
      <c r="E294" s="71" t="n">
        <f aca="false">(E171-E246)/E160</f>
        <v>0.192417267550579</v>
      </c>
      <c r="F294" s="71" t="n">
        <f aca="false">(F171-F246)/F160</f>
        <v>0.192417267550579</v>
      </c>
      <c r="G294" s="71" t="n">
        <f aca="false">(G171-G246)/G160</f>
        <v>0.192417267550579</v>
      </c>
      <c r="H294" s="71" t="n">
        <f aca="false">(H171-H246)/H160</f>
        <v>0.192417267550579</v>
      </c>
      <c r="I294" s="71" t="n">
        <f aca="false">(I171-I246)/I160</f>
        <v>0.192417267550579</v>
      </c>
      <c r="J294" s="71" t="n">
        <f aca="false">(J171-J246)/J160</f>
        <v>0.192417267550579</v>
      </c>
      <c r="K294" s="71" t="n">
        <f aca="false">(K171-K246)/K160</f>
        <v>0.192417267550579</v>
      </c>
      <c r="L294" s="71" t="n">
        <f aca="false">(L171-L246)/L160</f>
        <v>0.192417267550579</v>
      </c>
      <c r="M294" s="71" t="n">
        <f aca="false">(M171-M246)/M160</f>
        <v>0.192417267550579</v>
      </c>
    </row>
    <row r="295" customFormat="false" ht="15" hidden="false" customHeight="false" outlineLevel="0" collapsed="false">
      <c r="B295" s="0" t="s">
        <v>25</v>
      </c>
      <c r="C295" s="71" t="n">
        <f aca="false">(C172-C247)/C161</f>
        <v>0.447284745603137</v>
      </c>
      <c r="D295" s="71" t="n">
        <f aca="false">(D172-D247)/D161</f>
        <v>0.181050141414892</v>
      </c>
      <c r="E295" s="71" t="n">
        <f aca="false">(E172-E247)/E161</f>
        <v>0.181050141414892</v>
      </c>
      <c r="F295" s="71" t="n">
        <f aca="false">(F172-F247)/F161</f>
        <v>0.181050141414892</v>
      </c>
      <c r="G295" s="71" t="n">
        <f aca="false">(G172-G247)/G161</f>
        <v>0.181050141414892</v>
      </c>
      <c r="H295" s="71" t="n">
        <f aca="false">(H172-H247)/H161</f>
        <v>0.181050141414892</v>
      </c>
      <c r="I295" s="71" t="n">
        <f aca="false">(I172-I247)/I161</f>
        <v>0.181050141414892</v>
      </c>
      <c r="J295" s="71" t="n">
        <f aca="false">(J172-J247)/J161</f>
        <v>0.181050141414892</v>
      </c>
      <c r="K295" s="71" t="n">
        <f aca="false">(K172-K247)/K161</f>
        <v>0.181050141414892</v>
      </c>
      <c r="L295" s="71" t="n">
        <f aca="false">(L172-L247)/L161</f>
        <v>0.181050141414892</v>
      </c>
      <c r="M295" s="71" t="n">
        <f aca="false">(M172-M247)/M161</f>
        <v>0.181050141414892</v>
      </c>
    </row>
    <row r="296" customFormat="false" ht="15" hidden="false" customHeight="false" outlineLevel="0" collapsed="false">
      <c r="B296" s="0" t="s">
        <v>26</v>
      </c>
      <c r="C296" s="71" t="n">
        <f aca="false">(C173-C248)/C162</f>
        <v>0.378289236704879</v>
      </c>
      <c r="D296" s="71" t="n">
        <f aca="false">(D173-D248)/D162</f>
        <v>0.231938109265571</v>
      </c>
      <c r="E296" s="71" t="n">
        <f aca="false">(E173-E248)/E162</f>
        <v>0.231938109265571</v>
      </c>
      <c r="F296" s="71" t="n">
        <f aca="false">(F173-F248)/F162</f>
        <v>0.231938109265571</v>
      </c>
      <c r="G296" s="71" t="n">
        <f aca="false">(G173-G248)/G162</f>
        <v>0.231938109265571</v>
      </c>
      <c r="H296" s="71" t="n">
        <f aca="false">(H173-H248)/H162</f>
        <v>0.231938109265571</v>
      </c>
      <c r="I296" s="71" t="n">
        <f aca="false">(I173-I248)/I162</f>
        <v>0.231938109265571</v>
      </c>
      <c r="J296" s="71" t="n">
        <f aca="false">(J173-J248)/J162</f>
        <v>0.231938109265571</v>
      </c>
      <c r="K296" s="71" t="n">
        <f aca="false">(K173-K248)/K162</f>
        <v>0.231938109265571</v>
      </c>
      <c r="L296" s="71" t="n">
        <f aca="false">(L173-L248)/L162</f>
        <v>0.231938109265571</v>
      </c>
      <c r="M296" s="71" t="n">
        <f aca="false">(M173-M248)/M162</f>
        <v>0.231938109265571</v>
      </c>
    </row>
    <row r="297" customFormat="false" ht="15" hidden="false" customHeight="false" outlineLevel="0" collapsed="false">
      <c r="B297" s="0" t="s">
        <v>27</v>
      </c>
      <c r="C297" s="71" t="n">
        <f aca="false">(C174-C249)/C163</f>
        <v>0.390938528049794</v>
      </c>
      <c r="D297" s="71" t="n">
        <f aca="false">(D174-D249)/D163</f>
        <v>0.171497687934359</v>
      </c>
      <c r="E297" s="71" t="n">
        <f aca="false">(E174-E249)/E163</f>
        <v>0.171497687934359</v>
      </c>
      <c r="F297" s="71" t="n">
        <f aca="false">(F174-F249)/F163</f>
        <v>0.171497687934359</v>
      </c>
      <c r="G297" s="71" t="n">
        <f aca="false">(G174-G249)/G163</f>
        <v>0.171497687934359</v>
      </c>
      <c r="H297" s="71" t="n">
        <f aca="false">(H174-H249)/H163</f>
        <v>0.171497687934359</v>
      </c>
      <c r="I297" s="71" t="n">
        <f aca="false">(I174-I249)/I163</f>
        <v>0.171497687934359</v>
      </c>
      <c r="J297" s="71" t="n">
        <f aca="false">(J174-J249)/J163</f>
        <v>0.171497687934359</v>
      </c>
      <c r="K297" s="71" t="n">
        <f aca="false">(K174-K249)/K163</f>
        <v>0.171497687934359</v>
      </c>
      <c r="L297" s="71" t="n">
        <f aca="false">(L174-L249)/L163</f>
        <v>0.171497687934359</v>
      </c>
      <c r="M297" s="71" t="n">
        <f aca="false">(M174-M249)/M163</f>
        <v>0.171497687934359</v>
      </c>
    </row>
    <row r="299" customFormat="false" ht="15" hidden="false" customHeight="false" outlineLevel="0" collapsed="false">
      <c r="B299" s="0" t="s">
        <v>554</v>
      </c>
    </row>
    <row r="300" customFormat="false" ht="15" hidden="false" customHeight="false" outlineLevel="0" collapsed="false">
      <c r="B300" s="0" t="s">
        <v>238</v>
      </c>
      <c r="C300" s="71" t="n">
        <f aca="false">(C171-C270)/C160</f>
        <v>0.399216489674485</v>
      </c>
      <c r="D300" s="71" t="n">
        <f aca="false">(D171-D270)/D160</f>
        <v>0.301286379449562</v>
      </c>
      <c r="E300" s="71" t="n">
        <f aca="false">(E171-E270)/E160</f>
        <v>0.301286379449562</v>
      </c>
      <c r="F300" s="71" t="n">
        <f aca="false">(F171-F270)/F160</f>
        <v>0.301286379449562</v>
      </c>
      <c r="G300" s="71" t="n">
        <f aca="false">(G171-G270)/G160</f>
        <v>0.301286379449562</v>
      </c>
      <c r="H300" s="71" t="n">
        <f aca="false">(H171-H270)/H160</f>
        <v>0.301286379449562</v>
      </c>
      <c r="I300" s="71" t="n">
        <f aca="false">(I171-I270)/I160</f>
        <v>0.301286379449562</v>
      </c>
      <c r="J300" s="71" t="n">
        <f aca="false">(J171-J270)/J160</f>
        <v>0.301286379449562</v>
      </c>
      <c r="K300" s="71" t="n">
        <f aca="false">(K171-K270)/K160</f>
        <v>0.301286379449562</v>
      </c>
      <c r="L300" s="71" t="n">
        <f aca="false">(L171-L270)/L160</f>
        <v>0.301286379449562</v>
      </c>
      <c r="M300" s="71" t="n">
        <f aca="false">(M171-M270)/M160</f>
        <v>0.301286379449562</v>
      </c>
    </row>
    <row r="301" customFormat="false" ht="15" hidden="false" customHeight="false" outlineLevel="0" collapsed="false">
      <c r="B301" s="0" t="s">
        <v>25</v>
      </c>
      <c r="C301" s="71" t="n">
        <f aca="false">(C172-C271)/C161</f>
        <v>0.447284745603137</v>
      </c>
      <c r="D301" s="71" t="n">
        <f aca="false">(D172-D271)/D161</f>
        <v>0.321208912889308</v>
      </c>
      <c r="E301" s="71" t="n">
        <f aca="false">(E172-E271)/E161</f>
        <v>0.321208912889308</v>
      </c>
      <c r="F301" s="71" t="n">
        <f aca="false">(F172-F271)/F161</f>
        <v>0.321208912889308</v>
      </c>
      <c r="G301" s="71" t="n">
        <f aca="false">(G172-G271)/G161</f>
        <v>0.321208912889308</v>
      </c>
      <c r="H301" s="71" t="n">
        <f aca="false">(H172-H271)/H161</f>
        <v>0.321208912889308</v>
      </c>
      <c r="I301" s="71" t="n">
        <f aca="false">(I172-I271)/I161</f>
        <v>0.321208912889308</v>
      </c>
      <c r="J301" s="71" t="n">
        <f aca="false">(J172-J271)/J161</f>
        <v>0.321208912889308</v>
      </c>
      <c r="K301" s="71" t="n">
        <f aca="false">(K172-K271)/K161</f>
        <v>0.321208912889308</v>
      </c>
      <c r="L301" s="71" t="n">
        <f aca="false">(L172-L271)/L161</f>
        <v>0.321208912889308</v>
      </c>
      <c r="M301" s="71" t="n">
        <f aca="false">(M172-M271)/M161</f>
        <v>0.321208912889308</v>
      </c>
    </row>
    <row r="302" customFormat="false" ht="15" hidden="false" customHeight="false" outlineLevel="0" collapsed="false">
      <c r="B302" s="0" t="s">
        <v>26</v>
      </c>
      <c r="C302" s="71" t="n">
        <f aca="false">(C173-C272)/C162</f>
        <v>0.378289236704879</v>
      </c>
      <c r="D302" s="71" t="n">
        <f aca="false">(D173-D272)/D162</f>
        <v>0.30898442068828</v>
      </c>
      <c r="E302" s="71" t="n">
        <f aca="false">(E173-E272)/E162</f>
        <v>0.30898442068828</v>
      </c>
      <c r="F302" s="71" t="n">
        <f aca="false">(F173-F272)/F162</f>
        <v>0.30898442068828</v>
      </c>
      <c r="G302" s="71" t="n">
        <f aca="false">(G173-G272)/G162</f>
        <v>0.30898442068828</v>
      </c>
      <c r="H302" s="71" t="n">
        <f aca="false">(H173-H272)/H162</f>
        <v>0.30898442068828</v>
      </c>
      <c r="I302" s="71" t="n">
        <f aca="false">(I173-I272)/I162</f>
        <v>0.30898442068828</v>
      </c>
      <c r="J302" s="71" t="n">
        <f aca="false">(J173-J272)/J162</f>
        <v>0.30898442068828</v>
      </c>
      <c r="K302" s="71" t="n">
        <f aca="false">(K173-K272)/K162</f>
        <v>0.30898442068828</v>
      </c>
      <c r="L302" s="71" t="n">
        <f aca="false">(L173-L272)/L162</f>
        <v>0.30898442068828</v>
      </c>
      <c r="M302" s="71" t="n">
        <f aca="false">(M173-M272)/M162</f>
        <v>0.30898442068828</v>
      </c>
    </row>
    <row r="303" customFormat="false" ht="15" hidden="false" customHeight="false" outlineLevel="0" collapsed="false">
      <c r="B303" s="0" t="s">
        <v>27</v>
      </c>
      <c r="C303" s="71" t="n">
        <f aca="false">(C174-C273)/C163</f>
        <v>0.390938528049794</v>
      </c>
      <c r="D303" s="71" t="n">
        <f aca="false">(D174-D273)/D163</f>
        <v>0.28702195892712</v>
      </c>
      <c r="E303" s="71" t="n">
        <f aca="false">(E174-E273)/E163</f>
        <v>0.287021958927119</v>
      </c>
      <c r="F303" s="71" t="n">
        <f aca="false">(F174-F273)/F163</f>
        <v>0.287021958927119</v>
      </c>
      <c r="G303" s="71" t="n">
        <f aca="false">(G174-G273)/G163</f>
        <v>0.28702195892712</v>
      </c>
      <c r="H303" s="71" t="n">
        <f aca="false">(H174-H273)/H163</f>
        <v>0.28702195892712</v>
      </c>
      <c r="I303" s="71" t="n">
        <f aca="false">(I174-I273)/I163</f>
        <v>0.287021958927119</v>
      </c>
      <c r="J303" s="71" t="n">
        <f aca="false">(J174-J273)/J163</f>
        <v>0.287021958927119</v>
      </c>
      <c r="K303" s="71" t="n">
        <f aca="false">(K174-K273)/K163</f>
        <v>0.28702195892712</v>
      </c>
      <c r="L303" s="71" t="n">
        <f aca="false">(L174-L273)/L163</f>
        <v>0.287021958927119</v>
      </c>
      <c r="M303" s="71" t="n">
        <f aca="false">(M174-M273)/M163</f>
        <v>0.28702195892712</v>
      </c>
    </row>
    <row r="304" customFormat="false" ht="15" hidden="false" customHeight="false" outlineLevel="0" collapsed="false">
      <c r="C304" s="71"/>
      <c r="D304" s="71"/>
      <c r="E304" s="71"/>
      <c r="F304" s="71"/>
      <c r="G304" s="71"/>
      <c r="H304" s="71"/>
      <c r="I304" s="71"/>
      <c r="J304" s="71"/>
      <c r="K304" s="71"/>
      <c r="L304" s="71"/>
      <c r="M304" s="71"/>
    </row>
    <row r="305" customFormat="false" ht="15" hidden="false" customHeight="false" outlineLevel="0" collapsed="false">
      <c r="B305" s="0" t="s">
        <v>555</v>
      </c>
    </row>
    <row r="306" customFormat="false" ht="15" hidden="false" customHeight="false" outlineLevel="0" collapsed="false">
      <c r="B306" s="0" t="s">
        <v>238</v>
      </c>
    </row>
    <row r="307" customFormat="false" ht="15" hidden="false" customHeight="false" outlineLevel="0" collapsed="false">
      <c r="B307" s="0" t="s">
        <v>25</v>
      </c>
    </row>
    <row r="308" customFormat="false" ht="15" hidden="false" customHeight="false" outlineLevel="0" collapsed="false">
      <c r="B308" s="0" t="s">
        <v>26</v>
      </c>
    </row>
    <row r="309" customFormat="false" ht="15" hidden="false" customHeight="false" outlineLevel="0" collapsed="false">
      <c r="B309" s="0" t="s">
        <v>27</v>
      </c>
    </row>
    <row r="311" customFormat="false" ht="15" hidden="false" customHeight="false" outlineLevel="0" collapsed="false">
      <c r="B311" s="0" t="s">
        <v>556</v>
      </c>
    </row>
    <row r="312" customFormat="false" ht="15" hidden="false" customHeight="false" outlineLevel="0" collapsed="false">
      <c r="B312" s="0" t="s">
        <v>238</v>
      </c>
    </row>
    <row r="313" customFormat="false" ht="15" hidden="false" customHeight="false" outlineLevel="0" collapsed="false">
      <c r="B313" s="0" t="s">
        <v>25</v>
      </c>
    </row>
    <row r="314" customFormat="false" ht="15" hidden="false" customHeight="false" outlineLevel="0" collapsed="false">
      <c r="B314" s="0" t="s">
        <v>26</v>
      </c>
    </row>
    <row r="315" customFormat="false" ht="15" hidden="false" customHeight="false" outlineLevel="0" collapsed="false">
      <c r="B315" s="0" t="s">
        <v>27</v>
      </c>
    </row>
    <row r="317" customFormat="false" ht="15" hidden="false" customHeight="false" outlineLevel="0" collapsed="false">
      <c r="B317" s="0" t="s">
        <v>449</v>
      </c>
    </row>
    <row r="318" customFormat="false" ht="15" hidden="false" customHeight="false" outlineLevel="0" collapsed="false">
      <c r="B318" s="0" t="s">
        <v>25</v>
      </c>
      <c r="C318" s="75" t="n">
        <v>0</v>
      </c>
      <c r="D318" s="75" t="n">
        <f aca="false">'Regional Data WRA'!AO26</f>
        <v>0.0359913483811659</v>
      </c>
      <c r="E318" s="75" t="n">
        <f aca="false">D318</f>
        <v>0.0359913483811659</v>
      </c>
      <c r="F318" s="75" t="n">
        <f aca="false">E318</f>
        <v>0.0359913483811659</v>
      </c>
      <c r="G318" s="75" t="n">
        <f aca="false">F318</f>
        <v>0.0359913483811659</v>
      </c>
      <c r="H318" s="75" t="n">
        <f aca="false">G318</f>
        <v>0.0359913483811659</v>
      </c>
      <c r="I318" s="75" t="n">
        <f aca="false">H318</f>
        <v>0.0359913483811659</v>
      </c>
      <c r="J318" s="75" t="n">
        <f aca="false">I318</f>
        <v>0.0359913483811659</v>
      </c>
      <c r="K318" s="75" t="n">
        <f aca="false">J318</f>
        <v>0.0359913483811659</v>
      </c>
      <c r="L318" s="75" t="n">
        <f aca="false">K318</f>
        <v>0.0359913483811659</v>
      </c>
      <c r="M318" s="75" t="n">
        <f aca="false">L318</f>
        <v>0.0359913483811659</v>
      </c>
    </row>
    <row r="319" customFormat="false" ht="15" hidden="false" customHeight="false" outlineLevel="0" collapsed="false">
      <c r="B319" s="0" t="s">
        <v>26</v>
      </c>
      <c r="C319" s="75" t="n">
        <v>0</v>
      </c>
      <c r="D319" s="75" t="n">
        <f aca="false">'Regional Data WRA'!AO27</f>
        <v>0.0172451553366795</v>
      </c>
      <c r="E319" s="75" t="n">
        <f aca="false">D319</f>
        <v>0.0172451553366795</v>
      </c>
      <c r="F319" s="75" t="n">
        <f aca="false">E319</f>
        <v>0.0172451553366795</v>
      </c>
      <c r="G319" s="75" t="n">
        <f aca="false">F319</f>
        <v>0.0172451553366795</v>
      </c>
      <c r="H319" s="75" t="n">
        <f aca="false">G319</f>
        <v>0.0172451553366795</v>
      </c>
      <c r="I319" s="75" t="n">
        <f aca="false">H319</f>
        <v>0.0172451553366795</v>
      </c>
      <c r="J319" s="75" t="n">
        <f aca="false">I319</f>
        <v>0.0172451553366795</v>
      </c>
      <c r="K319" s="75" t="n">
        <f aca="false">J319</f>
        <v>0.0172451553366795</v>
      </c>
      <c r="L319" s="75" t="n">
        <f aca="false">K319</f>
        <v>0.0172451553366795</v>
      </c>
      <c r="M319" s="75" t="n">
        <f aca="false">L319</f>
        <v>0.0172451553366795</v>
      </c>
    </row>
    <row r="320" customFormat="false" ht="15" hidden="false" customHeight="false" outlineLevel="0" collapsed="false">
      <c r="B320" s="0" t="s">
        <v>27</v>
      </c>
      <c r="C320" s="75" t="n">
        <v>0</v>
      </c>
      <c r="D320" s="75" t="n">
        <f aca="false">'Regional Data WRA'!AO28</f>
        <v>0.0184665679248845</v>
      </c>
      <c r="E320" s="75" t="n">
        <f aca="false">D320</f>
        <v>0.0184665679248845</v>
      </c>
      <c r="F320" s="75" t="n">
        <f aca="false">E320</f>
        <v>0.0184665679248845</v>
      </c>
      <c r="G320" s="75" t="n">
        <f aca="false">F320</f>
        <v>0.0184665679248845</v>
      </c>
      <c r="H320" s="75" t="n">
        <f aca="false">G320</f>
        <v>0.0184665679248845</v>
      </c>
      <c r="I320" s="75" t="n">
        <f aca="false">H320</f>
        <v>0.0184665679248845</v>
      </c>
      <c r="J320" s="75" t="n">
        <f aca="false">I320</f>
        <v>0.0184665679248845</v>
      </c>
      <c r="K320" s="75" t="n">
        <f aca="false">J320</f>
        <v>0.0184665679248845</v>
      </c>
      <c r="L320" s="75" t="n">
        <f aca="false">K320</f>
        <v>0.0184665679248845</v>
      </c>
      <c r="M320" s="75" t="n">
        <f aca="false">L320</f>
        <v>0.0184665679248845</v>
      </c>
    </row>
    <row r="322" customFormat="false" ht="15" hidden="false" customHeight="false" outlineLevel="0" collapsed="false">
      <c r="B322" s="0" t="s">
        <v>450</v>
      </c>
    </row>
    <row r="323" customFormat="false" ht="15" hidden="false" customHeight="false" outlineLevel="0" collapsed="false">
      <c r="B323" s="0" t="s">
        <v>238</v>
      </c>
      <c r="C323" s="0" t="n">
        <f aca="false">SUM(C324:C326)</f>
        <v>0</v>
      </c>
      <c r="D323" s="22" t="n">
        <f aca="false">SUM(D324:D326)</f>
        <v>102011.470931973</v>
      </c>
      <c r="E323" s="22" t="n">
        <f aca="false">SUM(E324:E326)</f>
        <v>105219.011268285</v>
      </c>
      <c r="F323" s="22" t="n">
        <f aca="false">SUM(F324:F326)</f>
        <v>108502.172039638</v>
      </c>
      <c r="G323" s="22" t="n">
        <f aca="false">SUM(G324:G326)</f>
        <v>111864.484315662</v>
      </c>
      <c r="H323" s="22" t="n">
        <f aca="false">SUM(H324:H326)</f>
        <v>115303.646949856</v>
      </c>
      <c r="I323" s="22" t="n">
        <f aca="false">SUM(I324:I326)</f>
        <v>118833.268446532</v>
      </c>
      <c r="J323" s="22" t="n">
        <f aca="false">SUM(J324:J326)</f>
        <v>122435.336383074</v>
      </c>
      <c r="K323" s="22" t="n">
        <f aca="false">SUM(K324:K326)</f>
        <v>126125.899272583</v>
      </c>
      <c r="L323" s="22" t="n">
        <f aca="false">SUM(L324:L326)</f>
        <v>129948.182961846</v>
      </c>
      <c r="M323" s="22" t="n">
        <f aca="false">SUM(M324:M326)</f>
        <v>133746.919574407</v>
      </c>
    </row>
    <row r="324" customFormat="false" ht="15" hidden="false" customHeight="false" outlineLevel="0" collapsed="false">
      <c r="B324" s="0" t="s">
        <v>25</v>
      </c>
      <c r="C324" s="0" t="n">
        <f aca="false">C318*C161</f>
        <v>0</v>
      </c>
      <c r="D324" s="22" t="n">
        <f aca="false">D318*D161</f>
        <v>37410.9131314485</v>
      </c>
      <c r="E324" s="22" t="n">
        <f aca="false">E318*E161</f>
        <v>38587.2221464163</v>
      </c>
      <c r="F324" s="22" t="n">
        <f aca="false">F318*F161</f>
        <v>39791.2636261785</v>
      </c>
      <c r="G324" s="22" t="n">
        <f aca="false">G318*G161</f>
        <v>41024.33252843</v>
      </c>
      <c r="H324" s="22" t="n">
        <f aca="false">H318*H161</f>
        <v>42285.584948156</v>
      </c>
      <c r="I324" s="22" t="n">
        <f aca="false">I318*I161</f>
        <v>43580.0115650128</v>
      </c>
      <c r="J324" s="22" t="n">
        <f aca="false">J318*J161</f>
        <v>44901.006639747</v>
      </c>
      <c r="K324" s="22" t="n">
        <f aca="false">K318*K161</f>
        <v>46254.455682332</v>
      </c>
      <c r="L324" s="22" t="n">
        <f aca="false">L318*L161</f>
        <v>47656.2110119669</v>
      </c>
      <c r="M324" s="22" t="n">
        <f aca="false">M318*M161</f>
        <v>49049.3308652873</v>
      </c>
    </row>
    <row r="325" customFormat="false" ht="15" hidden="false" customHeight="false" outlineLevel="0" collapsed="false">
      <c r="B325" s="0" t="s">
        <v>26</v>
      </c>
      <c r="C325" s="0" t="n">
        <f aca="false">C319*C162</f>
        <v>0</v>
      </c>
      <c r="D325" s="22" t="n">
        <f aca="false">D319*D162</f>
        <v>25075.7255691735</v>
      </c>
      <c r="E325" s="22" t="n">
        <f aca="false">E319*E162</f>
        <v>25864.1800487591</v>
      </c>
      <c r="F325" s="22" t="n">
        <f aca="false">F319*F162</f>
        <v>26671.2229994171</v>
      </c>
      <c r="G325" s="22" t="n">
        <f aca="false">G319*G162</f>
        <v>27497.7224032702</v>
      </c>
      <c r="H325" s="22" t="n">
        <f aca="false">H319*H162</f>
        <v>28343.1126090473</v>
      </c>
      <c r="I325" s="22" t="n">
        <f aca="false">I319*I162</f>
        <v>29210.738761333</v>
      </c>
      <c r="J325" s="22" t="n">
        <f aca="false">J319*J162</f>
        <v>30096.1731760418</v>
      </c>
      <c r="K325" s="22" t="n">
        <f aca="false">K319*K162</f>
        <v>31003.3607831572</v>
      </c>
      <c r="L325" s="22" t="n">
        <f aca="false">L319*L162</f>
        <v>31942.9270492237</v>
      </c>
      <c r="M325" s="22" t="n">
        <f aca="false">M319*M162</f>
        <v>32876.7051423723</v>
      </c>
    </row>
    <row r="326" customFormat="false" ht="15" hidden="false" customHeight="false" outlineLevel="0" collapsed="false">
      <c r="B326" s="0" t="s">
        <v>27</v>
      </c>
      <c r="C326" s="0" t="n">
        <f aca="false">C320*C163</f>
        <v>0</v>
      </c>
      <c r="D326" s="22" t="n">
        <f aca="false">D320*D163</f>
        <v>39524.8322313506</v>
      </c>
      <c r="E326" s="22" t="n">
        <f aca="false">E320*E163</f>
        <v>40767.6090731098</v>
      </c>
      <c r="F326" s="22" t="n">
        <f aca="false">F320*F163</f>
        <v>42039.685414042</v>
      </c>
      <c r="G326" s="22" t="n">
        <f aca="false">G320*G163</f>
        <v>43342.4293839617</v>
      </c>
      <c r="H326" s="22" t="n">
        <f aca="false">H320*H163</f>
        <v>44674.9493926527</v>
      </c>
      <c r="I326" s="22" t="n">
        <f aca="false">I320*I163</f>
        <v>46042.5181201867</v>
      </c>
      <c r="J326" s="22" t="n">
        <f aca="false">J320*J163</f>
        <v>47438.1565672851</v>
      </c>
      <c r="K326" s="22" t="n">
        <f aca="false">K320*K163</f>
        <v>48868.0828070936</v>
      </c>
      <c r="L326" s="22" t="n">
        <f aca="false">L320*L163</f>
        <v>50349.0449006558</v>
      </c>
      <c r="M326" s="22" t="n">
        <f aca="false">M320*M163</f>
        <v>51820.8835667472</v>
      </c>
    </row>
    <row r="328" customFormat="false" ht="15" hidden="false" customHeight="false" outlineLevel="0" collapsed="false">
      <c r="A328" s="53" t="s">
        <v>557</v>
      </c>
      <c r="B328" s="0" t="s">
        <v>433</v>
      </c>
    </row>
    <row r="329" customFormat="false" ht="15" hidden="false" customHeight="false" outlineLevel="0" collapsed="false">
      <c r="B329" s="0" t="s">
        <v>238</v>
      </c>
      <c r="C329" s="54" t="n">
        <f aca="false">Demographics!C9</f>
        <v>4984193</v>
      </c>
      <c r="D329" s="54" t="n">
        <f aca="false">Demographics!D9</f>
        <v>5142363</v>
      </c>
      <c r="E329" s="54" t="n">
        <f aca="false">Demographics!E9</f>
        <v>5304054</v>
      </c>
      <c r="F329" s="54" t="n">
        <f aca="false">Demographics!F9</f>
        <v>5469557</v>
      </c>
      <c r="G329" s="54" t="n">
        <f aca="false">Demographics!G9</f>
        <v>5639050</v>
      </c>
      <c r="H329" s="54" t="n">
        <f aca="false">Demographics!H9</f>
        <v>5812417</v>
      </c>
      <c r="I329" s="54" t="n">
        <f aca="false">Demographics!I9</f>
        <v>5990344</v>
      </c>
      <c r="J329" s="54" t="n">
        <f aca="false">Demographics!J9</f>
        <v>6171923</v>
      </c>
      <c r="K329" s="54" t="n">
        <f aca="false">Demographics!K9</f>
        <v>6357963</v>
      </c>
      <c r="L329" s="54" t="n">
        <f aca="false">Demographics!L9</f>
        <v>6550643</v>
      </c>
      <c r="M329" s="54" t="n">
        <f aca="false">Demographics!M9</f>
        <v>6742136</v>
      </c>
    </row>
    <row r="330" customFormat="false" ht="15" hidden="false" customHeight="false" outlineLevel="0" collapsed="false">
      <c r="B330" s="0" t="s">
        <v>25</v>
      </c>
      <c r="C330" s="54" t="n">
        <f aca="false">Demographics!C10</f>
        <v>1086917.31845609</v>
      </c>
      <c r="D330" s="54" t="n">
        <f aca="false">Demographics!D10</f>
        <v>1121409.90577368</v>
      </c>
      <c r="E330" s="54" t="n">
        <f aca="false">Demographics!E10</f>
        <v>1156670.32769925</v>
      </c>
      <c r="F330" s="54" t="n">
        <f aca="false">Demographics!F10</f>
        <v>1192762.04344069</v>
      </c>
      <c r="G330" s="54" t="n">
        <f aca="false">Demographics!G10</f>
        <v>1229723.86997049</v>
      </c>
      <c r="H330" s="54" t="n">
        <f aca="false">Demographics!H10</f>
        <v>1267530.51083468</v>
      </c>
      <c r="I330" s="54" t="n">
        <f aca="false">Demographics!I10</f>
        <v>1306331.56402843</v>
      </c>
      <c r="J330" s="54" t="n">
        <f aca="false">Demographics!J10</f>
        <v>1345929.01937736</v>
      </c>
      <c r="K330" s="54" t="n">
        <f aca="false">Demographics!K10</f>
        <v>1386499.29784081</v>
      </c>
      <c r="L330" s="54" t="n">
        <f aca="false">Demographics!L10</f>
        <v>1428517.58022275</v>
      </c>
      <c r="M330" s="54" t="n">
        <f aca="false">Demographics!M10</f>
        <v>1470277.01009698</v>
      </c>
    </row>
    <row r="331" customFormat="false" ht="15" hidden="false" customHeight="false" outlineLevel="0" collapsed="false">
      <c r="B331" s="0" t="s">
        <v>26</v>
      </c>
      <c r="C331" s="54" t="n">
        <f aca="false">Demographics!C11</f>
        <v>1622229.63956602</v>
      </c>
      <c r="D331" s="54" t="n">
        <f aca="false">Demographics!D11</f>
        <v>1673710.00200185</v>
      </c>
      <c r="E331" s="54" t="n">
        <f aca="false">Demographics!E11</f>
        <v>1726336.361505</v>
      </c>
      <c r="F331" s="54" t="n">
        <f aca="false">Demographics!F11</f>
        <v>1780203.43126676</v>
      </c>
      <c r="G331" s="54" t="n">
        <f aca="false">Demographics!G11</f>
        <v>1835369.14581653</v>
      </c>
      <c r="H331" s="54" t="n">
        <f aca="false">Demographics!H11</f>
        <v>1891795.75006774</v>
      </c>
      <c r="I331" s="54" t="n">
        <f aca="false">Demographics!I11</f>
        <v>1949706.51979096</v>
      </c>
      <c r="J331" s="54" t="n">
        <f aca="false">Demographics!J11</f>
        <v>2008805.92379131</v>
      </c>
      <c r="K331" s="54" t="n">
        <f aca="false">Demographics!K11</f>
        <v>2069357.27125014</v>
      </c>
      <c r="L331" s="54" t="n">
        <f aca="false">Demographics!L11</f>
        <v>2132069.77194014</v>
      </c>
      <c r="M331" s="54" t="n">
        <f aca="false">Demographics!M11</f>
        <v>2194395.93394258</v>
      </c>
    </row>
    <row r="332" customFormat="false" ht="15" hidden="false" customHeight="false" outlineLevel="0" collapsed="false">
      <c r="B332" s="0" t="s">
        <v>27</v>
      </c>
      <c r="C332" s="54" t="n">
        <f aca="false">Demographics!C12</f>
        <v>2275046.04197789</v>
      </c>
      <c r="D332" s="54" t="n">
        <f aca="false">Demographics!D12</f>
        <v>2347243.09222447</v>
      </c>
      <c r="E332" s="54" t="n">
        <f aca="false">Demographics!E12</f>
        <v>2421047.31079575</v>
      </c>
      <c r="F332" s="54" t="n">
        <f aca="false">Demographics!F12</f>
        <v>2496591.52529255</v>
      </c>
      <c r="G332" s="54" t="n">
        <f aca="false">Demographics!G12</f>
        <v>2573956.98421298</v>
      </c>
      <c r="H332" s="54" t="n">
        <f aca="false">Demographics!H12</f>
        <v>2653090.73909758</v>
      </c>
      <c r="I332" s="54" t="n">
        <f aca="false">Demographics!I12</f>
        <v>2734305.91618061</v>
      </c>
      <c r="J332" s="54" t="n">
        <f aca="false">Demographics!J12</f>
        <v>2817188.05683133</v>
      </c>
      <c r="K332" s="54" t="n">
        <f aca="false">Demographics!K12</f>
        <v>2902106.43090905</v>
      </c>
      <c r="L332" s="54" t="n">
        <f aca="false">Demographics!L12</f>
        <v>2990055.64783711</v>
      </c>
      <c r="M332" s="54" t="n">
        <f aca="false">Demographics!M12</f>
        <v>3077463.05596044</v>
      </c>
    </row>
    <row r="333" customFormat="false" ht="15" hidden="false" customHeight="false" outlineLevel="0" collapsed="false">
      <c r="C333" s="54"/>
      <c r="D333" s="54"/>
      <c r="E333" s="54"/>
      <c r="F333" s="54"/>
      <c r="G333" s="54"/>
      <c r="H333" s="54"/>
      <c r="I333" s="54"/>
      <c r="J333" s="54"/>
      <c r="K333" s="54"/>
      <c r="L333" s="54"/>
      <c r="M333" s="54"/>
    </row>
    <row r="334" customFormat="false" ht="15" hidden="false" customHeight="false" outlineLevel="0" collapsed="false">
      <c r="B334" s="0" t="s">
        <v>558</v>
      </c>
    </row>
    <row r="335" customFormat="false" ht="15" hidden="false" customHeight="false" outlineLevel="0" collapsed="false">
      <c r="B335" s="0" t="s">
        <v>238</v>
      </c>
      <c r="C335" s="22" t="n">
        <f aca="false">C14+C171</f>
        <v>2039199.31181277</v>
      </c>
      <c r="D335" s="22" t="n">
        <f aca="false">D14+D171</f>
        <v>2103911.92529893</v>
      </c>
      <c r="E335" s="22" t="n">
        <f aca="false">E14+E171</f>
        <v>2170065.09712159</v>
      </c>
      <c r="F335" s="22" t="n">
        <f aca="false">F14+F171</f>
        <v>2237777.88507</v>
      </c>
      <c r="G335" s="22" t="n">
        <f aca="false">G14+G171</f>
        <v>2307123.11487091</v>
      </c>
      <c r="H335" s="22" t="n">
        <f aca="false">H14+H171</f>
        <v>2378053.32706194</v>
      </c>
      <c r="I335" s="22" t="n">
        <f aca="false">I14+I171</f>
        <v>2450849.1870844</v>
      </c>
      <c r="J335" s="22" t="n">
        <f aca="false">J14+J171</f>
        <v>2525139.20190519</v>
      </c>
      <c r="K335" s="22" t="n">
        <f aca="false">K14+K171</f>
        <v>2601254.36036106</v>
      </c>
      <c r="L335" s="22" t="n">
        <f aca="false">L14+L171</f>
        <v>2680086.1639048</v>
      </c>
      <c r="M335" s="22" t="n">
        <f aca="false">M14+M171</f>
        <v>2758432.32622575</v>
      </c>
    </row>
    <row r="336" customFormat="false" ht="15" hidden="false" customHeight="false" outlineLevel="0" collapsed="false">
      <c r="B336" s="0" t="s">
        <v>25</v>
      </c>
      <c r="C336" s="22" t="n">
        <f aca="false">C15+C172</f>
        <v>495291.532483724</v>
      </c>
      <c r="D336" s="22" t="n">
        <f aca="false">D15+D172</f>
        <v>511009.274893167</v>
      </c>
      <c r="E336" s="22" t="n">
        <f aca="false">E15+E172</f>
        <v>527076.907743425</v>
      </c>
      <c r="F336" s="22" t="n">
        <f aca="false">F15+F172</f>
        <v>543523.348421114</v>
      </c>
      <c r="G336" s="22" t="n">
        <f aca="false">G15+G172</f>
        <v>560366.285224577</v>
      </c>
      <c r="H336" s="22" t="n">
        <f aca="false">H15+H172</f>
        <v>577594.190948153</v>
      </c>
      <c r="I336" s="22" t="n">
        <f aca="false">I15+I172</f>
        <v>595275.235101185</v>
      </c>
      <c r="J336" s="22" t="n">
        <f aca="false">J15+J172</f>
        <v>613319.187487632</v>
      </c>
      <c r="K336" s="22" t="n">
        <f aca="false">K15+K172</f>
        <v>631806.440429737</v>
      </c>
      <c r="L336" s="22" t="n">
        <f aca="false">L15+L172</f>
        <v>650953.526523507</v>
      </c>
      <c r="M336" s="22" t="n">
        <f aca="false">M15+M172</f>
        <v>669982.65750417</v>
      </c>
    </row>
    <row r="337" customFormat="false" ht="15" hidden="false" customHeight="false" outlineLevel="0" collapsed="false">
      <c r="B337" s="0" t="s">
        <v>26</v>
      </c>
      <c r="C337" s="22" t="n">
        <f aca="false">C16+C173</f>
        <v>634362.466932212</v>
      </c>
      <c r="D337" s="22" t="n">
        <f aca="false">D16+D173</f>
        <v>654493.531558856</v>
      </c>
      <c r="E337" s="22" t="n">
        <f aca="false">E16+E173</f>
        <v>675072.730968015</v>
      </c>
      <c r="F337" s="22" t="n">
        <f aca="false">F16+F173</f>
        <v>696137.102143987</v>
      </c>
      <c r="G337" s="22" t="n">
        <f aca="false">G16+G173</f>
        <v>717709.300011875</v>
      </c>
      <c r="H337" s="22" t="n">
        <f aca="false">H16+H173</f>
        <v>739774.560687904</v>
      </c>
      <c r="I337" s="22" t="n">
        <f aca="false">I16+I173</f>
        <v>762420.194726122</v>
      </c>
      <c r="J337" s="22" t="n">
        <f aca="false">J16+J173</f>
        <v>785530.636553532</v>
      </c>
      <c r="K337" s="22" t="n">
        <f aca="false">K16+K173</f>
        <v>809208.851531978</v>
      </c>
      <c r="L337" s="22" t="n">
        <f aca="false">L16+L173</f>
        <v>833732.171581683</v>
      </c>
      <c r="M337" s="22" t="n">
        <f aca="false">M16+M173</f>
        <v>858104.416372414</v>
      </c>
    </row>
    <row r="338" customFormat="false" ht="15" hidden="false" customHeight="false" outlineLevel="0" collapsed="false">
      <c r="B338" s="0" t="s">
        <v>27</v>
      </c>
      <c r="C338" s="22" t="n">
        <f aca="false">C17+C174</f>
        <v>909545.312396836</v>
      </c>
      <c r="D338" s="22" t="n">
        <f aca="false">D17+D174</f>
        <v>938409.118846908</v>
      </c>
      <c r="E338" s="22" t="n">
        <f aca="false">E17+E174</f>
        <v>967915.458410155</v>
      </c>
      <c r="F338" s="22" t="n">
        <f aca="false">F17+F174</f>
        <v>998117.434504904</v>
      </c>
      <c r="G338" s="22" t="n">
        <f aca="false">G17+G174</f>
        <v>1029047.52963446</v>
      </c>
      <c r="H338" s="22" t="n">
        <f aca="false">H17+H174</f>
        <v>1060684.57542589</v>
      </c>
      <c r="I338" s="22" t="n">
        <f aca="false">I17+I174</f>
        <v>1093153.75725709</v>
      </c>
      <c r="J338" s="22" t="n">
        <f aca="false">J17+J174</f>
        <v>1126289.37786402</v>
      </c>
      <c r="K338" s="22" t="n">
        <f aca="false">K17+K174</f>
        <v>1160239.06839934</v>
      </c>
      <c r="L338" s="22" t="n">
        <f aca="false">L17+L174</f>
        <v>1195400.46579961</v>
      </c>
      <c r="M338" s="22" t="n">
        <f aca="false">M17+M174</f>
        <v>1230345.25234917</v>
      </c>
    </row>
    <row r="339" customFormat="false" ht="15" hidden="false" customHeight="false" outlineLevel="0" collapsed="false">
      <c r="C339" s="22"/>
      <c r="D339" s="22"/>
      <c r="E339" s="22"/>
      <c r="F339" s="22"/>
      <c r="G339" s="22"/>
      <c r="H339" s="22"/>
      <c r="I339" s="22"/>
      <c r="J339" s="22"/>
      <c r="K339" s="22"/>
      <c r="L339" s="22"/>
      <c r="M339" s="22"/>
    </row>
    <row r="340" customFormat="false" ht="15" hidden="false" customHeight="false" outlineLevel="0" collapsed="false">
      <c r="B340" s="0" t="s">
        <v>559</v>
      </c>
      <c r="C340" s="22"/>
      <c r="D340" s="22"/>
      <c r="E340" s="22"/>
      <c r="F340" s="22"/>
      <c r="G340" s="22"/>
      <c r="H340" s="22"/>
      <c r="I340" s="22"/>
      <c r="J340" s="22"/>
      <c r="K340" s="22"/>
      <c r="L340" s="22"/>
      <c r="M340" s="22"/>
    </row>
    <row r="341" customFormat="false" ht="15" hidden="false" customHeight="false" outlineLevel="0" collapsed="false">
      <c r="B341" s="0" t="s">
        <v>238</v>
      </c>
      <c r="C341" s="71" t="n">
        <f aca="false">C335/C329</f>
        <v>0.409133296365685</v>
      </c>
      <c r="D341" s="71" t="n">
        <f aca="false">D335/D329</f>
        <v>0.409133296365685</v>
      </c>
      <c r="E341" s="71" t="n">
        <f aca="false">E335/E329</f>
        <v>0.409133296365685</v>
      </c>
      <c r="F341" s="71" t="n">
        <f aca="false">F335/F329</f>
        <v>0.409133296365685</v>
      </c>
      <c r="G341" s="71" t="n">
        <f aca="false">G335/G329</f>
        <v>0.409133296365685</v>
      </c>
      <c r="H341" s="71" t="n">
        <f aca="false">H335/H329</f>
        <v>0.409133296365685</v>
      </c>
      <c r="I341" s="71" t="n">
        <f aca="false">I335/I329</f>
        <v>0.409133296365685</v>
      </c>
      <c r="J341" s="71" t="n">
        <f aca="false">J335/J329</f>
        <v>0.409133296365685</v>
      </c>
      <c r="K341" s="71" t="n">
        <f aca="false">K335/K329</f>
        <v>0.409133296365685</v>
      </c>
      <c r="L341" s="71" t="n">
        <f aca="false">L335/L329</f>
        <v>0.409133296365685</v>
      </c>
      <c r="M341" s="71" t="n">
        <f aca="false">M335/M329</f>
        <v>0.409133296365685</v>
      </c>
    </row>
    <row r="342" customFormat="false" ht="15" hidden="false" customHeight="false" outlineLevel="0" collapsed="false">
      <c r="B342" s="0" t="s">
        <v>25</v>
      </c>
      <c r="C342" s="71" t="n">
        <f aca="false">C336/C330</f>
        <v>0.455684645072413</v>
      </c>
      <c r="D342" s="71" t="n">
        <f aca="false">D336/D330</f>
        <v>0.455684645072412</v>
      </c>
      <c r="E342" s="71" t="n">
        <f aca="false">E336/E330</f>
        <v>0.455684645072412</v>
      </c>
      <c r="F342" s="71" t="n">
        <f aca="false">F336/F330</f>
        <v>0.455684645072413</v>
      </c>
      <c r="G342" s="71" t="n">
        <f aca="false">G336/G330</f>
        <v>0.455684645072412</v>
      </c>
      <c r="H342" s="71" t="n">
        <f aca="false">H336/H330</f>
        <v>0.455684645072412</v>
      </c>
      <c r="I342" s="71" t="n">
        <f aca="false">I336/I330</f>
        <v>0.455684645072412</v>
      </c>
      <c r="J342" s="71" t="n">
        <f aca="false">J336/J330</f>
        <v>0.455684645072412</v>
      </c>
      <c r="K342" s="71" t="n">
        <f aca="false">K336/K330</f>
        <v>0.455684645072412</v>
      </c>
      <c r="L342" s="71" t="n">
        <f aca="false">L336/L330</f>
        <v>0.455684645072412</v>
      </c>
      <c r="M342" s="71" t="n">
        <f aca="false">M336/M330</f>
        <v>0.455684645072412</v>
      </c>
    </row>
    <row r="343" customFormat="false" ht="15" hidden="false" customHeight="false" outlineLevel="0" collapsed="false">
      <c r="B343" s="0" t="s">
        <v>26</v>
      </c>
      <c r="C343" s="71" t="n">
        <f aca="false">C337/C331</f>
        <v>0.391043568345798</v>
      </c>
      <c r="D343" s="71" t="n">
        <f aca="false">D337/D331</f>
        <v>0.391043568345798</v>
      </c>
      <c r="E343" s="71" t="n">
        <f aca="false">E337/E331</f>
        <v>0.391043568345798</v>
      </c>
      <c r="F343" s="71" t="n">
        <f aca="false">F337/F331</f>
        <v>0.391043568345798</v>
      </c>
      <c r="G343" s="71" t="n">
        <f aca="false">G337/G331</f>
        <v>0.391043568345798</v>
      </c>
      <c r="H343" s="71" t="n">
        <f aca="false">H337/H331</f>
        <v>0.391043568345798</v>
      </c>
      <c r="I343" s="71" t="n">
        <f aca="false">I337/I331</f>
        <v>0.391043568345798</v>
      </c>
      <c r="J343" s="71" t="n">
        <f aca="false">J337/J331</f>
        <v>0.391043568345798</v>
      </c>
      <c r="K343" s="71" t="n">
        <f aca="false">K337/K331</f>
        <v>0.391043568345798</v>
      </c>
      <c r="L343" s="71" t="n">
        <f aca="false">L337/L331</f>
        <v>0.391043568345798</v>
      </c>
      <c r="M343" s="71" t="n">
        <f aca="false">M337/M331</f>
        <v>0.391043568345798</v>
      </c>
    </row>
    <row r="344" customFormat="false" ht="15" hidden="false" customHeight="false" outlineLevel="0" collapsed="false">
      <c r="B344" s="0" t="s">
        <v>27</v>
      </c>
      <c r="C344" s="71" t="n">
        <f aca="false">C338/C332</f>
        <v>0.399792046233091</v>
      </c>
      <c r="D344" s="71" t="n">
        <f aca="false">D338/D332</f>
        <v>0.399792046233091</v>
      </c>
      <c r="E344" s="71" t="n">
        <f aca="false">E338/E332</f>
        <v>0.399792046233091</v>
      </c>
      <c r="F344" s="71" t="n">
        <f aca="false">F338/F332</f>
        <v>0.399792046233091</v>
      </c>
      <c r="G344" s="71" t="n">
        <f aca="false">G338/G332</f>
        <v>0.399792046233091</v>
      </c>
      <c r="H344" s="71" t="n">
        <f aca="false">H338/H332</f>
        <v>0.399792046233091</v>
      </c>
      <c r="I344" s="71" t="n">
        <f aca="false">I338/I332</f>
        <v>0.399792046233091</v>
      </c>
      <c r="J344" s="71" t="n">
        <f aca="false">J338/J332</f>
        <v>0.399792046233091</v>
      </c>
      <c r="K344" s="71" t="n">
        <f aca="false">K338/K332</f>
        <v>0.399792046233091</v>
      </c>
      <c r="L344" s="71" t="n">
        <f aca="false">L338/L332</f>
        <v>0.399792046233091</v>
      </c>
      <c r="M344" s="71" t="n">
        <f aca="false">M338/M332</f>
        <v>0.399792046233091</v>
      </c>
    </row>
    <row r="346" customFormat="false" ht="15" hidden="false" customHeight="false" outlineLevel="0" collapsed="false">
      <c r="B346" s="0" t="s">
        <v>453</v>
      </c>
    </row>
    <row r="347" customFormat="false" ht="15" hidden="false" customHeight="false" outlineLevel="0" collapsed="false">
      <c r="B347" s="0" t="s">
        <v>238</v>
      </c>
      <c r="C347" s="22" t="n">
        <f aca="false">C36+C193</f>
        <v>0</v>
      </c>
      <c r="D347" s="22" t="n">
        <f aca="false">D36+D193</f>
        <v>5024142.26056468</v>
      </c>
      <c r="E347" s="22" t="n">
        <f aca="false">E36+E193</f>
        <v>5182116.05320689</v>
      </c>
      <c r="F347" s="22" t="n">
        <f aca="false">F36+F193</f>
        <v>5343814.20958952</v>
      </c>
      <c r="G347" s="22" t="n">
        <f aca="false">G36+G193</f>
        <v>5509410.63756823</v>
      </c>
      <c r="H347" s="22" t="n">
        <f aca="false">H36+H193</f>
        <v>5678792.00393372</v>
      </c>
      <c r="I347" s="22" t="n">
        <f aca="false">I36+I193</f>
        <v>5852628.53783758</v>
      </c>
      <c r="J347" s="22" t="n">
        <f aca="false">J36+J193</f>
        <v>6030033.11381386</v>
      </c>
      <c r="K347" s="22" t="n">
        <f aca="false">K36+K193</f>
        <v>6211796.13329643</v>
      </c>
      <c r="L347" s="22" t="n">
        <f aca="false">L36+L193</f>
        <v>6400046.50200156</v>
      </c>
      <c r="M347" s="22" t="n">
        <f aca="false">M36+M193</f>
        <v>6587137.15933211</v>
      </c>
    </row>
    <row r="348" customFormat="false" ht="15" hidden="false" customHeight="false" outlineLevel="0" collapsed="false">
      <c r="B348" s="0" t="s">
        <v>25</v>
      </c>
      <c r="C348" s="22" t="n">
        <f aca="false">C37+C194</f>
        <v>0</v>
      </c>
      <c r="D348" s="22" t="n">
        <f aca="false">D37+D194</f>
        <v>1121175.32975341</v>
      </c>
      <c r="E348" s="22" t="n">
        <f aca="false">E37+E194</f>
        <v>1156428.37591977</v>
      </c>
      <c r="F348" s="22" t="n">
        <f aca="false">F37+F194</f>
        <v>1192512.54201232</v>
      </c>
      <c r="G348" s="22" t="n">
        <f aca="false">G37+G194</f>
        <v>1229466.63688386</v>
      </c>
      <c r="H348" s="22" t="n">
        <f aca="false">H37+H194</f>
        <v>1267265.36937189</v>
      </c>
      <c r="I348" s="22" t="n">
        <f aca="false">I37+I194</f>
        <v>1306058.30617877</v>
      </c>
      <c r="J348" s="22" t="n">
        <f aca="false">J37+J194</f>
        <v>1345647.47854978</v>
      </c>
      <c r="K348" s="22" t="n">
        <f aca="false">K37+K194</f>
        <v>1386209.27054061</v>
      </c>
      <c r="L348" s="22" t="n">
        <f aca="false">L37+L194</f>
        <v>1428218.76355712</v>
      </c>
      <c r="M348" s="22" t="n">
        <f aca="false">M37+M194</f>
        <v>1469969.45821257</v>
      </c>
    </row>
    <row r="349" customFormat="false" ht="15" hidden="false" customHeight="false" outlineLevel="0" collapsed="false">
      <c r="B349" s="0" t="s">
        <v>26</v>
      </c>
      <c r="C349" s="22" t="n">
        <f aca="false">C38+C195</f>
        <v>0</v>
      </c>
      <c r="D349" s="22" t="n">
        <f aca="false">D38+D195</f>
        <v>1568413.61815323</v>
      </c>
      <c r="E349" s="22" t="n">
        <f aca="false">E38+E195</f>
        <v>1617729.15000751</v>
      </c>
      <c r="F349" s="22" t="n">
        <f aca="false">F38+F195</f>
        <v>1668207.33660096</v>
      </c>
      <c r="G349" s="22" t="n">
        <f aca="false">G38+G195</f>
        <v>1719902.4676879</v>
      </c>
      <c r="H349" s="22" t="n">
        <f aca="false">H38+H195</f>
        <v>1772779.16342843</v>
      </c>
      <c r="I349" s="22" t="n">
        <f aca="false">I38+I195</f>
        <v>1827046.65287582</v>
      </c>
      <c r="J349" s="22" t="n">
        <f aca="false">J38+J195</f>
        <v>1882427.99728318</v>
      </c>
      <c r="K349" s="22" t="n">
        <f aca="false">K38+K195</f>
        <v>1939169.94053402</v>
      </c>
      <c r="L349" s="22" t="n">
        <f aca="false">L38+L195</f>
        <v>1997937.07462116</v>
      </c>
      <c r="M349" s="22" t="n">
        <f aca="false">M38+M195</f>
        <v>2056342.17534645</v>
      </c>
    </row>
    <row r="350" customFormat="false" ht="15" hidden="false" customHeight="false" outlineLevel="0" collapsed="false">
      <c r="B350" s="0" t="s">
        <v>27</v>
      </c>
      <c r="C350" s="22" t="n">
        <f aca="false">C39+C196</f>
        <v>0</v>
      </c>
      <c r="D350" s="22" t="n">
        <f aca="false">D39+D196</f>
        <v>2334553.31265804</v>
      </c>
      <c r="E350" s="22" t="n">
        <f aca="false">E39+E196</f>
        <v>2407958.52727961</v>
      </c>
      <c r="F350" s="22" t="n">
        <f aca="false">F39+F196</f>
        <v>2483094.33097624</v>
      </c>
      <c r="G350" s="22" t="n">
        <f aca="false">G39+G196</f>
        <v>2560041.53299647</v>
      </c>
      <c r="H350" s="22" t="n">
        <f aca="false">H39+H196</f>
        <v>2638747.47113339</v>
      </c>
      <c r="I350" s="22" t="n">
        <f aca="false">I39+I196</f>
        <v>2719523.57878299</v>
      </c>
      <c r="J350" s="22" t="n">
        <f aca="false">J39+J196</f>
        <v>2801957.6379809</v>
      </c>
      <c r="K350" s="22" t="n">
        <f aca="false">K39+K196</f>
        <v>2886416.9222218</v>
      </c>
      <c r="L350" s="22" t="n">
        <f aca="false">L39+L196</f>
        <v>2973890.66382327</v>
      </c>
      <c r="M350" s="22" t="n">
        <f aca="false">M39+M196</f>
        <v>3060825.52577308</v>
      </c>
    </row>
    <row r="352" customFormat="false" ht="15" hidden="false" customHeight="false" outlineLevel="0" collapsed="false">
      <c r="A352" s="101" t="s">
        <v>438</v>
      </c>
      <c r="B352" s="102" t="s">
        <v>439</v>
      </c>
      <c r="C352" s="22"/>
      <c r="D352" s="22"/>
      <c r="E352" s="22"/>
      <c r="F352" s="22"/>
      <c r="G352" s="22"/>
      <c r="H352" s="22"/>
      <c r="I352" s="22"/>
      <c r="J352" s="22"/>
      <c r="K352" s="22"/>
      <c r="L352" s="22"/>
      <c r="M352" s="22"/>
    </row>
    <row r="353" customFormat="false" ht="15" hidden="false" customHeight="false" outlineLevel="0" collapsed="false">
      <c r="A353" s="101"/>
      <c r="B353" s="101" t="s">
        <v>238</v>
      </c>
      <c r="C353" s="48" t="n">
        <f aca="false">SUM(C347:M347)</f>
        <v>57819916.6111446</v>
      </c>
      <c r="D353" s="22"/>
      <c r="E353" s="22"/>
      <c r="F353" s="22"/>
      <c r="G353" s="22"/>
      <c r="H353" s="22"/>
      <c r="I353" s="22"/>
      <c r="J353" s="22"/>
      <c r="K353" s="22"/>
      <c r="L353" s="22"/>
      <c r="M353" s="22"/>
    </row>
    <row r="354" customFormat="false" ht="15" hidden="false" customHeight="false" outlineLevel="0" collapsed="false">
      <c r="A354" s="101"/>
      <c r="B354" s="101" t="s">
        <v>25</v>
      </c>
      <c r="C354" s="48" t="n">
        <f aca="false">SUM(C348:M348)</f>
        <v>12902951.5309801</v>
      </c>
      <c r="D354" s="22"/>
      <c r="E354" s="22"/>
      <c r="F354" s="22"/>
      <c r="G354" s="22"/>
      <c r="H354" s="22"/>
      <c r="I354" s="22"/>
      <c r="J354" s="22"/>
      <c r="K354" s="22"/>
      <c r="L354" s="22"/>
      <c r="M354" s="22"/>
    </row>
    <row r="355" customFormat="false" ht="15" hidden="false" customHeight="false" outlineLevel="0" collapsed="false">
      <c r="A355" s="101"/>
      <c r="B355" s="101" t="s">
        <v>26</v>
      </c>
      <c r="C355" s="48" t="n">
        <f aca="false">SUM(C349:M349)</f>
        <v>18049955.5765387</v>
      </c>
      <c r="D355" s="22"/>
      <c r="E355" s="22"/>
      <c r="F355" s="22"/>
      <c r="G355" s="22"/>
      <c r="H355" s="22"/>
      <c r="I355" s="22"/>
      <c r="J355" s="22"/>
      <c r="K355" s="22"/>
      <c r="L355" s="22"/>
      <c r="M355" s="22"/>
    </row>
    <row r="356" customFormat="false" ht="15" hidden="false" customHeight="false" outlineLevel="0" collapsed="false">
      <c r="A356" s="101"/>
      <c r="B356" s="101" t="s">
        <v>27</v>
      </c>
      <c r="C356" s="48" t="n">
        <f aca="false">SUM(C350:M350)</f>
        <v>26867009.5036258</v>
      </c>
      <c r="D356" s="22"/>
      <c r="E356" s="22"/>
      <c r="F356" s="22"/>
      <c r="G356" s="22"/>
      <c r="H356" s="22"/>
      <c r="I356" s="22"/>
      <c r="J356" s="22"/>
      <c r="K356" s="22"/>
      <c r="L356" s="22"/>
      <c r="M356" s="22"/>
    </row>
    <row r="357" customFormat="false" ht="15" hidden="false" customHeight="false" outlineLevel="0" collapsed="false">
      <c r="A357" s="101"/>
      <c r="B357" s="102" t="s">
        <v>440</v>
      </c>
      <c r="C357" s="24" t="n">
        <f aca="false">'National Data'!$B$3</f>
        <v>0.03</v>
      </c>
      <c r="D357" s="22"/>
      <c r="E357" s="22"/>
      <c r="F357" s="22"/>
      <c r="G357" s="22"/>
      <c r="H357" s="22"/>
      <c r="I357" s="22"/>
      <c r="J357" s="22"/>
      <c r="K357" s="22"/>
      <c r="L357" s="22"/>
      <c r="M357" s="22"/>
    </row>
    <row r="358" customFormat="false" ht="15" hidden="false" customHeight="false" outlineLevel="0" collapsed="false">
      <c r="A358" s="101"/>
      <c r="B358" s="102" t="s">
        <v>441</v>
      </c>
      <c r="C358" s="22"/>
      <c r="D358" s="22"/>
      <c r="E358" s="22"/>
      <c r="F358" s="22"/>
      <c r="G358" s="22"/>
      <c r="H358" s="22"/>
      <c r="I358" s="22"/>
      <c r="J358" s="22"/>
      <c r="K358" s="22"/>
      <c r="L358" s="22"/>
      <c r="M358" s="22"/>
    </row>
    <row r="359" customFormat="false" ht="15" hidden="false" customHeight="false" outlineLevel="0" collapsed="false">
      <c r="A359" s="101"/>
      <c r="B359" s="101" t="s">
        <v>442</v>
      </c>
      <c r="C359" s="22" t="n">
        <v>0</v>
      </c>
      <c r="D359" s="22" t="n">
        <f aca="false">C359+1</f>
        <v>1</v>
      </c>
      <c r="E359" s="22" t="n">
        <f aca="false">D359+1</f>
        <v>2</v>
      </c>
      <c r="F359" s="22" t="n">
        <f aca="false">E359+1</f>
        <v>3</v>
      </c>
      <c r="G359" s="22" t="n">
        <f aca="false">F359+1</f>
        <v>4</v>
      </c>
      <c r="H359" s="22" t="n">
        <f aca="false">G359+1</f>
        <v>5</v>
      </c>
      <c r="I359" s="22" t="n">
        <f aca="false">H359+1</f>
        <v>6</v>
      </c>
      <c r="J359" s="22" t="n">
        <f aca="false">I359+1</f>
        <v>7</v>
      </c>
      <c r="K359" s="22" t="n">
        <f aca="false">J359+1</f>
        <v>8</v>
      </c>
      <c r="L359" s="22" t="n">
        <f aca="false">K359+1</f>
        <v>9</v>
      </c>
      <c r="M359" s="22" t="n">
        <f aca="false">L359+1</f>
        <v>10</v>
      </c>
    </row>
    <row r="360" customFormat="false" ht="15" hidden="false" customHeight="false" outlineLevel="0" collapsed="false">
      <c r="A360" s="101"/>
      <c r="B360" s="101" t="s">
        <v>238</v>
      </c>
      <c r="C360" s="22" t="n">
        <f aca="false">PV($C$357,C$359,0,C347)*-1</f>
        <v>0</v>
      </c>
      <c r="D360" s="22" t="n">
        <f aca="false">PV($C$357,D$359,0,D347)*-1</f>
        <v>4877808.01996571</v>
      </c>
      <c r="E360" s="22" t="n">
        <f aca="false">PV($C$357,E$359,0,E347)*-1</f>
        <v>4884641.39240917</v>
      </c>
      <c r="F360" s="22" t="n">
        <f aca="false">PV($C$357,F$359,0,F347)*-1</f>
        <v>4890347.00303875</v>
      </c>
      <c r="G360" s="22" t="n">
        <f aca="false">PV($C$357,G$359,0,G347)*-1</f>
        <v>4895039.99312829</v>
      </c>
      <c r="H360" s="22" t="n">
        <f aca="false">PV($C$357,H$359,0,H347)*-1</f>
        <v>4898575.86728377</v>
      </c>
      <c r="I360" s="22" t="n">
        <f aca="false">PV($C$357,I$359,0,I347)*-1</f>
        <v>4901484.26065645</v>
      </c>
      <c r="J360" s="22" t="n">
        <f aca="false">PV($C$357,J$359,0,J347)*-1</f>
        <v>4902968.73796138</v>
      </c>
      <c r="K360" s="22" t="n">
        <f aca="false">PV($C$357,K$359,0,K347)*-1</f>
        <v>4903649.2292998</v>
      </c>
      <c r="L360" s="22" t="n">
        <f aca="false">PV($C$357,L$359,0,L347)*-1</f>
        <v>4905102.72691129</v>
      </c>
      <c r="M360" s="22" t="n">
        <f aca="false">PV($C$357,M$359,0,M347)*-1</f>
        <v>4901448.67684912</v>
      </c>
    </row>
    <row r="361" customFormat="false" ht="15" hidden="false" customHeight="false" outlineLevel="0" collapsed="false">
      <c r="A361" s="101"/>
      <c r="B361" s="101" t="s">
        <v>25</v>
      </c>
      <c r="C361" s="22" t="n">
        <f aca="false">PV($C$357,C$359,0,C348)*-1</f>
        <v>0</v>
      </c>
      <c r="D361" s="22" t="n">
        <f aca="false">PV($C$357,D$359,0,D348)*-1</f>
        <v>1088519.73762467</v>
      </c>
      <c r="E361" s="22" t="n">
        <f aca="false">PV($C$357,E$359,0,E348)*-1</f>
        <v>1090044.65634817</v>
      </c>
      <c r="F361" s="22" t="n">
        <f aca="false">PV($C$357,F$359,0,F348)*-1</f>
        <v>1091317.90649661</v>
      </c>
      <c r="G361" s="22" t="n">
        <f aca="false">PV($C$357,G$359,0,G348)*-1</f>
        <v>1092365.18271577</v>
      </c>
      <c r="H361" s="22" t="n">
        <f aca="false">PV($C$357,H$359,0,H348)*-1</f>
        <v>1093154.23976604</v>
      </c>
      <c r="I361" s="22" t="n">
        <f aca="false">PV($C$357,I$359,0,I348)*-1</f>
        <v>1093803.26973564</v>
      </c>
      <c r="J361" s="22" t="n">
        <f aca="false">PV($C$357,J$359,0,J348)*-1</f>
        <v>1094134.54206941</v>
      </c>
      <c r="K361" s="22" t="n">
        <f aca="false">PV($C$357,K$359,0,K348)*-1</f>
        <v>1094286.39885634</v>
      </c>
      <c r="L361" s="22" t="n">
        <f aca="false">PV($C$357,L$359,0,L348)*-1</f>
        <v>1094610.7578373</v>
      </c>
      <c r="M361" s="22" t="n">
        <f aca="false">PV($C$357,M$359,0,M348)*-1</f>
        <v>1093795.32894001</v>
      </c>
    </row>
    <row r="362" customFormat="false" ht="15" hidden="false" customHeight="false" outlineLevel="0" collapsed="false">
      <c r="A362" s="101"/>
      <c r="B362" s="101" t="s">
        <v>26</v>
      </c>
      <c r="C362" s="22" t="n">
        <f aca="false">PV($C$357,C$359,0,C349)*-1</f>
        <v>0</v>
      </c>
      <c r="D362" s="22" t="n">
        <f aca="false">PV($C$357,D$359,0,D349)*-1</f>
        <v>1522731.66810993</v>
      </c>
      <c r="E362" s="22" t="n">
        <f aca="false">PV($C$357,E$359,0,E349)*-1</f>
        <v>1524864.87888351</v>
      </c>
      <c r="F362" s="22" t="n">
        <f aca="false">PV($C$357,F$359,0,F349)*-1</f>
        <v>1526646.03016211</v>
      </c>
      <c r="G362" s="22" t="n">
        <f aca="false">PV($C$357,G$359,0,G349)*-1</f>
        <v>1528111.06621893</v>
      </c>
      <c r="H362" s="22" t="n">
        <f aca="false">PV($C$357,H$359,0,H349)*-1</f>
        <v>1529214.87914657</v>
      </c>
      <c r="I362" s="22" t="n">
        <f aca="false">PV($C$357,I$359,0,I349)*-1</f>
        <v>1530122.80801007</v>
      </c>
      <c r="J362" s="22" t="n">
        <f aca="false">PV($C$357,J$359,0,J349)*-1</f>
        <v>1530586.22530602</v>
      </c>
      <c r="K362" s="22" t="n">
        <f aca="false">PV($C$357,K$359,0,K349)*-1</f>
        <v>1530798.65796156</v>
      </c>
      <c r="L362" s="22" t="n">
        <f aca="false">PV($C$357,L$359,0,L349)*-1</f>
        <v>1531252.40415934</v>
      </c>
      <c r="M362" s="22" t="n">
        <f aca="false">PV($C$357,M$359,0,M349)*-1</f>
        <v>1530111.69962079</v>
      </c>
    </row>
    <row r="363" customFormat="false" ht="15" hidden="false" customHeight="false" outlineLevel="0" collapsed="false">
      <c r="A363" s="101"/>
      <c r="B363" s="101" t="s">
        <v>27</v>
      </c>
      <c r="C363" s="22" t="n">
        <f aca="false">PV($C$357,C$359,0,C350)*-1</f>
        <v>0</v>
      </c>
      <c r="D363" s="22" t="n">
        <f aca="false">PV($C$357,D$359,0,D350)*-1</f>
        <v>2266556.61423111</v>
      </c>
      <c r="E363" s="22" t="n">
        <f aca="false">PV($C$357,E$359,0,E350)*-1</f>
        <v>2269731.8571775</v>
      </c>
      <c r="F363" s="22" t="n">
        <f aca="false">PV($C$357,F$359,0,F350)*-1</f>
        <v>2272383.06638002</v>
      </c>
      <c r="G363" s="22" t="n">
        <f aca="false">PV($C$357,G$359,0,G350)*-1</f>
        <v>2274563.74419359</v>
      </c>
      <c r="H363" s="22" t="n">
        <f aca="false">PV($C$357,H$359,0,H350)*-1</f>
        <v>2276206.74837116</v>
      </c>
      <c r="I363" s="22" t="n">
        <f aca="false">PV($C$357,I$359,0,I350)*-1</f>
        <v>2277558.18291075</v>
      </c>
      <c r="J363" s="22" t="n">
        <f aca="false">PV($C$357,J$359,0,J350)*-1</f>
        <v>2278247.97058594</v>
      </c>
      <c r="K363" s="22" t="n">
        <f aca="false">PV($C$357,K$359,0,K350)*-1</f>
        <v>2278564.1724819</v>
      </c>
      <c r="L363" s="22" t="n">
        <f aca="false">PV($C$357,L$359,0,L350)*-1</f>
        <v>2279239.56491465</v>
      </c>
      <c r="M363" s="22" t="n">
        <f aca="false">PV($C$357,M$359,0,M350)*-1</f>
        <v>2277541.64828832</v>
      </c>
    </row>
    <row r="364" customFormat="false" ht="15" hidden="false" customHeight="false" outlineLevel="0" collapsed="false">
      <c r="A364" s="101"/>
      <c r="B364" s="102" t="s">
        <v>443</v>
      </c>
      <c r="C364" s="22"/>
      <c r="D364" s="22"/>
      <c r="E364" s="22"/>
      <c r="F364" s="22"/>
      <c r="G364" s="22"/>
      <c r="H364" s="22"/>
      <c r="I364" s="22"/>
      <c r="J364" s="22"/>
      <c r="K364" s="22"/>
      <c r="L364" s="22"/>
      <c r="M364" s="22"/>
    </row>
    <row r="365" customFormat="false" ht="15" hidden="false" customHeight="false" outlineLevel="0" collapsed="false">
      <c r="A365" s="101"/>
      <c r="B365" s="101" t="s">
        <v>238</v>
      </c>
      <c r="C365" s="22" t="n">
        <f aca="false">NPV($C$357,D347:M347)+C347</f>
        <v>48961065.9075037</v>
      </c>
      <c r="D365" s="22"/>
      <c r="E365" s="22"/>
      <c r="F365" s="22"/>
      <c r="G365" s="22"/>
      <c r="H365" s="22"/>
      <c r="I365" s="22"/>
      <c r="J365" s="22"/>
      <c r="K365" s="22"/>
      <c r="L365" s="22"/>
      <c r="M365" s="22"/>
    </row>
    <row r="366" customFormat="false" ht="15" hidden="false" customHeight="false" outlineLevel="0" collapsed="false">
      <c r="A366" s="101"/>
      <c r="B366" s="101" t="s">
        <v>25</v>
      </c>
      <c r="C366" s="22" t="n">
        <f aca="false">NPV($C$357,D348:M348)+C348</f>
        <v>10926032.02039</v>
      </c>
      <c r="D366" s="22"/>
      <c r="E366" s="22"/>
      <c r="F366" s="22"/>
      <c r="G366" s="22"/>
      <c r="H366" s="22"/>
      <c r="I366" s="22"/>
      <c r="J366" s="22"/>
      <c r="K366" s="22"/>
      <c r="L366" s="22"/>
      <c r="M366" s="22"/>
    </row>
    <row r="367" customFormat="false" ht="15" hidden="false" customHeight="false" outlineLevel="0" collapsed="false">
      <c r="A367" s="101"/>
      <c r="B367" s="101" t="s">
        <v>26</v>
      </c>
      <c r="C367" s="22" t="n">
        <f aca="false">NPV($C$357,D349:M349)+C349</f>
        <v>15284440.3175788</v>
      </c>
      <c r="D367" s="22"/>
      <c r="E367" s="22"/>
      <c r="F367" s="22"/>
      <c r="G367" s="22"/>
      <c r="H367" s="22"/>
      <c r="I367" s="22"/>
      <c r="J367" s="22"/>
      <c r="K367" s="22"/>
      <c r="L367" s="22"/>
      <c r="M367" s="22"/>
    </row>
    <row r="368" customFormat="false" ht="15" hidden="false" customHeight="false" outlineLevel="0" collapsed="false">
      <c r="A368" s="101"/>
      <c r="B368" s="101" t="s">
        <v>27</v>
      </c>
      <c r="C368" s="22" t="n">
        <f aca="false">NPV($C$357,D350:M350)+C350</f>
        <v>22750593.5695349</v>
      </c>
      <c r="D368" s="22"/>
      <c r="E368" s="22"/>
      <c r="F368" s="22"/>
      <c r="G368" s="22"/>
      <c r="H368" s="22"/>
      <c r="I368" s="22"/>
      <c r="J368" s="22"/>
      <c r="K368" s="22"/>
      <c r="L368" s="22"/>
      <c r="M368" s="22"/>
    </row>
    <row r="369" customFormat="false" ht="15" hidden="false" customHeight="false" outlineLevel="0" collapsed="false">
      <c r="A369" s="20"/>
      <c r="B369" s="20"/>
      <c r="C369" s="22"/>
      <c r="D369" s="22"/>
      <c r="E369" s="22"/>
      <c r="F369" s="22"/>
      <c r="G369" s="22"/>
      <c r="H369" s="22"/>
      <c r="I369" s="22"/>
      <c r="J369" s="22"/>
      <c r="K369" s="22"/>
      <c r="L369" s="22"/>
      <c r="M369" s="22"/>
    </row>
    <row r="370" customFormat="false" ht="15" hidden="false" customHeight="false" outlineLevel="0" collapsed="false">
      <c r="B370" s="0" t="s">
        <v>547</v>
      </c>
      <c r="C370" s="75"/>
      <c r="D370" s="75"/>
      <c r="E370" s="75"/>
      <c r="F370" s="75"/>
      <c r="G370" s="75"/>
      <c r="H370" s="75"/>
      <c r="I370" s="75"/>
      <c r="J370" s="75"/>
      <c r="K370" s="75"/>
      <c r="L370" s="75"/>
      <c r="M370" s="75"/>
    </row>
    <row r="371" customFormat="false" ht="15" hidden="false" customHeight="false" outlineLevel="0" collapsed="false">
      <c r="B371" s="0" t="s">
        <v>238</v>
      </c>
      <c r="C371" s="22" t="n">
        <f aca="false">C65+C222</f>
        <v>0</v>
      </c>
      <c r="D371" s="22" t="n">
        <f aca="false">D65+D222</f>
        <v>4309498.58989355</v>
      </c>
      <c r="E371" s="22" t="n">
        <f aca="false">E65+E222</f>
        <v>4445001.88604329</v>
      </c>
      <c r="F371" s="22" t="n">
        <f aca="false">F65+F222</f>
        <v>4583699.78526261</v>
      </c>
      <c r="G371" s="22" t="n">
        <f aca="false">G65+G222</f>
        <v>4725741.45841887</v>
      </c>
      <c r="H371" s="22" t="n">
        <f aca="false">H65+H222</f>
        <v>4871029.6930367</v>
      </c>
      <c r="I371" s="22" t="n">
        <f aca="false">I65+I222</f>
        <v>5020139.38358247</v>
      </c>
      <c r="J371" s="22" t="n">
        <f aca="false">J65+J222</f>
        <v>5172309.5910249</v>
      </c>
      <c r="K371" s="22" t="n">
        <f aca="false">K65+K222</f>
        <v>5328218.28857577</v>
      </c>
      <c r="L371" s="22" t="n">
        <f aca="false">L65+L222</f>
        <v>5489691.5623024</v>
      </c>
      <c r="M371" s="22" t="n">
        <f aca="false">M65+M222</f>
        <v>5650170.08423376</v>
      </c>
    </row>
    <row r="372" customFormat="false" ht="15" hidden="false" customHeight="false" outlineLevel="0" collapsed="false">
      <c r="B372" s="0" t="s">
        <v>25</v>
      </c>
      <c r="C372" s="22" t="n">
        <f aca="false">C66+C223</f>
        <v>0</v>
      </c>
      <c r="D372" s="22" t="n">
        <f aca="false">D66+D223</f>
        <v>1093874.88873758</v>
      </c>
      <c r="E372" s="22" t="n">
        <f aca="false">E66+E223</f>
        <v>1128269.52883492</v>
      </c>
      <c r="F372" s="22" t="n">
        <f aca="false">F66+F223</f>
        <v>1163475.05122039</v>
      </c>
      <c r="G372" s="22" t="n">
        <f aca="false">G66+G223</f>
        <v>1199529.31975741</v>
      </c>
      <c r="H372" s="22" t="n">
        <f aca="false">H66+H223</f>
        <v>1236407.65911925</v>
      </c>
      <c r="I372" s="22" t="n">
        <f aca="false">I66+I223</f>
        <v>1274255.99408284</v>
      </c>
      <c r="J372" s="22" t="n">
        <f aca="false">J66+J223</f>
        <v>1312881.17640118</v>
      </c>
      <c r="K372" s="22" t="n">
        <f aca="false">K66+K223</f>
        <v>1352455.29520624</v>
      </c>
      <c r="L372" s="22" t="n">
        <f aca="false">L66+L223</f>
        <v>1393441.8637472</v>
      </c>
      <c r="M372" s="22" t="n">
        <f aca="false">M66+M223</f>
        <v>1434175.93562602</v>
      </c>
    </row>
    <row r="373" customFormat="false" ht="15" hidden="false" customHeight="false" outlineLevel="0" collapsed="false">
      <c r="B373" s="0" t="s">
        <v>26</v>
      </c>
      <c r="C373" s="22" t="n">
        <f aca="false">C67+C224</f>
        <v>0</v>
      </c>
      <c r="D373" s="22" t="n">
        <f aca="false">D67+D224</f>
        <v>1056584.77981238</v>
      </c>
      <c r="E373" s="22" t="n">
        <f aca="false">E67+E224</f>
        <v>1089806.90933389</v>
      </c>
      <c r="F373" s="22" t="n">
        <f aca="false">F67+F224</f>
        <v>1123812.27823011</v>
      </c>
      <c r="G373" s="22" t="n">
        <f aca="false">G67+G224</f>
        <v>1158637.45958832</v>
      </c>
      <c r="H373" s="22" t="n">
        <f aca="false">H67+H224</f>
        <v>1194258.61926175</v>
      </c>
      <c r="I373" s="22" t="n">
        <f aca="false">I67+I224</f>
        <v>1230816.70746316</v>
      </c>
      <c r="J373" s="22" t="n">
        <f aca="false">J67+J224</f>
        <v>1268125.16035409</v>
      </c>
      <c r="K373" s="22" t="n">
        <f aca="false">K67+K224</f>
        <v>1306350.20056154</v>
      </c>
      <c r="L373" s="22" t="n">
        <f aca="false">L67+L224</f>
        <v>1345939.54020447</v>
      </c>
      <c r="M373" s="22" t="n">
        <f aca="false">M67+M224</f>
        <v>1385284.99077663</v>
      </c>
    </row>
    <row r="374" customFormat="false" ht="15" hidden="false" customHeight="false" outlineLevel="0" collapsed="false">
      <c r="B374" s="0" t="s">
        <v>27</v>
      </c>
      <c r="C374" s="22" t="n">
        <f aca="false">C68+C225</f>
        <v>0</v>
      </c>
      <c r="D374" s="22" t="n">
        <f aca="false">D68+D225</f>
        <v>2159038.92134359</v>
      </c>
      <c r="E374" s="22" t="n">
        <f aca="false">E68+E225</f>
        <v>2226925.44787448</v>
      </c>
      <c r="F374" s="22" t="n">
        <f aca="false">F68+F225</f>
        <v>2296412.4558121</v>
      </c>
      <c r="G374" s="22" t="n">
        <f aca="false">G68+G225</f>
        <v>2367574.67907314</v>
      </c>
      <c r="H374" s="22" t="n">
        <f aca="false">H68+H225</f>
        <v>2440363.4146557</v>
      </c>
      <c r="I374" s="22" t="n">
        <f aca="false">I68+I225</f>
        <v>2515066.68203646</v>
      </c>
      <c r="J374" s="22" t="n">
        <f aca="false">J68+J225</f>
        <v>2591303.25426962</v>
      </c>
      <c r="K374" s="22" t="n">
        <f aca="false">K68+K225</f>
        <v>2669412.79280799</v>
      </c>
      <c r="L374" s="22" t="n">
        <f aca="false">L68+L225</f>
        <v>2750310.15835073</v>
      </c>
      <c r="M374" s="22" t="n">
        <f aca="false">M68+M225</f>
        <v>2830709.1578311</v>
      </c>
    </row>
    <row r="376" customFormat="false" ht="15" hidden="false" customHeight="false" outlineLevel="0" collapsed="false">
      <c r="A376" s="101" t="s">
        <v>548</v>
      </c>
      <c r="B376" s="102" t="s">
        <v>439</v>
      </c>
      <c r="C376" s="22"/>
      <c r="D376" s="22"/>
      <c r="E376" s="22"/>
      <c r="F376" s="22"/>
      <c r="G376" s="22"/>
      <c r="H376" s="22"/>
      <c r="I376" s="22"/>
      <c r="J376" s="22"/>
      <c r="K376" s="22"/>
      <c r="L376" s="22"/>
      <c r="M376" s="22"/>
    </row>
    <row r="377" customFormat="false" ht="15" hidden="false" customHeight="false" outlineLevel="0" collapsed="false">
      <c r="A377" s="101"/>
      <c r="B377" s="101" t="s">
        <v>238</v>
      </c>
      <c r="C377" s="48" t="n">
        <f aca="false">SUM(C371:M371)</f>
        <v>49595500.3223743</v>
      </c>
      <c r="D377" s="22"/>
      <c r="E377" s="22"/>
      <c r="F377" s="22"/>
      <c r="G377" s="22"/>
      <c r="H377" s="22"/>
      <c r="I377" s="22"/>
      <c r="J377" s="22"/>
      <c r="K377" s="22"/>
      <c r="L377" s="22"/>
      <c r="M377" s="22"/>
    </row>
    <row r="378" customFormat="false" ht="15" hidden="false" customHeight="false" outlineLevel="0" collapsed="false">
      <c r="A378" s="101"/>
      <c r="B378" s="101" t="s">
        <v>25</v>
      </c>
      <c r="C378" s="48" t="n">
        <f aca="false">SUM(C372:M372)</f>
        <v>12588766.712733</v>
      </c>
      <c r="D378" s="22"/>
      <c r="E378" s="22"/>
      <c r="F378" s="22"/>
      <c r="G378" s="22"/>
      <c r="H378" s="22"/>
      <c r="I378" s="22"/>
      <c r="J378" s="22"/>
      <c r="K378" s="22"/>
      <c r="L378" s="22"/>
      <c r="M378" s="22"/>
    </row>
    <row r="379" customFormat="false" ht="15" hidden="false" customHeight="false" outlineLevel="0" collapsed="false">
      <c r="A379" s="101"/>
      <c r="B379" s="101" t="s">
        <v>26</v>
      </c>
      <c r="C379" s="48" t="n">
        <f aca="false">SUM(C373:M373)</f>
        <v>12159616.6455864</v>
      </c>
      <c r="D379" s="22"/>
      <c r="E379" s="22"/>
      <c r="F379" s="22"/>
      <c r="G379" s="22"/>
      <c r="H379" s="22"/>
      <c r="I379" s="22"/>
      <c r="J379" s="22"/>
      <c r="K379" s="22"/>
      <c r="L379" s="22"/>
      <c r="M379" s="22"/>
    </row>
    <row r="380" customFormat="false" ht="15" hidden="false" customHeight="false" outlineLevel="0" collapsed="false">
      <c r="A380" s="101"/>
      <c r="B380" s="101" t="s">
        <v>27</v>
      </c>
      <c r="C380" s="48" t="n">
        <f aca="false">SUM(C374:M374)</f>
        <v>24847116.9640549</v>
      </c>
      <c r="D380" s="22"/>
      <c r="E380" s="22"/>
      <c r="F380" s="22"/>
      <c r="G380" s="22"/>
      <c r="H380" s="22"/>
      <c r="I380" s="22"/>
      <c r="J380" s="22"/>
      <c r="K380" s="22"/>
      <c r="L380" s="22"/>
      <c r="M380" s="22"/>
    </row>
    <row r="381" customFormat="false" ht="15" hidden="false" customHeight="false" outlineLevel="0" collapsed="false">
      <c r="A381" s="101"/>
      <c r="B381" s="102" t="s">
        <v>440</v>
      </c>
      <c r="C381" s="24" t="n">
        <f aca="false">'National Data'!$B$3</f>
        <v>0.03</v>
      </c>
      <c r="D381" s="22"/>
      <c r="E381" s="22"/>
      <c r="F381" s="22"/>
      <c r="G381" s="22"/>
      <c r="H381" s="22"/>
      <c r="I381" s="22"/>
      <c r="J381" s="22"/>
      <c r="K381" s="22"/>
      <c r="L381" s="22"/>
      <c r="M381" s="22"/>
    </row>
    <row r="382" customFormat="false" ht="15" hidden="false" customHeight="false" outlineLevel="0" collapsed="false">
      <c r="A382" s="101"/>
      <c r="B382" s="102" t="s">
        <v>441</v>
      </c>
      <c r="C382" s="22"/>
      <c r="D382" s="22"/>
      <c r="E382" s="22"/>
      <c r="F382" s="22"/>
      <c r="G382" s="22"/>
      <c r="H382" s="22"/>
      <c r="I382" s="22"/>
      <c r="J382" s="22"/>
      <c r="K382" s="22"/>
      <c r="L382" s="22"/>
      <c r="M382" s="22"/>
    </row>
    <row r="383" customFormat="false" ht="15" hidden="false" customHeight="false" outlineLevel="0" collapsed="false">
      <c r="A383" s="101"/>
      <c r="B383" s="101" t="s">
        <v>442</v>
      </c>
      <c r="C383" s="22" t="n">
        <v>0</v>
      </c>
      <c r="D383" s="22" t="n">
        <f aca="false">C383+1</f>
        <v>1</v>
      </c>
      <c r="E383" s="22" t="n">
        <f aca="false">D383+1</f>
        <v>2</v>
      </c>
      <c r="F383" s="22" t="n">
        <f aca="false">E383+1</f>
        <v>3</v>
      </c>
      <c r="G383" s="22" t="n">
        <f aca="false">F383+1</f>
        <v>4</v>
      </c>
      <c r="H383" s="22" t="n">
        <f aca="false">G383+1</f>
        <v>5</v>
      </c>
      <c r="I383" s="22" t="n">
        <f aca="false">H383+1</f>
        <v>6</v>
      </c>
      <c r="J383" s="22" t="n">
        <f aca="false">I383+1</f>
        <v>7</v>
      </c>
      <c r="K383" s="22" t="n">
        <f aca="false">J383+1</f>
        <v>8</v>
      </c>
      <c r="L383" s="22" t="n">
        <f aca="false">K383+1</f>
        <v>9</v>
      </c>
      <c r="M383" s="22" t="n">
        <f aca="false">L383+1</f>
        <v>10</v>
      </c>
    </row>
    <row r="384" customFormat="false" ht="15" hidden="false" customHeight="false" outlineLevel="0" collapsed="false">
      <c r="A384" s="101"/>
      <c r="B384" s="101" t="s">
        <v>238</v>
      </c>
      <c r="C384" s="22" t="n">
        <f aca="false">PV($C$381,C$383,0,C371)*-1</f>
        <v>0</v>
      </c>
      <c r="D384" s="22" t="n">
        <f aca="false">PV($C$381,D$383,0,D371)*-1</f>
        <v>4183979.21348888</v>
      </c>
      <c r="E384" s="22" t="n">
        <f aca="false">PV($C$381,E$383,0,E371)*-1</f>
        <v>4189840.59387623</v>
      </c>
      <c r="F384" s="22" t="n">
        <f aca="false">PV($C$381,F$383,0,F371)*-1</f>
        <v>4194734.62746195</v>
      </c>
      <c r="G384" s="22" t="n">
        <f aca="false">PV($C$381,G$383,0,G371)*-1</f>
        <v>4198760.07760336</v>
      </c>
      <c r="H384" s="22" t="n">
        <f aca="false">PV($C$381,H$383,0,H371)*-1</f>
        <v>4201793.00220956</v>
      </c>
      <c r="I384" s="22" t="n">
        <f aca="false">PV($C$381,I$383,0,I371)*-1</f>
        <v>4204287.7001079</v>
      </c>
      <c r="J384" s="22" t="n">
        <f aca="false">PV($C$381,J$383,0,J371)*-1</f>
        <v>4205561.02250216</v>
      </c>
      <c r="K384" s="22" t="n">
        <f aca="false">PV($C$381,K$383,0,K371)*-1</f>
        <v>4206144.71944211</v>
      </c>
      <c r="L384" s="22" t="n">
        <f aca="false">PV($C$381,L$383,0,L371)*-1</f>
        <v>4207391.46875418</v>
      </c>
      <c r="M384" s="22" t="n">
        <f aca="false">PV($C$381,M$383,0,M371)*-1</f>
        <v>4204257.17780985</v>
      </c>
    </row>
    <row r="385" customFormat="false" ht="15" hidden="false" customHeight="false" outlineLevel="0" collapsed="false">
      <c r="A385" s="101"/>
      <c r="B385" s="101" t="s">
        <v>25</v>
      </c>
      <c r="C385" s="22" t="n">
        <f aca="false">PV($C$381,C$383,0,C372)*-1</f>
        <v>0</v>
      </c>
      <c r="D385" s="22" t="n">
        <f aca="false">PV($C$381,D$383,0,D372)*-1</f>
        <v>1062014.45508503</v>
      </c>
      <c r="E385" s="22" t="n">
        <f aca="false">PV($C$381,E$383,0,E372)*-1</f>
        <v>1063502.24228006</v>
      </c>
      <c r="F385" s="22" t="n">
        <f aca="false">PV($C$381,F$383,0,F372)*-1</f>
        <v>1064744.48898983</v>
      </c>
      <c r="G385" s="22" t="n">
        <f aca="false">PV($C$381,G$383,0,G372)*-1</f>
        <v>1065766.26419957</v>
      </c>
      <c r="H385" s="22" t="n">
        <f aca="false">PV($C$381,H$383,0,H372)*-1</f>
        <v>1066536.10783612</v>
      </c>
      <c r="I385" s="22" t="n">
        <f aca="false">PV($C$381,I$383,0,I372)*-1</f>
        <v>1067169.33402916</v>
      </c>
      <c r="J385" s="22" t="n">
        <f aca="false">PV($C$381,J$383,0,J372)*-1</f>
        <v>1067492.53993428</v>
      </c>
      <c r="K385" s="22" t="n">
        <f aca="false">PV($C$381,K$383,0,K372)*-1</f>
        <v>1067640.69903259</v>
      </c>
      <c r="L385" s="22" t="n">
        <f aca="false">PV($C$381,L$383,0,L372)*-1</f>
        <v>1067957.15992394</v>
      </c>
      <c r="M385" s="22" t="n">
        <f aca="false">PV($C$381,M$383,0,M372)*-1</f>
        <v>1067161.58659064</v>
      </c>
    </row>
    <row r="386" customFormat="false" ht="15" hidden="false" customHeight="false" outlineLevel="0" collapsed="false">
      <c r="A386" s="101"/>
      <c r="B386" s="101" t="s">
        <v>26</v>
      </c>
      <c r="C386" s="22" t="n">
        <f aca="false">PV($C$381,C$383,0,C373)*-1</f>
        <v>0</v>
      </c>
      <c r="D386" s="22" t="n">
        <f aca="false">PV($C$381,D$383,0,D373)*-1</f>
        <v>1025810.46583726</v>
      </c>
      <c r="E386" s="22" t="n">
        <f aca="false">PV($C$381,E$383,0,E373)*-1</f>
        <v>1027247.53448383</v>
      </c>
      <c r="F386" s="22" t="n">
        <f aca="false">PV($C$381,F$383,0,F373)*-1</f>
        <v>1028447.43310096</v>
      </c>
      <c r="G386" s="22" t="n">
        <f aca="false">PV($C$381,G$383,0,G373)*-1</f>
        <v>1029434.37607416</v>
      </c>
      <c r="H386" s="22" t="n">
        <f aca="false">PV($C$381,H$383,0,H373)*-1</f>
        <v>1030177.97580169</v>
      </c>
      <c r="I386" s="22" t="n">
        <f aca="false">PV($C$381,I$383,0,I373)*-1</f>
        <v>1030789.61536361</v>
      </c>
      <c r="J386" s="22" t="n">
        <f aca="false">PV($C$381,J$383,0,J373)*-1</f>
        <v>1031101.80320484</v>
      </c>
      <c r="K386" s="22" t="n">
        <f aca="false">PV($C$381,K$383,0,K373)*-1</f>
        <v>1031244.91157114</v>
      </c>
      <c r="L386" s="22" t="n">
        <f aca="false">PV($C$381,L$383,0,L373)*-1</f>
        <v>1031550.58433559</v>
      </c>
      <c r="M386" s="22" t="n">
        <f aca="false">PV($C$381,M$383,0,M373)*-1</f>
        <v>1030782.13203466</v>
      </c>
    </row>
    <row r="387" customFormat="false" ht="15" hidden="false" customHeight="false" outlineLevel="0" collapsed="false">
      <c r="A387" s="101"/>
      <c r="B387" s="101" t="s">
        <v>27</v>
      </c>
      <c r="C387" s="22" t="n">
        <f aca="false">PV($C$381,C$383,0,C374)*-1</f>
        <v>0</v>
      </c>
      <c r="D387" s="22" t="n">
        <f aca="false">PV($C$381,D$383,0,D374)*-1</f>
        <v>2096154.29256659</v>
      </c>
      <c r="E387" s="22" t="n">
        <f aca="false">PV($C$381,E$383,0,E374)*-1</f>
        <v>2099090.81711234</v>
      </c>
      <c r="F387" s="22" t="n">
        <f aca="false">PV($C$381,F$383,0,F374)*-1</f>
        <v>2101542.70537115</v>
      </c>
      <c r="G387" s="22" t="n">
        <f aca="false">PV($C$381,G$383,0,G374)*-1</f>
        <v>2103559.43732963</v>
      </c>
      <c r="H387" s="22" t="n">
        <f aca="false">PV($C$381,H$383,0,H374)*-1</f>
        <v>2105078.91857175</v>
      </c>
      <c r="I387" s="22" t="n">
        <f aca="false">PV($C$381,I$383,0,I374)*-1</f>
        <v>2106328.75071513</v>
      </c>
      <c r="J387" s="22" t="n">
        <f aca="false">PV($C$381,J$383,0,J374)*-1</f>
        <v>2106966.67936304</v>
      </c>
      <c r="K387" s="22" t="n">
        <f aca="false">PV($C$381,K$383,0,K374)*-1</f>
        <v>2107259.10883838</v>
      </c>
      <c r="L387" s="22" t="n">
        <f aca="false">PV($C$381,L$383,0,L374)*-1</f>
        <v>2107883.72449465</v>
      </c>
      <c r="M387" s="22" t="n">
        <f aca="false">PV($C$381,M$383,0,M374)*-1</f>
        <v>2106313.45918455</v>
      </c>
    </row>
    <row r="388" customFormat="false" ht="15" hidden="false" customHeight="false" outlineLevel="0" collapsed="false">
      <c r="A388" s="101"/>
      <c r="B388" s="102" t="s">
        <v>443</v>
      </c>
      <c r="C388" s="22"/>
      <c r="D388" s="22"/>
      <c r="E388" s="22"/>
      <c r="F388" s="22"/>
      <c r="G388" s="22"/>
      <c r="H388" s="22"/>
      <c r="I388" s="22"/>
      <c r="J388" s="22"/>
      <c r="K388" s="22"/>
      <c r="L388" s="22"/>
      <c r="M388" s="22"/>
    </row>
    <row r="389" customFormat="false" ht="15" hidden="false" customHeight="false" outlineLevel="0" collapsed="false">
      <c r="A389" s="101"/>
      <c r="B389" s="101" t="s">
        <v>238</v>
      </c>
      <c r="C389" s="22" t="n">
        <f aca="false">NPV($C$381,D371:M371)+C371</f>
        <v>41996749.6032562</v>
      </c>
      <c r="D389" s="22"/>
      <c r="E389" s="22"/>
      <c r="F389" s="22"/>
      <c r="G389" s="22"/>
      <c r="H389" s="22"/>
      <c r="I389" s="22"/>
      <c r="J389" s="22"/>
      <c r="K389" s="22"/>
      <c r="L389" s="22"/>
      <c r="M389" s="22"/>
    </row>
    <row r="390" customFormat="false" ht="15" hidden="false" customHeight="false" outlineLevel="0" collapsed="false">
      <c r="A390" s="101"/>
      <c r="B390" s="101" t="s">
        <v>25</v>
      </c>
      <c r="C390" s="22" t="n">
        <f aca="false">NPV($C$381,D372:M372)+C372</f>
        <v>10659984.8779012</v>
      </c>
      <c r="D390" s="22"/>
      <c r="E390" s="22"/>
      <c r="F390" s="22"/>
      <c r="G390" s="22"/>
      <c r="H390" s="22"/>
      <c r="I390" s="22"/>
      <c r="J390" s="22"/>
      <c r="K390" s="22"/>
      <c r="L390" s="22"/>
      <c r="M390" s="22"/>
    </row>
    <row r="391" customFormat="false" ht="15" hidden="false" customHeight="false" outlineLevel="0" collapsed="false">
      <c r="A391" s="101"/>
      <c r="B391" s="101" t="s">
        <v>26</v>
      </c>
      <c r="C391" s="22" t="n">
        <f aca="false">NPV($C$381,D373:M373)+C373</f>
        <v>10296586.8318077</v>
      </c>
      <c r="D391" s="22"/>
      <c r="E391" s="22"/>
      <c r="F391" s="22"/>
      <c r="G391" s="22"/>
      <c r="H391" s="22"/>
      <c r="I391" s="22"/>
      <c r="J391" s="22"/>
      <c r="K391" s="22"/>
      <c r="L391" s="22"/>
      <c r="M391" s="22"/>
    </row>
    <row r="392" customFormat="false" ht="15" hidden="false" customHeight="false" outlineLevel="0" collapsed="false">
      <c r="A392" s="101"/>
      <c r="B392" s="101" t="s">
        <v>27</v>
      </c>
      <c r="C392" s="22" t="n">
        <f aca="false">NPV($C$381,D374:M374)+C374</f>
        <v>21040177.8935472</v>
      </c>
      <c r="D392" s="22"/>
      <c r="E392" s="22"/>
      <c r="F392" s="22"/>
      <c r="G392" s="22"/>
      <c r="H392" s="22"/>
      <c r="I392" s="22"/>
      <c r="J392" s="22"/>
      <c r="K392" s="22"/>
      <c r="L392" s="22"/>
      <c r="M392" s="22"/>
    </row>
    <row r="393" customFormat="false" ht="15" hidden="false" customHeight="false" outlineLevel="0" collapsed="false">
      <c r="A393" s="20"/>
      <c r="B393" s="20"/>
      <c r="C393" s="22"/>
      <c r="D393" s="22"/>
      <c r="E393" s="22"/>
      <c r="F393" s="22"/>
      <c r="G393" s="22"/>
      <c r="H393" s="22"/>
      <c r="I393" s="22"/>
      <c r="J393" s="22"/>
      <c r="K393" s="22"/>
      <c r="L393" s="22"/>
      <c r="M393" s="22"/>
    </row>
    <row r="394" customFormat="false" ht="15" hidden="false" customHeight="false" outlineLevel="0" collapsed="false">
      <c r="B394" s="0" t="s">
        <v>560</v>
      </c>
    </row>
    <row r="395" customFormat="false" ht="15" hidden="false" customHeight="false" outlineLevel="0" collapsed="false">
      <c r="A395" s="49"/>
      <c r="B395" s="0" t="s">
        <v>238</v>
      </c>
      <c r="C395" s="49" t="n">
        <f aca="false">C89+C246</f>
        <v>0</v>
      </c>
      <c r="D395" s="49" t="n">
        <f aca="false">D89+D246</f>
        <v>1094407.17967597</v>
      </c>
      <c r="E395" s="49" t="n">
        <f aca="false">E89+E246</f>
        <v>1128818.55656418</v>
      </c>
      <c r="F395" s="49" t="n">
        <f aca="false">F89+F246</f>
        <v>1164041.21032431</v>
      </c>
      <c r="G395" s="49" t="n">
        <f aca="false">G89+G246</f>
        <v>1200113.02324472</v>
      </c>
      <c r="H395" s="49" t="n">
        <f aca="false">H89+H246</f>
        <v>1237009.30799141</v>
      </c>
      <c r="I395" s="49" t="n">
        <f aca="false">I89+I246</f>
        <v>1274876.06034985</v>
      </c>
      <c r="J395" s="49" t="n">
        <f aca="false">J89+J246</f>
        <v>1313520.03808507</v>
      </c>
      <c r="K395" s="49" t="n">
        <f aca="false">K89+K246</f>
        <v>1353113.4140694</v>
      </c>
      <c r="L395" s="49" t="n">
        <f aca="false">L89+L246</f>
        <v>1394119.92710241</v>
      </c>
      <c r="M395" s="49" t="n">
        <f aca="false">M89+M246</f>
        <v>1434873.82060578</v>
      </c>
    </row>
    <row r="396" customFormat="false" ht="15" hidden="false" customHeight="false" outlineLevel="0" collapsed="false">
      <c r="A396" s="49"/>
      <c r="B396" s="0" t="s">
        <v>25</v>
      </c>
      <c r="C396" s="49" t="n">
        <f aca="false">C90+C247</f>
        <v>0</v>
      </c>
      <c r="D396" s="49" t="n">
        <f aca="false">D90+D247</f>
        <v>306723.17394847</v>
      </c>
      <c r="E396" s="49" t="n">
        <f aca="false">E90+E247</f>
        <v>316367.451631493</v>
      </c>
      <c r="F396" s="49" t="n">
        <f aca="false">F90+F247</f>
        <v>326239.101193765</v>
      </c>
      <c r="G396" s="49" t="n">
        <f aca="false">G90+G247</f>
        <v>336348.739685262</v>
      </c>
      <c r="H396" s="49" t="n">
        <f aca="false">H90+H247</f>
        <v>346689.448129595</v>
      </c>
      <c r="I396" s="49" t="n">
        <f aca="false">I90+I247</f>
        <v>357302.143921613</v>
      </c>
      <c r="J396" s="49" t="n">
        <f aca="false">J90+J247</f>
        <v>368132.668177172</v>
      </c>
      <c r="K396" s="49" t="n">
        <f aca="false">K90+K247</f>
        <v>379229.274791947</v>
      </c>
      <c r="L396" s="49" t="n">
        <f aca="false">L90+L247</f>
        <v>390721.933158614</v>
      </c>
      <c r="M396" s="49" t="n">
        <f aca="false">M90+M247</f>
        <v>402143.791309996</v>
      </c>
    </row>
    <row r="397" customFormat="false" ht="15" hidden="false" customHeight="false" outlineLevel="0" collapsed="false">
      <c r="A397" s="49"/>
      <c r="B397" s="0" t="s">
        <v>26</v>
      </c>
      <c r="C397" s="49" t="n">
        <f aca="false">C91+C248</f>
        <v>0</v>
      </c>
      <c r="D397" s="49" t="n">
        <f aca="false">D91+D248</f>
        <v>255614.273836436</v>
      </c>
      <c r="E397" s="49" t="n">
        <f aca="false">E91+E248</f>
        <v>263651.537551752</v>
      </c>
      <c r="F397" s="49" t="n">
        <f aca="false">F91+F248</f>
        <v>271878.286453522</v>
      </c>
      <c r="G397" s="49" t="n">
        <f aca="false">G91+G248</f>
        <v>280303.368485918</v>
      </c>
      <c r="H397" s="49" t="n">
        <f aca="false">H91+H248</f>
        <v>288921.017572963</v>
      </c>
      <c r="I397" s="49" t="n">
        <f aca="false">I91+I248</f>
        <v>297765.333095009</v>
      </c>
      <c r="J397" s="49" t="n">
        <f aca="false">J91+J248</f>
        <v>306791.180595263</v>
      </c>
      <c r="K397" s="49" t="n">
        <f aca="false">K91+K248</f>
        <v>316038.773482916</v>
      </c>
      <c r="L397" s="49" t="n">
        <f aca="false">L91+L248</f>
        <v>325616.424512764</v>
      </c>
      <c r="M397" s="49" t="n">
        <f aca="false">M91+M248</f>
        <v>335135.07267894</v>
      </c>
    </row>
    <row r="398" customFormat="false" ht="15" hidden="false" customHeight="false" outlineLevel="0" collapsed="false">
      <c r="A398" s="49"/>
      <c r="B398" s="0" t="s">
        <v>27</v>
      </c>
      <c r="C398" s="49" t="n">
        <f aca="false">C92+C249</f>
        <v>0</v>
      </c>
      <c r="D398" s="49" t="n">
        <f aca="false">D92+D249</f>
        <v>532069.731891062</v>
      </c>
      <c r="E398" s="49" t="n">
        <f aca="false">E92+E249</f>
        <v>548799.567380933</v>
      </c>
      <c r="F398" s="49" t="n">
        <f aca="false">F92+F249</f>
        <v>565923.822677023</v>
      </c>
      <c r="G398" s="49" t="n">
        <f aca="false">G92+G249</f>
        <v>583460.915073536</v>
      </c>
      <c r="H398" s="49" t="n">
        <f aca="false">H92+H249</f>
        <v>601398.842288857</v>
      </c>
      <c r="I398" s="49" t="n">
        <f aca="false">I92+I249</f>
        <v>619808.583333233</v>
      </c>
      <c r="J398" s="49" t="n">
        <f aca="false">J92+J249</f>
        <v>638596.189312633</v>
      </c>
      <c r="K398" s="49" t="n">
        <f aca="false">K92+K249</f>
        <v>657845.365794537</v>
      </c>
      <c r="L398" s="49" t="n">
        <f aca="false">L92+L249</f>
        <v>677781.569431031</v>
      </c>
      <c r="M398" s="49" t="n">
        <f aca="false">M92+M249</f>
        <v>697594.956616847</v>
      </c>
    </row>
    <row r="400" customFormat="false" ht="15" hidden="false" customHeight="false" outlineLevel="0" collapsed="false">
      <c r="A400" s="101" t="s">
        <v>550</v>
      </c>
      <c r="B400" s="102" t="s">
        <v>439</v>
      </c>
      <c r="C400" s="22"/>
      <c r="D400" s="22"/>
      <c r="E400" s="22"/>
      <c r="F400" s="22"/>
      <c r="G400" s="22"/>
      <c r="H400" s="22"/>
      <c r="I400" s="22"/>
      <c r="J400" s="22"/>
      <c r="K400" s="22"/>
      <c r="L400" s="22"/>
      <c r="M400" s="22"/>
    </row>
    <row r="401" customFormat="false" ht="15" hidden="false" customHeight="false" outlineLevel="0" collapsed="false">
      <c r="A401" s="101"/>
      <c r="B401" s="101" t="s">
        <v>238</v>
      </c>
      <c r="C401" s="48" t="n">
        <f aca="false">SUM(C395:M395)</f>
        <v>12594892.5380131</v>
      </c>
      <c r="D401" s="22"/>
      <c r="E401" s="22"/>
      <c r="F401" s="22"/>
      <c r="G401" s="22"/>
      <c r="H401" s="22"/>
      <c r="I401" s="22"/>
      <c r="J401" s="22"/>
      <c r="K401" s="22"/>
      <c r="L401" s="22"/>
      <c r="M401" s="22"/>
    </row>
    <row r="402" customFormat="false" ht="15" hidden="false" customHeight="false" outlineLevel="0" collapsed="false">
      <c r="A402" s="101"/>
      <c r="B402" s="101" t="s">
        <v>25</v>
      </c>
      <c r="C402" s="48" t="n">
        <f aca="false">SUM(C396:M396)</f>
        <v>3529897.72594793</v>
      </c>
      <c r="D402" s="22"/>
      <c r="E402" s="22"/>
      <c r="F402" s="22"/>
      <c r="G402" s="22"/>
      <c r="H402" s="22"/>
      <c r="I402" s="22"/>
      <c r="J402" s="22"/>
      <c r="K402" s="22"/>
      <c r="L402" s="22"/>
      <c r="M402" s="22"/>
    </row>
    <row r="403" customFormat="false" ht="15" hidden="false" customHeight="false" outlineLevel="0" collapsed="false">
      <c r="A403" s="101"/>
      <c r="B403" s="101" t="s">
        <v>26</v>
      </c>
      <c r="C403" s="48" t="n">
        <f aca="false">SUM(C397:M397)</f>
        <v>2941715.26826548</v>
      </c>
      <c r="D403" s="22"/>
      <c r="E403" s="22"/>
      <c r="F403" s="22"/>
      <c r="G403" s="22"/>
      <c r="H403" s="22"/>
      <c r="I403" s="22"/>
      <c r="J403" s="22"/>
      <c r="K403" s="22"/>
      <c r="L403" s="22"/>
      <c r="M403" s="22"/>
    </row>
    <row r="404" customFormat="false" ht="15" hidden="false" customHeight="false" outlineLevel="0" collapsed="false">
      <c r="A404" s="101"/>
      <c r="B404" s="101" t="s">
        <v>27</v>
      </c>
      <c r="C404" s="48" t="n">
        <f aca="false">SUM(C398:M398)</f>
        <v>6123279.54379969</v>
      </c>
      <c r="D404" s="22"/>
      <c r="E404" s="22"/>
      <c r="F404" s="22"/>
      <c r="G404" s="22"/>
      <c r="H404" s="22"/>
      <c r="I404" s="22"/>
      <c r="J404" s="22"/>
      <c r="K404" s="22"/>
      <c r="L404" s="22"/>
      <c r="M404" s="22"/>
    </row>
    <row r="405" customFormat="false" ht="15" hidden="false" customHeight="false" outlineLevel="0" collapsed="false">
      <c r="A405" s="101"/>
      <c r="B405" s="102" t="s">
        <v>440</v>
      </c>
      <c r="C405" s="24" t="n">
        <f aca="false">'National Data'!$B$3</f>
        <v>0.03</v>
      </c>
      <c r="D405" s="22"/>
      <c r="E405" s="22"/>
      <c r="F405" s="22"/>
      <c r="G405" s="22"/>
      <c r="H405" s="22"/>
      <c r="I405" s="22"/>
      <c r="J405" s="22"/>
      <c r="K405" s="22"/>
      <c r="L405" s="22"/>
      <c r="M405" s="22"/>
    </row>
    <row r="406" customFormat="false" ht="15" hidden="false" customHeight="false" outlineLevel="0" collapsed="false">
      <c r="A406" s="101"/>
      <c r="B406" s="102" t="s">
        <v>441</v>
      </c>
      <c r="C406" s="22"/>
      <c r="D406" s="22"/>
      <c r="E406" s="22"/>
      <c r="F406" s="22"/>
      <c r="G406" s="22"/>
      <c r="H406" s="22"/>
      <c r="I406" s="22"/>
      <c r="J406" s="22"/>
      <c r="K406" s="22"/>
      <c r="L406" s="22"/>
      <c r="M406" s="22"/>
    </row>
    <row r="407" customFormat="false" ht="15" hidden="false" customHeight="false" outlineLevel="0" collapsed="false">
      <c r="A407" s="101"/>
      <c r="B407" s="101" t="s">
        <v>442</v>
      </c>
      <c r="C407" s="22" t="n">
        <v>0</v>
      </c>
      <c r="D407" s="22" t="n">
        <f aca="false">C407+1</f>
        <v>1</v>
      </c>
      <c r="E407" s="22" t="n">
        <f aca="false">D407+1</f>
        <v>2</v>
      </c>
      <c r="F407" s="22" t="n">
        <f aca="false">E407+1</f>
        <v>3</v>
      </c>
      <c r="G407" s="22" t="n">
        <f aca="false">F407+1</f>
        <v>4</v>
      </c>
      <c r="H407" s="22" t="n">
        <f aca="false">G407+1</f>
        <v>5</v>
      </c>
      <c r="I407" s="22" t="n">
        <f aca="false">H407+1</f>
        <v>6</v>
      </c>
      <c r="J407" s="22" t="n">
        <f aca="false">I407+1</f>
        <v>7</v>
      </c>
      <c r="K407" s="22" t="n">
        <f aca="false">J407+1</f>
        <v>8</v>
      </c>
      <c r="L407" s="22" t="n">
        <f aca="false">K407+1</f>
        <v>9</v>
      </c>
      <c r="M407" s="22" t="n">
        <f aca="false">L407+1</f>
        <v>10</v>
      </c>
    </row>
    <row r="408" customFormat="false" ht="15" hidden="false" customHeight="false" outlineLevel="0" collapsed="false">
      <c r="A408" s="101"/>
      <c r="B408" s="101" t="s">
        <v>238</v>
      </c>
      <c r="C408" s="22" t="n">
        <f aca="false">PV($C$405,C$407,0,C395)*-1</f>
        <v>0</v>
      </c>
      <c r="D408" s="22" t="n">
        <f aca="false">PV($C$405,D$407,0,D395)*-1</f>
        <v>1062531.24240385</v>
      </c>
      <c r="E408" s="22" t="n">
        <f aca="false">PV($C$405,E$407,0,E395)*-1</f>
        <v>1064019.75357166</v>
      </c>
      <c r="F408" s="22" t="n">
        <f aca="false">PV($C$405,F$407,0,F395)*-1</f>
        <v>1065262.60477165</v>
      </c>
      <c r="G408" s="22" t="n">
        <f aca="false">PV($C$405,G$407,0,G395)*-1</f>
        <v>1066284.87718787</v>
      </c>
      <c r="H408" s="22" t="n">
        <f aca="false">PV($C$405,H$407,0,H395)*-1</f>
        <v>1067055.09543837</v>
      </c>
      <c r="I408" s="22" t="n">
        <f aca="false">PV($C$405,I$407,0,I395)*-1</f>
        <v>1067688.62976588</v>
      </c>
      <c r="J408" s="22" t="n">
        <f aca="false">PV($C$405,J$407,0,J395)*-1</f>
        <v>1068011.99294637</v>
      </c>
      <c r="K408" s="22" t="n">
        <f aca="false">PV($C$405,K$407,0,K395)*-1</f>
        <v>1068160.22414044</v>
      </c>
      <c r="L408" s="22" t="n">
        <f aca="false">PV($C$405,L$407,0,L395)*-1</f>
        <v>1068476.83902496</v>
      </c>
      <c r="M408" s="22" t="n">
        <f aca="false">PV($C$405,M$407,0,M395)*-1</f>
        <v>1067680.87855738</v>
      </c>
    </row>
    <row r="409" customFormat="false" ht="15" hidden="false" customHeight="false" outlineLevel="0" collapsed="false">
      <c r="A409" s="101"/>
      <c r="B409" s="101" t="s">
        <v>25</v>
      </c>
      <c r="C409" s="22" t="n">
        <f aca="false">PV($C$405,C$407,0,C396)*-1</f>
        <v>0</v>
      </c>
      <c r="D409" s="22" t="n">
        <f aca="false">PV($C$405,D$407,0,D396)*-1</f>
        <v>297789.48927036</v>
      </c>
      <c r="E409" s="22" t="n">
        <f aca="false">PV($C$405,E$407,0,E396)*-1</f>
        <v>298206.665690916</v>
      </c>
      <c r="F409" s="22" t="n">
        <f aca="false">PV($C$405,F$407,0,F396)*-1</f>
        <v>298554.992412346</v>
      </c>
      <c r="G409" s="22" t="n">
        <f aca="false">PV($C$405,G$407,0,G396)*-1</f>
        <v>298841.498793121</v>
      </c>
      <c r="H409" s="22" t="n">
        <f aca="false">PV($C$405,H$407,0,H396)*-1</f>
        <v>299057.363409886</v>
      </c>
      <c r="I409" s="22" t="n">
        <f aca="false">PV($C$405,I$407,0,I396)*-1</f>
        <v>299234.920413668</v>
      </c>
      <c r="J409" s="22" t="n">
        <f aca="false">PV($C$405,J$407,0,J396)*-1</f>
        <v>299325.547543038</v>
      </c>
      <c r="K409" s="22" t="n">
        <f aca="false">PV($C$405,K$407,0,K396)*-1</f>
        <v>299367.09144294</v>
      </c>
      <c r="L409" s="22" t="n">
        <f aca="false">PV($C$405,L$407,0,L396)*-1</f>
        <v>299455.82726641</v>
      </c>
      <c r="M409" s="22" t="n">
        <f aca="false">PV($C$405,M$407,0,M396)*-1</f>
        <v>299232.748027266</v>
      </c>
    </row>
    <row r="410" customFormat="false" ht="15" hidden="false" customHeight="false" outlineLevel="0" collapsed="false">
      <c r="A410" s="101"/>
      <c r="B410" s="101" t="s">
        <v>26</v>
      </c>
      <c r="C410" s="22" t="n">
        <f aca="false">PV($C$405,C$407,0,C397)*-1</f>
        <v>0</v>
      </c>
      <c r="D410" s="22" t="n">
        <f aca="false">PV($C$405,D$407,0,D397)*-1</f>
        <v>248169.197899452</v>
      </c>
      <c r="E410" s="22" t="n">
        <f aca="false">PV($C$405,E$407,0,E397)*-1</f>
        <v>248516.860733106</v>
      </c>
      <c r="F410" s="22" t="n">
        <f aca="false">PV($C$405,F$407,0,F397)*-1</f>
        <v>248807.14620717</v>
      </c>
      <c r="G410" s="22" t="n">
        <f aca="false">PV($C$405,G$407,0,G397)*-1</f>
        <v>249045.912386877</v>
      </c>
      <c r="H410" s="22" t="n">
        <f aca="false">PV($C$405,H$407,0,H397)*-1</f>
        <v>249225.807751649</v>
      </c>
      <c r="I410" s="22" t="n">
        <f aca="false">PV($C$405,I$407,0,I397)*-1</f>
        <v>249373.778653234</v>
      </c>
      <c r="J410" s="22" t="n">
        <f aca="false">PV($C$405,J$407,0,J397)*-1</f>
        <v>249449.304697014</v>
      </c>
      <c r="K410" s="22" t="n">
        <f aca="false">PV($C$405,K$407,0,K397)*-1</f>
        <v>249483.926188664</v>
      </c>
      <c r="L410" s="22" t="n">
        <f aca="false">PV($C$405,L$407,0,L397)*-1</f>
        <v>249557.876072488</v>
      </c>
      <c r="M410" s="22" t="n">
        <f aca="false">PV($C$405,M$407,0,M397)*-1</f>
        <v>249371.968248871</v>
      </c>
    </row>
    <row r="411" customFormat="false" ht="15" hidden="false" customHeight="false" outlineLevel="0" collapsed="false">
      <c r="A411" s="101"/>
      <c r="B411" s="101" t="s">
        <v>27</v>
      </c>
      <c r="C411" s="22" t="n">
        <f aca="false">PV($C$405,C$407,0,C398)*-1</f>
        <v>0</v>
      </c>
      <c r="D411" s="22" t="n">
        <f aca="false">PV($C$405,D$407,0,D398)*-1</f>
        <v>516572.555234041</v>
      </c>
      <c r="E411" s="22" t="n">
        <f aca="false">PV($C$405,E$407,0,E398)*-1</f>
        <v>517296.227147641</v>
      </c>
      <c r="F411" s="22" t="n">
        <f aca="false">PV($C$405,F$407,0,F398)*-1</f>
        <v>517900.466152134</v>
      </c>
      <c r="G411" s="22" t="n">
        <f aca="false">PV($C$405,G$407,0,G398)*-1</f>
        <v>518397.466007873</v>
      </c>
      <c r="H411" s="22" t="n">
        <f aca="false">PV($C$405,H$407,0,H398)*-1</f>
        <v>518771.924276834</v>
      </c>
      <c r="I411" s="22" t="n">
        <f aca="false">PV($C$405,I$407,0,I398)*-1</f>
        <v>519079.930698981</v>
      </c>
      <c r="J411" s="22" t="n">
        <f aca="false">PV($C$405,J$407,0,J398)*-1</f>
        <v>519237.140706315</v>
      </c>
      <c r="K411" s="22" t="n">
        <f aca="false">PV($C$405,K$407,0,K398)*-1</f>
        <v>519309.206508836</v>
      </c>
      <c r="L411" s="22" t="n">
        <f aca="false">PV($C$405,L$407,0,L398)*-1</f>
        <v>519463.135686066</v>
      </c>
      <c r="M411" s="22" t="n">
        <f aca="false">PV($C$405,M$407,0,M398)*-1</f>
        <v>519076.16228124</v>
      </c>
    </row>
    <row r="412" customFormat="false" ht="15" hidden="false" customHeight="false" outlineLevel="0" collapsed="false">
      <c r="A412" s="101"/>
      <c r="B412" s="102" t="s">
        <v>443</v>
      </c>
      <c r="C412" s="22"/>
      <c r="D412" s="22"/>
      <c r="E412" s="22"/>
      <c r="F412" s="22"/>
      <c r="G412" s="22"/>
      <c r="H412" s="22"/>
      <c r="I412" s="22"/>
      <c r="J412" s="22"/>
      <c r="K412" s="22"/>
      <c r="L412" s="22"/>
      <c r="M412" s="22"/>
    </row>
    <row r="413" customFormat="false" ht="15" hidden="false" customHeight="false" outlineLevel="0" collapsed="false">
      <c r="A413" s="101"/>
      <c r="B413" s="101" t="s">
        <v>238</v>
      </c>
      <c r="C413" s="22" t="n">
        <f aca="false">NPV($C$405,D395:M395)+C395</f>
        <v>10665172.1378084</v>
      </c>
      <c r="D413" s="22"/>
      <c r="E413" s="22"/>
      <c r="F413" s="22"/>
      <c r="G413" s="22"/>
      <c r="H413" s="22"/>
      <c r="I413" s="22"/>
      <c r="J413" s="22"/>
      <c r="K413" s="22"/>
      <c r="L413" s="22"/>
      <c r="M413" s="22"/>
    </row>
    <row r="414" customFormat="false" ht="15" hidden="false" customHeight="false" outlineLevel="0" collapsed="false">
      <c r="A414" s="101"/>
      <c r="B414" s="101" t="s">
        <v>25</v>
      </c>
      <c r="C414" s="22" t="n">
        <f aca="false">NPV($C$405,D396:M396)+C396</f>
        <v>2989066.14426995</v>
      </c>
      <c r="D414" s="22"/>
      <c r="E414" s="22"/>
      <c r="F414" s="22"/>
      <c r="G414" s="22"/>
      <c r="H414" s="22"/>
      <c r="I414" s="22"/>
      <c r="J414" s="22"/>
      <c r="K414" s="22"/>
      <c r="L414" s="22"/>
      <c r="M414" s="22"/>
    </row>
    <row r="415" customFormat="false" ht="15" hidden="false" customHeight="false" outlineLevel="0" collapsed="false">
      <c r="A415" s="101"/>
      <c r="B415" s="101" t="s">
        <v>26</v>
      </c>
      <c r="C415" s="22" t="n">
        <f aca="false">NPV($C$405,D397:M397)+C397</f>
        <v>2491001.77883852</v>
      </c>
      <c r="D415" s="22"/>
      <c r="E415" s="22"/>
      <c r="F415" s="22"/>
      <c r="G415" s="22"/>
      <c r="H415" s="22"/>
      <c r="I415" s="22"/>
      <c r="J415" s="22"/>
      <c r="K415" s="22"/>
      <c r="L415" s="22"/>
      <c r="M415" s="22"/>
    </row>
    <row r="416" customFormat="false" ht="15" hidden="false" customHeight="false" outlineLevel="0" collapsed="false">
      <c r="A416" s="101"/>
      <c r="B416" s="101" t="s">
        <v>27</v>
      </c>
      <c r="C416" s="22" t="n">
        <f aca="false">NPV($C$405,D398:M398)+C398</f>
        <v>5185104.21469996</v>
      </c>
      <c r="D416" s="22"/>
      <c r="E416" s="22"/>
      <c r="F416" s="22"/>
      <c r="G416" s="22"/>
      <c r="H416" s="22"/>
      <c r="I416" s="22"/>
      <c r="J416" s="22"/>
      <c r="K416" s="22"/>
      <c r="L416" s="22"/>
      <c r="M416" s="22"/>
    </row>
    <row r="417" customFormat="false" ht="15" hidden="false" customHeight="false" outlineLevel="0" collapsed="false">
      <c r="B417" s="20"/>
      <c r="C417" s="22"/>
      <c r="D417" s="22"/>
      <c r="E417" s="22"/>
      <c r="F417" s="22"/>
      <c r="G417" s="22"/>
      <c r="H417" s="22"/>
      <c r="I417" s="22"/>
      <c r="J417" s="22"/>
      <c r="K417" s="22"/>
      <c r="L417" s="22"/>
      <c r="M417" s="22"/>
    </row>
    <row r="418" customFormat="false" ht="15" hidden="false" customHeight="false" outlineLevel="0" collapsed="false">
      <c r="B418" s="0" t="s">
        <v>561</v>
      </c>
    </row>
    <row r="419" customFormat="false" ht="15" hidden="false" customHeight="false" outlineLevel="0" collapsed="false">
      <c r="B419" s="0" t="s">
        <v>238</v>
      </c>
      <c r="C419" s="49" t="n">
        <f aca="false">C113+C270</f>
        <v>0</v>
      </c>
      <c r="D419" s="49" t="n">
        <f aca="false">D113+D270</f>
        <v>514857.69626243</v>
      </c>
      <c r="E419" s="49" t="n">
        <f aca="false">E113+E270</f>
        <v>531046.334786464</v>
      </c>
      <c r="F419" s="49" t="n">
        <f aca="false">F113+F270</f>
        <v>547616.633947477</v>
      </c>
      <c r="G419" s="49" t="n">
        <f aca="false">G113+G270</f>
        <v>564586.415254749</v>
      </c>
      <c r="H419" s="49" t="n">
        <f aca="false">H113+H270</f>
        <v>581944.064690996</v>
      </c>
      <c r="I419" s="49" t="n">
        <f aca="false">I113+I270</f>
        <v>599758.26515154</v>
      </c>
      <c r="J419" s="49" t="n">
        <f aca="false">J113+J270</f>
        <v>617938.106914877</v>
      </c>
      <c r="K419" s="49" t="n">
        <f aca="false">K113+K270</f>
        <v>636564.587739482</v>
      </c>
      <c r="L419" s="49" t="n">
        <f aca="false">L113+L270</f>
        <v>655855.870932801</v>
      </c>
      <c r="M419" s="49" t="n">
        <f aca="false">M113+M270</f>
        <v>675028.310690629</v>
      </c>
    </row>
    <row r="420" customFormat="false" ht="15" hidden="false" customHeight="false" outlineLevel="0" collapsed="false">
      <c r="B420" s="0" t="s">
        <v>25</v>
      </c>
      <c r="C420" s="49" t="n">
        <f aca="false">C114+C271</f>
        <v>0</v>
      </c>
      <c r="D420" s="49" t="n">
        <f aca="false">D114+D271</f>
        <v>144494.923070473</v>
      </c>
      <c r="E420" s="49" t="n">
        <f aca="false">E114+E271</f>
        <v>149038.267950285</v>
      </c>
      <c r="F420" s="49" t="n">
        <f aca="false">F114+F271</f>
        <v>153688.725969863</v>
      </c>
      <c r="G420" s="49" t="n">
        <f aca="false">G114+G271</f>
        <v>158451.298739616</v>
      </c>
      <c r="H420" s="49" t="n">
        <f aca="false">H114+H271</f>
        <v>163322.726783097</v>
      </c>
      <c r="I420" s="49" t="n">
        <f aca="false">I114+I271</f>
        <v>168322.285969634</v>
      </c>
      <c r="J420" s="49" t="n">
        <f aca="false">J114+J271</f>
        <v>173424.462466356</v>
      </c>
      <c r="K420" s="49" t="n">
        <f aca="false">K114+K271</f>
        <v>178651.988311582</v>
      </c>
      <c r="L420" s="49" t="n">
        <f aca="false">L114+L271</f>
        <v>184066.091084416</v>
      </c>
      <c r="M420" s="49" t="n">
        <f aca="false">M114+M271</f>
        <v>189446.840421546</v>
      </c>
    </row>
    <row r="421" customFormat="false" ht="15" hidden="false" customHeight="false" outlineLevel="0" collapsed="false">
      <c r="B421" s="0" t="s">
        <v>26</v>
      </c>
      <c r="C421" s="49" t="n">
        <f aca="false">C115+C272</f>
        <v>0</v>
      </c>
      <c r="D421" s="49" t="n">
        <f aca="false">D115+D272</f>
        <v>119969.705211472</v>
      </c>
      <c r="E421" s="49" t="n">
        <f aca="false">E115+E272</f>
        <v>123741.905191393</v>
      </c>
      <c r="F421" s="49" t="n">
        <f aca="false">F115+F272</f>
        <v>127603.037927766</v>
      </c>
      <c r="G421" s="49" t="n">
        <f aca="false">G115+G272</f>
        <v>131557.256104392</v>
      </c>
      <c r="H421" s="49" t="n">
        <f aca="false">H115+H272</f>
        <v>135601.853477895</v>
      </c>
      <c r="I421" s="49" t="n">
        <f aca="false">I115+I272</f>
        <v>139752.834211686</v>
      </c>
      <c r="J421" s="49" t="n">
        <f aca="false">J115+J272</f>
        <v>143989.014952446</v>
      </c>
      <c r="K421" s="49" t="n">
        <f aca="false">K115+K272</f>
        <v>148329.269414751</v>
      </c>
      <c r="L421" s="49" t="n">
        <f aca="false">L115+L272</f>
        <v>152824.432980634</v>
      </c>
      <c r="M421" s="49" t="n">
        <f aca="false">M115+M272</f>
        <v>157291.904211284</v>
      </c>
    </row>
    <row r="422" customFormat="false" ht="15" hidden="false" customHeight="false" outlineLevel="0" collapsed="false">
      <c r="B422" s="0" t="s">
        <v>27</v>
      </c>
      <c r="C422" s="49" t="n">
        <f aca="false">C116+C273</f>
        <v>0</v>
      </c>
      <c r="D422" s="49" t="n">
        <f aca="false">D116+D273</f>
        <v>250393.067980486</v>
      </c>
      <c r="E422" s="49" t="n">
        <f aca="false">E116+E273</f>
        <v>258266.161644786</v>
      </c>
      <c r="F422" s="49" t="n">
        <f aca="false">F116+F273</f>
        <v>266324.870049847</v>
      </c>
      <c r="G422" s="49" t="n">
        <f aca="false">G116+G273</f>
        <v>274577.860410741</v>
      </c>
      <c r="H422" s="49" t="n">
        <f aca="false">H116+H273</f>
        <v>283019.484430004</v>
      </c>
      <c r="I422" s="49" t="n">
        <f aca="false">I116+I273</f>
        <v>291683.14497022</v>
      </c>
      <c r="J422" s="49" t="n">
        <f aca="false">J116+J273</f>
        <v>300524.629496075</v>
      </c>
      <c r="K422" s="49" t="n">
        <f aca="false">K116+K273</f>
        <v>309583.33001315</v>
      </c>
      <c r="L422" s="49" t="n">
        <f aca="false">L116+L273</f>
        <v>318965.346867752</v>
      </c>
      <c r="M422" s="49" t="n">
        <f aca="false">M116+M273</f>
        <v>328289.566057799</v>
      </c>
    </row>
    <row r="424" customFormat="false" ht="15" hidden="false" customHeight="false" outlineLevel="0" collapsed="false">
      <c r="A424" s="101" t="s">
        <v>552</v>
      </c>
      <c r="B424" s="102" t="s">
        <v>439</v>
      </c>
      <c r="C424" s="22"/>
      <c r="D424" s="22"/>
      <c r="E424" s="22"/>
      <c r="F424" s="22"/>
      <c r="G424" s="22"/>
      <c r="H424" s="22"/>
      <c r="I424" s="22"/>
      <c r="J424" s="22"/>
      <c r="K424" s="22"/>
      <c r="L424" s="22"/>
      <c r="M424" s="22"/>
    </row>
    <row r="425" customFormat="false" ht="15" hidden="false" customHeight="false" outlineLevel="0" collapsed="false">
      <c r="A425" s="101"/>
      <c r="B425" s="101" t="s">
        <v>238</v>
      </c>
      <c r="C425" s="48" t="n">
        <f aca="false">SUM(C419:M419)</f>
        <v>5925196.28637145</v>
      </c>
      <c r="D425" s="22"/>
      <c r="E425" s="22"/>
      <c r="F425" s="22"/>
      <c r="G425" s="22"/>
      <c r="H425" s="22"/>
      <c r="I425" s="22"/>
      <c r="J425" s="22"/>
      <c r="K425" s="22"/>
      <c r="L425" s="22"/>
      <c r="M425" s="22"/>
    </row>
    <row r="426" customFormat="false" ht="15" hidden="false" customHeight="false" outlineLevel="0" collapsed="false">
      <c r="A426" s="101"/>
      <c r="B426" s="101" t="s">
        <v>25</v>
      </c>
      <c r="C426" s="48" t="n">
        <f aca="false">SUM(C420:M420)</f>
        <v>1662907.61076687</v>
      </c>
      <c r="D426" s="22"/>
      <c r="E426" s="22"/>
      <c r="F426" s="22"/>
      <c r="G426" s="22"/>
      <c r="H426" s="22"/>
      <c r="I426" s="22"/>
      <c r="J426" s="22"/>
      <c r="K426" s="22"/>
      <c r="L426" s="22"/>
      <c r="M426" s="22"/>
    </row>
    <row r="427" customFormat="false" ht="15" hidden="false" customHeight="false" outlineLevel="0" collapsed="false">
      <c r="A427" s="101"/>
      <c r="B427" s="101" t="s">
        <v>26</v>
      </c>
      <c r="C427" s="48" t="n">
        <f aca="false">SUM(C421:M421)</f>
        <v>1380661.21368372</v>
      </c>
      <c r="D427" s="22"/>
      <c r="E427" s="22"/>
      <c r="F427" s="22"/>
      <c r="G427" s="22"/>
      <c r="H427" s="22"/>
      <c r="I427" s="22"/>
      <c r="J427" s="22"/>
      <c r="K427" s="22"/>
      <c r="L427" s="22"/>
      <c r="M427" s="22"/>
    </row>
    <row r="428" customFormat="false" ht="15" hidden="false" customHeight="false" outlineLevel="0" collapsed="false">
      <c r="A428" s="101"/>
      <c r="B428" s="101" t="s">
        <v>27</v>
      </c>
      <c r="C428" s="48" t="n">
        <f aca="false">SUM(C422:M422)</f>
        <v>2881627.46192086</v>
      </c>
      <c r="D428" s="22"/>
      <c r="E428" s="22"/>
      <c r="F428" s="22"/>
      <c r="G428" s="22"/>
      <c r="H428" s="22"/>
      <c r="I428" s="22"/>
      <c r="J428" s="22"/>
      <c r="K428" s="22"/>
      <c r="L428" s="22"/>
      <c r="M428" s="22"/>
    </row>
    <row r="429" customFormat="false" ht="15" hidden="false" customHeight="false" outlineLevel="0" collapsed="false">
      <c r="A429" s="101"/>
      <c r="B429" s="102" t="s">
        <v>440</v>
      </c>
      <c r="C429" s="24" t="n">
        <f aca="false">'National Data'!$B$3</f>
        <v>0.03</v>
      </c>
      <c r="D429" s="22"/>
      <c r="E429" s="22"/>
      <c r="F429" s="22"/>
      <c r="G429" s="22"/>
      <c r="H429" s="22"/>
      <c r="I429" s="22"/>
      <c r="J429" s="22"/>
      <c r="K429" s="22"/>
      <c r="L429" s="22"/>
      <c r="M429" s="22"/>
    </row>
    <row r="430" customFormat="false" ht="15" hidden="false" customHeight="false" outlineLevel="0" collapsed="false">
      <c r="A430" s="101"/>
      <c r="B430" s="102" t="s">
        <v>441</v>
      </c>
      <c r="C430" s="22"/>
      <c r="D430" s="22"/>
      <c r="E430" s="22"/>
      <c r="F430" s="22"/>
      <c r="G430" s="22"/>
      <c r="H430" s="22"/>
      <c r="I430" s="22"/>
      <c r="J430" s="22"/>
      <c r="K430" s="22"/>
      <c r="L430" s="22"/>
      <c r="M430" s="22"/>
    </row>
    <row r="431" customFormat="false" ht="15" hidden="false" customHeight="false" outlineLevel="0" collapsed="false">
      <c r="A431" s="101"/>
      <c r="B431" s="101" t="s">
        <v>442</v>
      </c>
      <c r="C431" s="22" t="n">
        <v>0</v>
      </c>
      <c r="D431" s="22" t="n">
        <f aca="false">C431+1</f>
        <v>1</v>
      </c>
      <c r="E431" s="22" t="n">
        <f aca="false">D431+1</f>
        <v>2</v>
      </c>
      <c r="F431" s="22" t="n">
        <f aca="false">E431+1</f>
        <v>3</v>
      </c>
      <c r="G431" s="22" t="n">
        <f aca="false">F431+1</f>
        <v>4</v>
      </c>
      <c r="H431" s="22" t="n">
        <f aca="false">G431+1</f>
        <v>5</v>
      </c>
      <c r="I431" s="22" t="n">
        <f aca="false">H431+1</f>
        <v>6</v>
      </c>
      <c r="J431" s="22" t="n">
        <f aca="false">I431+1</f>
        <v>7</v>
      </c>
      <c r="K431" s="22" t="n">
        <f aca="false">J431+1</f>
        <v>8</v>
      </c>
      <c r="L431" s="22" t="n">
        <f aca="false">K431+1</f>
        <v>9</v>
      </c>
      <c r="M431" s="22" t="n">
        <f aca="false">L431+1</f>
        <v>10</v>
      </c>
    </row>
    <row r="432" customFormat="false" ht="15" hidden="false" customHeight="false" outlineLevel="0" collapsed="false">
      <c r="A432" s="101"/>
      <c r="B432" s="101" t="s">
        <v>238</v>
      </c>
      <c r="C432" s="22" t="n">
        <f aca="false">PV($C$429,C$431,0,C419)*-1</f>
        <v>0</v>
      </c>
      <c r="D432" s="22" t="n">
        <f aca="false">PV($C$429,D$431,0,D419)*-1</f>
        <v>499861.841031485</v>
      </c>
      <c r="E432" s="22" t="n">
        <f aca="false">PV($C$429,E$431,0,E419)*-1</f>
        <v>500562.102730195</v>
      </c>
      <c r="F432" s="22" t="n">
        <f aca="false">PV($C$429,F$431,0,F419)*-1</f>
        <v>501146.795080086</v>
      </c>
      <c r="G432" s="22" t="n">
        <f aca="false">PV($C$429,G$431,0,G419)*-1</f>
        <v>501627.717382993</v>
      </c>
      <c r="H432" s="22" t="n">
        <f aca="false">PV($C$429,H$431,0,H419)*-1</f>
        <v>501990.062222679</v>
      </c>
      <c r="I432" s="22" t="n">
        <f aca="false">PV($C$429,I$431,0,I419)*-1</f>
        <v>502288.104880316</v>
      </c>
      <c r="J432" s="22" t="n">
        <f aca="false">PV($C$429,J$431,0,J419)*-1</f>
        <v>502440.229268068</v>
      </c>
      <c r="K432" s="22" t="n">
        <f aca="false">PV($C$429,K$431,0,K419)*-1</f>
        <v>502509.963798791</v>
      </c>
      <c r="L432" s="22" t="n">
        <f aca="false">PV($C$429,L$431,0,L419)*-1</f>
        <v>502658.913488701</v>
      </c>
      <c r="M432" s="22" t="n">
        <f aca="false">PV($C$429,M$431,0,M419)*-1</f>
        <v>502284.458367913</v>
      </c>
    </row>
    <row r="433" customFormat="false" ht="15" hidden="false" customHeight="false" outlineLevel="0" collapsed="false">
      <c r="A433" s="101"/>
      <c r="B433" s="101" t="s">
        <v>25</v>
      </c>
      <c r="C433" s="22" t="n">
        <f aca="false">PV($C$429,C$431,0,C420)*-1</f>
        <v>0</v>
      </c>
      <c r="D433" s="22" t="n">
        <f aca="false">PV($C$429,D$431,0,D420)*-1</f>
        <v>140286.333078129</v>
      </c>
      <c r="E433" s="22" t="n">
        <f aca="false">PV($C$429,E$431,0,E420)*-1</f>
        <v>140482.861674319</v>
      </c>
      <c r="F433" s="22" t="n">
        <f aca="false">PV($C$429,F$431,0,F420)*-1</f>
        <v>140646.955707934</v>
      </c>
      <c r="G433" s="22" t="n">
        <f aca="false">PV($C$429,G$431,0,G420)*-1</f>
        <v>140781.926655568</v>
      </c>
      <c r="H433" s="22" t="n">
        <f aca="false">PV($C$429,H$431,0,H420)*-1</f>
        <v>140883.618812674</v>
      </c>
      <c r="I433" s="22" t="n">
        <f aca="false">PV($C$429,I$431,0,I420)*-1</f>
        <v>140967.264548573</v>
      </c>
      <c r="J433" s="22" t="n">
        <f aca="false">PV($C$429,J$431,0,J420)*-1</f>
        <v>141009.958290678</v>
      </c>
      <c r="K433" s="22" t="n">
        <f aca="false">PV($C$429,K$431,0,K420)*-1</f>
        <v>141029.529301708</v>
      </c>
      <c r="L433" s="22" t="n">
        <f aca="false">PV($C$429,L$431,0,L420)*-1</f>
        <v>141071.332064182</v>
      </c>
      <c r="M433" s="22" t="n">
        <f aca="false">PV($C$429,M$431,0,M420)*-1</f>
        <v>140966.241154083</v>
      </c>
    </row>
    <row r="434" customFormat="false" ht="15" hidden="false" customHeight="false" outlineLevel="0" collapsed="false">
      <c r="A434" s="101"/>
      <c r="B434" s="101" t="s">
        <v>26</v>
      </c>
      <c r="C434" s="22" t="n">
        <f aca="false">PV($C$429,C$431,0,C421)*-1</f>
        <v>0</v>
      </c>
      <c r="D434" s="22" t="n">
        <f aca="false">PV($C$429,D$431,0,D421)*-1</f>
        <v>116475.441952885</v>
      </c>
      <c r="E434" s="22" t="n">
        <f aca="false">PV($C$429,E$431,0,E421)*-1</f>
        <v>116638.613621824</v>
      </c>
      <c r="F434" s="22" t="n">
        <f aca="false">PV($C$429,F$431,0,F421)*-1</f>
        <v>116774.85586772</v>
      </c>
      <c r="G434" s="22" t="n">
        <f aca="false">PV($C$429,G$431,0,G421)*-1</f>
        <v>116886.91810808</v>
      </c>
      <c r="H434" s="22" t="n">
        <f aca="false">PV($C$429,H$431,0,H421)*-1</f>
        <v>116971.349988806</v>
      </c>
      <c r="I434" s="22" t="n">
        <f aca="false">PV($C$429,I$431,0,I421)*-1</f>
        <v>117040.798479208</v>
      </c>
      <c r="J434" s="22" t="n">
        <f aca="false">PV($C$429,J$431,0,J421)*-1</f>
        <v>117076.245784525</v>
      </c>
      <c r="K434" s="22" t="n">
        <f aca="false">PV($C$429,K$431,0,K421)*-1</f>
        <v>117092.494995044</v>
      </c>
      <c r="L434" s="22" t="n">
        <f aca="false">PV($C$429,L$431,0,L421)*-1</f>
        <v>117127.202547285</v>
      </c>
      <c r="M434" s="22" t="n">
        <f aca="false">PV($C$429,M$431,0,M421)*-1</f>
        <v>117039.948786135</v>
      </c>
    </row>
    <row r="435" customFormat="false" ht="15" hidden="false" customHeight="false" outlineLevel="0" collapsed="false">
      <c r="A435" s="101"/>
      <c r="B435" s="101" t="s">
        <v>27</v>
      </c>
      <c r="C435" s="22" t="n">
        <f aca="false">PV($C$429,C$431,0,C422)*-1</f>
        <v>0</v>
      </c>
      <c r="D435" s="22" t="n">
        <f aca="false">PV($C$429,D$431,0,D422)*-1</f>
        <v>243100.066000471</v>
      </c>
      <c r="E435" s="22" t="n">
        <f aca="false">PV($C$429,E$431,0,E422)*-1</f>
        <v>243440.627434052</v>
      </c>
      <c r="F435" s="22" t="n">
        <f aca="false">PV($C$429,F$431,0,F422)*-1</f>
        <v>243724.983504431</v>
      </c>
      <c r="G435" s="22" t="n">
        <f aca="false">PV($C$429,G$431,0,G422)*-1</f>
        <v>243958.872619345</v>
      </c>
      <c r="H435" s="22" t="n">
        <f aca="false">PV($C$429,H$431,0,H422)*-1</f>
        <v>244135.093421199</v>
      </c>
      <c r="I435" s="22" t="n">
        <f aca="false">PV($C$429,I$431,0,I422)*-1</f>
        <v>244280.041852535</v>
      </c>
      <c r="J435" s="22" t="n">
        <f aca="false">PV($C$429,J$431,0,J422)*-1</f>
        <v>244354.025192865</v>
      </c>
      <c r="K435" s="22" t="n">
        <f aca="false">PV($C$429,K$431,0,K422)*-1</f>
        <v>244387.939502039</v>
      </c>
      <c r="L435" s="22" t="n">
        <f aca="false">PV($C$429,L$431,0,L422)*-1</f>
        <v>244460.378877234</v>
      </c>
      <c r="M435" s="22" t="n">
        <f aca="false">PV($C$429,M$431,0,M422)*-1</f>
        <v>244278.268427694</v>
      </c>
    </row>
    <row r="436" customFormat="false" ht="15" hidden="false" customHeight="false" outlineLevel="0" collapsed="false">
      <c r="A436" s="101"/>
      <c r="B436" s="102" t="s">
        <v>443</v>
      </c>
      <c r="C436" s="22"/>
      <c r="D436" s="22"/>
      <c r="E436" s="22"/>
      <c r="F436" s="22"/>
      <c r="G436" s="22"/>
      <c r="H436" s="22"/>
      <c r="I436" s="22"/>
      <c r="J436" s="22"/>
      <c r="K436" s="22"/>
      <c r="L436" s="22"/>
      <c r="M436" s="22"/>
    </row>
    <row r="437" customFormat="false" ht="15" hidden="false" customHeight="false" outlineLevel="0" collapsed="false">
      <c r="A437" s="101"/>
      <c r="B437" s="101" t="s">
        <v>238</v>
      </c>
      <c r="C437" s="22" t="n">
        <f aca="false">NPV($C$429,D419:M419)+C419</f>
        <v>5017370.18825123</v>
      </c>
      <c r="D437" s="22"/>
      <c r="E437" s="22"/>
      <c r="F437" s="22"/>
      <c r="G437" s="22"/>
      <c r="H437" s="22"/>
      <c r="I437" s="22"/>
      <c r="J437" s="22"/>
      <c r="K437" s="22"/>
      <c r="L437" s="22"/>
      <c r="M437" s="22"/>
    </row>
    <row r="438" customFormat="false" ht="15" hidden="false" customHeight="false" outlineLevel="0" collapsed="false">
      <c r="A438" s="101"/>
      <c r="B438" s="101" t="s">
        <v>25</v>
      </c>
      <c r="C438" s="22" t="n">
        <f aca="false">NPV($C$429,D420:M420)+C420</f>
        <v>1408126.02128785</v>
      </c>
      <c r="D438" s="22"/>
      <c r="E438" s="22"/>
      <c r="F438" s="22"/>
      <c r="G438" s="22"/>
      <c r="H438" s="22"/>
      <c r="I438" s="22"/>
      <c r="J438" s="22"/>
      <c r="K438" s="22"/>
      <c r="L438" s="22"/>
      <c r="M438" s="22"/>
    </row>
    <row r="439" customFormat="false" ht="15" hidden="false" customHeight="false" outlineLevel="0" collapsed="false">
      <c r="A439" s="101"/>
      <c r="B439" s="101" t="s">
        <v>26</v>
      </c>
      <c r="C439" s="22" t="n">
        <f aca="false">NPV($C$429,D421:M421)+C421</f>
        <v>1169123.87013151</v>
      </c>
      <c r="D439" s="22"/>
      <c r="E439" s="22"/>
      <c r="F439" s="22"/>
      <c r="G439" s="22"/>
      <c r="H439" s="22"/>
      <c r="I439" s="22"/>
      <c r="J439" s="22"/>
      <c r="K439" s="22"/>
      <c r="L439" s="22"/>
      <c r="M439" s="22"/>
    </row>
    <row r="440" customFormat="false" ht="15" hidden="false" customHeight="false" outlineLevel="0" collapsed="false">
      <c r="A440" s="101"/>
      <c r="B440" s="101" t="s">
        <v>27</v>
      </c>
      <c r="C440" s="22" t="n">
        <f aca="false">NPV($C$429,D422:M422)+C422</f>
        <v>2440120.29683187</v>
      </c>
      <c r="D440" s="22"/>
      <c r="E440" s="22"/>
      <c r="F440" s="22"/>
      <c r="G440" s="22"/>
      <c r="H440" s="22"/>
      <c r="I440" s="22"/>
      <c r="J440" s="22"/>
      <c r="K440" s="22"/>
      <c r="L440" s="22"/>
      <c r="M440" s="22"/>
    </row>
    <row r="441" customFormat="false" ht="15" hidden="false" customHeight="false" outlineLevel="0" collapsed="false">
      <c r="B441" s="20"/>
      <c r="C441" s="22"/>
      <c r="D441" s="22"/>
      <c r="E441" s="22"/>
      <c r="F441" s="22"/>
      <c r="G441" s="22"/>
      <c r="H441" s="22"/>
      <c r="I441" s="22"/>
      <c r="J441" s="22"/>
      <c r="K441" s="22"/>
      <c r="L441" s="22"/>
      <c r="M441" s="22"/>
    </row>
    <row r="442" customFormat="false" ht="15" hidden="false" customHeight="false" outlineLevel="0" collapsed="false">
      <c r="B442" s="0" t="s">
        <v>553</v>
      </c>
    </row>
    <row r="443" customFormat="false" ht="15" hidden="false" customHeight="false" outlineLevel="0" collapsed="false">
      <c r="B443" s="0" t="s">
        <v>238</v>
      </c>
      <c r="C443" s="71" t="n">
        <f aca="false">(C335-C395)/C329</f>
        <v>0.409133296365685</v>
      </c>
      <c r="D443" s="71" t="n">
        <f aca="false">(D335-D395)/D329</f>
        <v>0.196311451685337</v>
      </c>
      <c r="E443" s="71" t="n">
        <f aca="false">(E335-E395)/E329</f>
        <v>0.196311451685337</v>
      </c>
      <c r="F443" s="71" t="n">
        <f aca="false">(F335-F395)/F329</f>
        <v>0.196311451685337</v>
      </c>
      <c r="G443" s="71" t="n">
        <f aca="false">(G335-G395)/G329</f>
        <v>0.196311451685337</v>
      </c>
      <c r="H443" s="71" t="n">
        <f aca="false">(H335-H395)/H329</f>
        <v>0.196311451685337</v>
      </c>
      <c r="I443" s="71" t="n">
        <f aca="false">(I335-I395)/I329</f>
        <v>0.196311451685337</v>
      </c>
      <c r="J443" s="71" t="n">
        <f aca="false">(J335-J395)/J329</f>
        <v>0.196311451685337</v>
      </c>
      <c r="K443" s="71" t="n">
        <f aca="false">(K335-K395)/K329</f>
        <v>0.196311451685337</v>
      </c>
      <c r="L443" s="71" t="n">
        <f aca="false">(L335-L395)/L329</f>
        <v>0.196311451685337</v>
      </c>
      <c r="M443" s="71" t="n">
        <f aca="false">(M335-M395)/M329</f>
        <v>0.196311451685337</v>
      </c>
    </row>
    <row r="444" customFormat="false" ht="15" hidden="false" customHeight="false" outlineLevel="0" collapsed="false">
      <c r="B444" s="0" t="s">
        <v>25</v>
      </c>
      <c r="C444" s="71" t="n">
        <f aca="false">(C336-C396)/C330</f>
        <v>0.455684645072413</v>
      </c>
      <c r="D444" s="71" t="n">
        <f aca="false">(D336-D396)/D330</f>
        <v>0.182168982004627</v>
      </c>
      <c r="E444" s="71" t="n">
        <f aca="false">(E336-E396)/E330</f>
        <v>0.182168982004627</v>
      </c>
      <c r="F444" s="71" t="n">
        <f aca="false">(F336-F396)/F330</f>
        <v>0.182168982004627</v>
      </c>
      <c r="G444" s="71" t="n">
        <f aca="false">(G336-G396)/G330</f>
        <v>0.182168982004627</v>
      </c>
      <c r="H444" s="71" t="n">
        <f aca="false">(H336-H396)/H330</f>
        <v>0.182168982004627</v>
      </c>
      <c r="I444" s="71" t="n">
        <f aca="false">(I336-I396)/I330</f>
        <v>0.182168982004627</v>
      </c>
      <c r="J444" s="71" t="n">
        <f aca="false">(J336-J396)/J330</f>
        <v>0.182168982004627</v>
      </c>
      <c r="K444" s="71" t="n">
        <f aca="false">(K336-K396)/K330</f>
        <v>0.182168982004627</v>
      </c>
      <c r="L444" s="71" t="n">
        <f aca="false">(L336-L396)/L330</f>
        <v>0.182168982004627</v>
      </c>
      <c r="M444" s="71" t="n">
        <f aca="false">(M336-M396)/M330</f>
        <v>0.182168982004627</v>
      </c>
    </row>
    <row r="445" customFormat="false" ht="15" hidden="false" customHeight="false" outlineLevel="0" collapsed="false">
      <c r="B445" s="0" t="s">
        <v>26</v>
      </c>
      <c r="C445" s="71" t="n">
        <f aca="false">(C337-C397)/C331</f>
        <v>0.391043568345798</v>
      </c>
      <c r="D445" s="71" t="n">
        <f aca="false">(D337-D397)/D331</f>
        <v>0.238320412284887</v>
      </c>
      <c r="E445" s="71" t="n">
        <f aca="false">(E337-E397)/E331</f>
        <v>0.238320412284887</v>
      </c>
      <c r="F445" s="71" t="n">
        <f aca="false">(F337-F397)/F331</f>
        <v>0.238320412284887</v>
      </c>
      <c r="G445" s="71" t="n">
        <f aca="false">(G337-G397)/G331</f>
        <v>0.238320412284887</v>
      </c>
      <c r="H445" s="71" t="n">
        <f aca="false">(H337-H397)/H331</f>
        <v>0.238320412284887</v>
      </c>
      <c r="I445" s="71" t="n">
        <f aca="false">(I337-I397)/I331</f>
        <v>0.238320412284887</v>
      </c>
      <c r="J445" s="71" t="n">
        <f aca="false">(J337-J397)/J331</f>
        <v>0.238320412284887</v>
      </c>
      <c r="K445" s="71" t="n">
        <f aca="false">(K337-K397)/K331</f>
        <v>0.238320412284887</v>
      </c>
      <c r="L445" s="71" t="n">
        <f aca="false">(L337-L397)/L331</f>
        <v>0.238320412284887</v>
      </c>
      <c r="M445" s="71" t="n">
        <f aca="false">(M337-M397)/M331</f>
        <v>0.238320412284887</v>
      </c>
    </row>
    <row r="446" customFormat="false" ht="15" hidden="false" customHeight="false" outlineLevel="0" collapsed="false">
      <c r="B446" s="0" t="s">
        <v>27</v>
      </c>
      <c r="C446" s="71" t="n">
        <f aca="false">(C338-C398)/C332</f>
        <v>0.399792046233091</v>
      </c>
      <c r="D446" s="71" t="n">
        <f aca="false">(D338-D398)/D332</f>
        <v>0.173113465879139</v>
      </c>
      <c r="E446" s="71" t="n">
        <f aca="false">(E338-E398)/E332</f>
        <v>0.173113465879139</v>
      </c>
      <c r="F446" s="71" t="n">
        <f aca="false">(F338-F398)/F332</f>
        <v>0.173113465879139</v>
      </c>
      <c r="G446" s="71" t="n">
        <f aca="false">(G338-G398)/G332</f>
        <v>0.173113465879139</v>
      </c>
      <c r="H446" s="71" t="n">
        <f aca="false">(H338-H398)/H332</f>
        <v>0.173113465879139</v>
      </c>
      <c r="I446" s="71" t="n">
        <f aca="false">(I338-I398)/I332</f>
        <v>0.173113465879139</v>
      </c>
      <c r="J446" s="71" t="n">
        <f aca="false">(J338-J398)/J332</f>
        <v>0.173113465879139</v>
      </c>
      <c r="K446" s="71" t="n">
        <f aca="false">(K338-K398)/K332</f>
        <v>0.173113465879139</v>
      </c>
      <c r="L446" s="71" t="n">
        <f aca="false">(L338-L398)/L332</f>
        <v>0.173113465879139</v>
      </c>
      <c r="M446" s="71" t="n">
        <f aca="false">(M338-M398)/M332</f>
        <v>0.173113465879139</v>
      </c>
    </row>
    <row r="448" customFormat="false" ht="15" hidden="false" customHeight="false" outlineLevel="0" collapsed="false">
      <c r="B448" s="0" t="s">
        <v>554</v>
      </c>
    </row>
    <row r="449" customFormat="false" ht="15" hidden="false" customHeight="false" outlineLevel="0" collapsed="false">
      <c r="B449" s="0" t="s">
        <v>238</v>
      </c>
      <c r="C449" s="71" t="n">
        <f aca="false">(C335-C419)/C329</f>
        <v>0.409133296365685</v>
      </c>
      <c r="D449" s="71" t="n">
        <f aca="false">(D335-D419)/D329</f>
        <v>0.309012457704075</v>
      </c>
      <c r="E449" s="71" t="n">
        <f aca="false">(E335-E419)/E329</f>
        <v>0.309012457704075</v>
      </c>
      <c r="F449" s="71" t="n">
        <f aca="false">(F335-F419)/F329</f>
        <v>0.309012457704075</v>
      </c>
      <c r="G449" s="71" t="n">
        <f aca="false">(G335-G419)/G329</f>
        <v>0.309012457704075</v>
      </c>
      <c r="H449" s="71" t="n">
        <f aca="false">(H335-H419)/H329</f>
        <v>0.309012457704075</v>
      </c>
      <c r="I449" s="71" t="n">
        <f aca="false">(I335-I419)/I329</f>
        <v>0.309012457704075</v>
      </c>
      <c r="J449" s="71" t="n">
        <f aca="false">(J335-J419)/J329</f>
        <v>0.309012457704075</v>
      </c>
      <c r="K449" s="71" t="n">
        <f aca="false">(K335-K419)/K329</f>
        <v>0.309012457704075</v>
      </c>
      <c r="L449" s="71" t="n">
        <f aca="false">(L335-L419)/L329</f>
        <v>0.309012457704075</v>
      </c>
      <c r="M449" s="71" t="n">
        <f aca="false">(M335-M419)/M329</f>
        <v>0.309012457704075</v>
      </c>
    </row>
    <row r="450" customFormat="false" ht="15" hidden="false" customHeight="false" outlineLevel="0" collapsed="false">
      <c r="B450" s="0" t="s">
        <v>25</v>
      </c>
      <c r="C450" s="71" t="n">
        <f aca="false">(C336-C420)/C330</f>
        <v>0.455684645072413</v>
      </c>
      <c r="D450" s="71" t="n">
        <f aca="false">(D336-D420)/D330</f>
        <v>0.326833524419271</v>
      </c>
      <c r="E450" s="71" t="n">
        <f aca="false">(E336-E420)/E330</f>
        <v>0.326833524419271</v>
      </c>
      <c r="F450" s="71" t="n">
        <f aca="false">(F336-F420)/F330</f>
        <v>0.326833524419271</v>
      </c>
      <c r="G450" s="71" t="n">
        <f aca="false">(G336-G420)/G330</f>
        <v>0.326833524419271</v>
      </c>
      <c r="H450" s="71" t="n">
        <f aca="false">(H336-H420)/H330</f>
        <v>0.326833524419271</v>
      </c>
      <c r="I450" s="71" t="n">
        <f aca="false">(I336-I420)/I330</f>
        <v>0.326833524419271</v>
      </c>
      <c r="J450" s="71" t="n">
        <f aca="false">(J336-J420)/J330</f>
        <v>0.326833524419271</v>
      </c>
      <c r="K450" s="71" t="n">
        <f aca="false">(K336-K420)/K330</f>
        <v>0.326833524419271</v>
      </c>
      <c r="L450" s="71" t="n">
        <f aca="false">(L336-L420)/L330</f>
        <v>0.326833524419271</v>
      </c>
      <c r="M450" s="71" t="n">
        <f aca="false">(M336-M420)/M330</f>
        <v>0.326833524419271</v>
      </c>
    </row>
    <row r="451" customFormat="false" ht="15" hidden="false" customHeight="false" outlineLevel="0" collapsed="false">
      <c r="B451" s="0" t="s">
        <v>26</v>
      </c>
      <c r="C451" s="71" t="n">
        <f aca="false">(C337-C421)/C331</f>
        <v>0.391043568345798</v>
      </c>
      <c r="D451" s="71" t="n">
        <f aca="false">(D337-D421)/D331</f>
        <v>0.319364660370114</v>
      </c>
      <c r="E451" s="71" t="n">
        <f aca="false">(E337-E421)/E331</f>
        <v>0.319364660370114</v>
      </c>
      <c r="F451" s="71" t="n">
        <f aca="false">(F337-F421)/F331</f>
        <v>0.319364660370114</v>
      </c>
      <c r="G451" s="71" t="n">
        <f aca="false">(G337-G421)/G331</f>
        <v>0.319364660370114</v>
      </c>
      <c r="H451" s="71" t="n">
        <f aca="false">(H337-H421)/H331</f>
        <v>0.319364660370114</v>
      </c>
      <c r="I451" s="71" t="n">
        <f aca="false">(I337-I421)/I331</f>
        <v>0.319364660370114</v>
      </c>
      <c r="J451" s="71" t="n">
        <f aca="false">(J337-J421)/J331</f>
        <v>0.319364660370114</v>
      </c>
      <c r="K451" s="71" t="n">
        <f aca="false">(K337-K421)/K331</f>
        <v>0.319364660370114</v>
      </c>
      <c r="L451" s="71" t="n">
        <f aca="false">(L337-L421)/L331</f>
        <v>0.319364660370114</v>
      </c>
      <c r="M451" s="71" t="n">
        <f aca="false">(M337-M421)/M331</f>
        <v>0.319364660370114</v>
      </c>
    </row>
    <row r="452" customFormat="false" ht="15" hidden="false" customHeight="false" outlineLevel="0" collapsed="false">
      <c r="B452" s="0" t="s">
        <v>27</v>
      </c>
      <c r="C452" s="71" t="n">
        <f aca="false">(C338-C422)/C332</f>
        <v>0.399792046233091</v>
      </c>
      <c r="D452" s="71" t="n">
        <f aca="false">(D338-D422)/D332</f>
        <v>0.293116658068165</v>
      </c>
      <c r="E452" s="71" t="n">
        <f aca="false">(E338-E422)/E332</f>
        <v>0.293116658068165</v>
      </c>
      <c r="F452" s="71" t="n">
        <f aca="false">(F338-F422)/F332</f>
        <v>0.293116658068165</v>
      </c>
      <c r="G452" s="71" t="n">
        <f aca="false">(G338-G422)/G332</f>
        <v>0.293116658068165</v>
      </c>
      <c r="H452" s="71" t="n">
        <f aca="false">(H338-H422)/H332</f>
        <v>0.293116658068165</v>
      </c>
      <c r="I452" s="71" t="n">
        <f aca="false">(I338-I422)/I332</f>
        <v>0.293116658068165</v>
      </c>
      <c r="J452" s="71" t="n">
        <f aca="false">(J338-J422)/J332</f>
        <v>0.293116658068165</v>
      </c>
      <c r="K452" s="71" t="n">
        <f aca="false">(K338-K422)/K332</f>
        <v>0.293116658068165</v>
      </c>
      <c r="L452" s="71" t="n">
        <f aca="false">(L338-L422)/L332</f>
        <v>0.293116658068165</v>
      </c>
      <c r="M452" s="71" t="n">
        <f aca="false">(M338-M422)/M332</f>
        <v>0.293116658068165</v>
      </c>
    </row>
    <row r="454" customFormat="false" ht="15" hidden="false" customHeight="false" outlineLevel="0" collapsed="false">
      <c r="B454" s="0" t="s">
        <v>562</v>
      </c>
    </row>
    <row r="455" customFormat="false" ht="15" hidden="false" customHeight="false" outlineLevel="0" collapsed="false">
      <c r="B455" s="0" t="s">
        <v>238</v>
      </c>
      <c r="C455" s="71" t="n">
        <f aca="false">(C395/C335)</f>
        <v>0</v>
      </c>
      <c r="D455" s="71" t="n">
        <f aca="false">(D395/D335)</f>
        <v>0.520177278580933</v>
      </c>
      <c r="E455" s="71" t="n">
        <f aca="false">(E395/E335)</f>
        <v>0.520177278580933</v>
      </c>
      <c r="F455" s="71" t="n">
        <f aca="false">(F395/F335)</f>
        <v>0.520177278580933</v>
      </c>
      <c r="G455" s="71" t="n">
        <f aca="false">(G395/G335)</f>
        <v>0.520177278580932</v>
      </c>
      <c r="H455" s="71" t="n">
        <f aca="false">(H395/H335)</f>
        <v>0.520177278580933</v>
      </c>
      <c r="I455" s="71" t="n">
        <f aca="false">(I395/I335)</f>
        <v>0.520177278580933</v>
      </c>
      <c r="J455" s="71" t="n">
        <f aca="false">(J395/J335)</f>
        <v>0.520177278580933</v>
      </c>
      <c r="K455" s="71" t="n">
        <f aca="false">(K395/K335)</f>
        <v>0.520177278580933</v>
      </c>
      <c r="L455" s="71" t="n">
        <f aca="false">(L395/L335)</f>
        <v>0.520177278580933</v>
      </c>
      <c r="M455" s="71" t="n">
        <f aca="false">(M395/M335)</f>
        <v>0.520177278580933</v>
      </c>
    </row>
    <row r="456" customFormat="false" ht="15" hidden="false" customHeight="false" outlineLevel="0" collapsed="false">
      <c r="B456" s="0" t="s">
        <v>25</v>
      </c>
      <c r="C456" s="71" t="n">
        <f aca="false">(C396/C336)</f>
        <v>0</v>
      </c>
      <c r="D456" s="71" t="n">
        <f aca="false">(D396/D336)</f>
        <v>0.600230150446085</v>
      </c>
      <c r="E456" s="71" t="n">
        <f aca="false">(E396/E336)</f>
        <v>0.600230150446085</v>
      </c>
      <c r="F456" s="71" t="n">
        <f aca="false">(F396/F336)</f>
        <v>0.600230150446085</v>
      </c>
      <c r="G456" s="71" t="n">
        <f aca="false">(G396/G336)</f>
        <v>0.600230150446085</v>
      </c>
      <c r="H456" s="71" t="n">
        <f aca="false">(H396/H336)</f>
        <v>0.600230150446085</v>
      </c>
      <c r="I456" s="71" t="n">
        <f aca="false">(I396/I336)</f>
        <v>0.600230150446085</v>
      </c>
      <c r="J456" s="71" t="n">
        <f aca="false">(J396/J336)</f>
        <v>0.600230150446085</v>
      </c>
      <c r="K456" s="71" t="n">
        <f aca="false">(K396/K336)</f>
        <v>0.600230150446085</v>
      </c>
      <c r="L456" s="71" t="n">
        <f aca="false">(L396/L336)</f>
        <v>0.600230150446085</v>
      </c>
      <c r="M456" s="71" t="n">
        <f aca="false">(M396/M336)</f>
        <v>0.600230150446085</v>
      </c>
    </row>
    <row r="457" customFormat="false" ht="15" hidden="false" customHeight="false" outlineLevel="0" collapsed="false">
      <c r="B457" s="0" t="s">
        <v>26</v>
      </c>
      <c r="C457" s="71" t="n">
        <f aca="false">(C397/C337)</f>
        <v>0</v>
      </c>
      <c r="D457" s="71" t="n">
        <f aca="false">(D397/D337)</f>
        <v>0.39055278854723</v>
      </c>
      <c r="E457" s="71" t="n">
        <f aca="false">(E397/E337)</f>
        <v>0.39055278854723</v>
      </c>
      <c r="F457" s="71" t="n">
        <f aca="false">(F397/F337)</f>
        <v>0.39055278854723</v>
      </c>
      <c r="G457" s="71" t="n">
        <f aca="false">(G397/G337)</f>
        <v>0.39055278854723</v>
      </c>
      <c r="H457" s="71" t="n">
        <f aca="false">(H397/H337)</f>
        <v>0.39055278854723</v>
      </c>
      <c r="I457" s="71" t="n">
        <f aca="false">(I397/I337)</f>
        <v>0.39055278854723</v>
      </c>
      <c r="J457" s="71" t="n">
        <f aca="false">(J397/J337)</f>
        <v>0.39055278854723</v>
      </c>
      <c r="K457" s="71" t="n">
        <f aca="false">(K397/K337)</f>
        <v>0.39055278854723</v>
      </c>
      <c r="L457" s="71" t="n">
        <f aca="false">(L397/L337)</f>
        <v>0.39055278854723</v>
      </c>
      <c r="M457" s="71" t="n">
        <f aca="false">(M397/M337)</f>
        <v>0.39055278854723</v>
      </c>
    </row>
    <row r="458" customFormat="false" ht="15" hidden="false" customHeight="false" outlineLevel="0" collapsed="false">
      <c r="B458" s="0" t="s">
        <v>27</v>
      </c>
      <c r="C458" s="71" t="n">
        <f aca="false">(C398/C338)</f>
        <v>0</v>
      </c>
      <c r="D458" s="71" t="n">
        <f aca="false">(D398/D338)</f>
        <v>0.566991220785296</v>
      </c>
      <c r="E458" s="71" t="n">
        <f aca="false">(E398/E338)</f>
        <v>0.566991220785296</v>
      </c>
      <c r="F458" s="71" t="n">
        <f aca="false">(F398/F338)</f>
        <v>0.566991220785296</v>
      </c>
      <c r="G458" s="71" t="n">
        <f aca="false">(G398/G338)</f>
        <v>0.566991220785296</v>
      </c>
      <c r="H458" s="71" t="n">
        <f aca="false">(H398/H338)</f>
        <v>0.566991220785296</v>
      </c>
      <c r="I458" s="71" t="n">
        <f aca="false">(I398/I338)</f>
        <v>0.566991220785296</v>
      </c>
      <c r="J458" s="71" t="n">
        <f aca="false">(J398/J338)</f>
        <v>0.566991220785296</v>
      </c>
      <c r="K458" s="71" t="n">
        <f aca="false">(K398/K338)</f>
        <v>0.566991220785296</v>
      </c>
      <c r="L458" s="71" t="n">
        <f aca="false">(L398/L338)</f>
        <v>0.566991220785296</v>
      </c>
      <c r="M458" s="71" t="n">
        <f aca="false">(M398/M338)</f>
        <v>0.566991220785296</v>
      </c>
    </row>
    <row r="460" customFormat="false" ht="15" hidden="false" customHeight="false" outlineLevel="0" collapsed="false">
      <c r="B460" s="0" t="s">
        <v>563</v>
      </c>
    </row>
    <row r="461" customFormat="false" ht="15" hidden="false" customHeight="false" outlineLevel="0" collapsed="false">
      <c r="B461" s="0" t="s">
        <v>238</v>
      </c>
      <c r="C461" s="71" t="n">
        <f aca="false">(C419/C335)</f>
        <v>0</v>
      </c>
      <c r="D461" s="71" t="n">
        <f aca="false">(D419/D335)</f>
        <v>0.24471447215609</v>
      </c>
      <c r="E461" s="71" t="n">
        <f aca="false">(E419/E335)</f>
        <v>0.24471447215609</v>
      </c>
      <c r="F461" s="71" t="n">
        <f aca="false">(F419/F335)</f>
        <v>0.24471447215609</v>
      </c>
      <c r="G461" s="71" t="n">
        <f aca="false">(G419/G335)</f>
        <v>0.244714472156089</v>
      </c>
      <c r="H461" s="71" t="n">
        <f aca="false">(H419/H335)</f>
        <v>0.24471447215609</v>
      </c>
      <c r="I461" s="71" t="n">
        <f aca="false">(I419/I335)</f>
        <v>0.24471447215609</v>
      </c>
      <c r="J461" s="71" t="n">
        <f aca="false">(J419/J335)</f>
        <v>0.24471447215609</v>
      </c>
      <c r="K461" s="71" t="n">
        <f aca="false">(K419/K335)</f>
        <v>0.24471447215609</v>
      </c>
      <c r="L461" s="71" t="n">
        <f aca="false">(L419/L335)</f>
        <v>0.24471447215609</v>
      </c>
      <c r="M461" s="71" t="n">
        <f aca="false">(M419/M335)</f>
        <v>0.244714472156089</v>
      </c>
    </row>
    <row r="462" customFormat="false" ht="15" hidden="false" customHeight="false" outlineLevel="0" collapsed="false">
      <c r="B462" s="0" t="s">
        <v>25</v>
      </c>
      <c r="C462" s="71" t="n">
        <f aca="false">(C420/C336)</f>
        <v>0</v>
      </c>
      <c r="D462" s="71" t="n">
        <f aca="false">(D420/D336)</f>
        <v>0.282763797390333</v>
      </c>
      <c r="E462" s="71" t="n">
        <f aca="false">(E420/E336)</f>
        <v>0.282763797390333</v>
      </c>
      <c r="F462" s="71" t="n">
        <f aca="false">(F420/F336)</f>
        <v>0.282763797390333</v>
      </c>
      <c r="G462" s="71" t="n">
        <f aca="false">(G420/G336)</f>
        <v>0.282763797390333</v>
      </c>
      <c r="H462" s="71" t="n">
        <f aca="false">(H420/H336)</f>
        <v>0.282763797390333</v>
      </c>
      <c r="I462" s="71" t="n">
        <f aca="false">(I420/I336)</f>
        <v>0.282763797390333</v>
      </c>
      <c r="J462" s="71" t="n">
        <f aca="false">(J420/J336)</f>
        <v>0.282763797390333</v>
      </c>
      <c r="K462" s="71" t="n">
        <f aca="false">(K420/K336)</f>
        <v>0.282763797390333</v>
      </c>
      <c r="L462" s="71" t="n">
        <f aca="false">(L420/L336)</f>
        <v>0.282763797390333</v>
      </c>
      <c r="M462" s="71" t="n">
        <f aca="false">(M420/M336)</f>
        <v>0.282763797390333</v>
      </c>
    </row>
    <row r="463" customFormat="false" ht="15" hidden="false" customHeight="false" outlineLevel="0" collapsed="false">
      <c r="B463" s="0" t="s">
        <v>26</v>
      </c>
      <c r="C463" s="71" t="n">
        <f aca="false">(C421/C337)</f>
        <v>0</v>
      </c>
      <c r="D463" s="71" t="n">
        <f aca="false">(D421/D337)</f>
        <v>0.183301590354501</v>
      </c>
      <c r="E463" s="71" t="n">
        <f aca="false">(E421/E337)</f>
        <v>0.183301590354501</v>
      </c>
      <c r="F463" s="71" t="n">
        <f aca="false">(F421/F337)</f>
        <v>0.183301590354501</v>
      </c>
      <c r="G463" s="71" t="n">
        <f aca="false">(G421/G337)</f>
        <v>0.183301590354501</v>
      </c>
      <c r="H463" s="71" t="n">
        <f aca="false">(H421/H337)</f>
        <v>0.183301590354501</v>
      </c>
      <c r="I463" s="71" t="n">
        <f aca="false">(I421/I337)</f>
        <v>0.183301590354501</v>
      </c>
      <c r="J463" s="71" t="n">
        <f aca="false">(J421/J337)</f>
        <v>0.183301590354501</v>
      </c>
      <c r="K463" s="71" t="n">
        <f aca="false">(K421/K337)</f>
        <v>0.183301590354501</v>
      </c>
      <c r="L463" s="71" t="n">
        <f aca="false">(L421/L337)</f>
        <v>0.183301590354501</v>
      </c>
      <c r="M463" s="71" t="n">
        <f aca="false">(M421/M337)</f>
        <v>0.183301590354501</v>
      </c>
    </row>
    <row r="464" customFormat="false" ht="15" hidden="false" customHeight="false" outlineLevel="0" collapsed="false">
      <c r="B464" s="0" t="s">
        <v>27</v>
      </c>
      <c r="C464" s="71" t="n">
        <f aca="false">(C422/C338)</f>
        <v>0</v>
      </c>
      <c r="D464" s="71" t="n">
        <f aca="false">(D422/D338)</f>
        <v>0.266827189710349</v>
      </c>
      <c r="E464" s="71" t="n">
        <f aca="false">(E422/E338)</f>
        <v>0.266827189710349</v>
      </c>
      <c r="F464" s="71" t="n">
        <f aca="false">(F422/F338)</f>
        <v>0.266827189710349</v>
      </c>
      <c r="G464" s="71" t="n">
        <f aca="false">(G422/G338)</f>
        <v>0.266827189710349</v>
      </c>
      <c r="H464" s="71" t="n">
        <f aca="false">(H422/H338)</f>
        <v>0.266827189710349</v>
      </c>
      <c r="I464" s="71" t="n">
        <f aca="false">(I422/I338)</f>
        <v>0.266827189710349</v>
      </c>
      <c r="J464" s="71" t="n">
        <f aca="false">(J422/J338)</f>
        <v>0.266827189710349</v>
      </c>
      <c r="K464" s="71" t="n">
        <f aca="false">(K422/K338)</f>
        <v>0.266827189710349</v>
      </c>
      <c r="L464" s="71" t="n">
        <f aca="false">(L422/L338)</f>
        <v>0.266827189710349</v>
      </c>
      <c r="M464" s="71" t="n">
        <f aca="false">(M422/M338)</f>
        <v>0.266827189710349</v>
      </c>
    </row>
    <row r="466" customFormat="false" ht="15" hidden="false" customHeight="false" outlineLevel="0" collapsed="false">
      <c r="B466" s="0" t="s">
        <v>555</v>
      </c>
    </row>
    <row r="467" customFormat="false" ht="15" hidden="false" customHeight="false" outlineLevel="0" collapsed="false">
      <c r="B467" s="0" t="s">
        <v>238</v>
      </c>
      <c r="C467" s="71" t="n">
        <f aca="false">C401/SUM(D335:M335)</f>
        <v>0.520177278580933</v>
      </c>
    </row>
    <row r="468" customFormat="false" ht="15" hidden="false" customHeight="false" outlineLevel="0" collapsed="false">
      <c r="B468" s="0" t="s">
        <v>25</v>
      </c>
      <c r="C468" s="71" t="n">
        <f aca="false">C402/SUM(D336:M336)</f>
        <v>0.600230150446085</v>
      </c>
    </row>
    <row r="469" customFormat="false" ht="15" hidden="false" customHeight="false" outlineLevel="0" collapsed="false">
      <c r="B469" s="0" t="s">
        <v>26</v>
      </c>
      <c r="C469" s="71" t="n">
        <f aca="false">C403/SUM(D337:M337)</f>
        <v>0.39055278854723</v>
      </c>
    </row>
    <row r="470" customFormat="false" ht="15" hidden="false" customHeight="false" outlineLevel="0" collapsed="false">
      <c r="B470" s="0" t="s">
        <v>27</v>
      </c>
      <c r="C470" s="71" t="n">
        <f aca="false">C404/SUM(D338:M338)</f>
        <v>0.566991220785295</v>
      </c>
    </row>
    <row r="472" customFormat="false" ht="15" hidden="false" customHeight="false" outlineLevel="0" collapsed="false">
      <c r="B472" s="0" t="s">
        <v>556</v>
      </c>
    </row>
    <row r="473" customFormat="false" ht="15" hidden="false" customHeight="false" outlineLevel="0" collapsed="false">
      <c r="B473" s="0" t="s">
        <v>238</v>
      </c>
      <c r="C473" s="71" t="n">
        <f aca="false">C425/SUM(D335:M335)</f>
        <v>0.24471447215609</v>
      </c>
    </row>
    <row r="474" customFormat="false" ht="15" hidden="false" customHeight="false" outlineLevel="0" collapsed="false">
      <c r="B474" s="0" t="s">
        <v>25</v>
      </c>
      <c r="C474" s="71" t="n">
        <f aca="false">C426/SUM(D336:M336)</f>
        <v>0.282763797390333</v>
      </c>
    </row>
    <row r="475" customFormat="false" ht="15" hidden="false" customHeight="false" outlineLevel="0" collapsed="false">
      <c r="B475" s="0" t="s">
        <v>26</v>
      </c>
      <c r="C475" s="71" t="n">
        <f aca="false">C427/SUM(D337:M337)</f>
        <v>0.183301590354501</v>
      </c>
    </row>
    <row r="476" customFormat="false" ht="15" hidden="false" customHeight="false" outlineLevel="0" collapsed="false">
      <c r="B476" s="0" t="s">
        <v>27</v>
      </c>
      <c r="C476" s="71" t="n">
        <f aca="false">C428/SUM(D338:M338)</f>
        <v>0.266827189710349</v>
      </c>
    </row>
    <row r="478" customFormat="false" ht="15" hidden="false" customHeight="false" outlineLevel="0" collapsed="false">
      <c r="B478" s="0" t="s">
        <v>450</v>
      </c>
    </row>
    <row r="479" customFormat="false" ht="15" hidden="false" customHeight="false" outlineLevel="0" collapsed="false">
      <c r="B479" s="0" t="s">
        <v>238</v>
      </c>
      <c r="C479" s="0" t="n">
        <f aca="false">C154+C323</f>
        <v>0</v>
      </c>
      <c r="D479" s="22" t="n">
        <f aca="false">D154+D323</f>
        <v>112569.967568646</v>
      </c>
      <c r="E479" s="22" t="n">
        <f aca="false">E154+E323</f>
        <v>116109.498058062</v>
      </c>
      <c r="F479" s="22" t="n">
        <f aca="false">F154+F323</f>
        <v>119732.475926896</v>
      </c>
      <c r="G479" s="22" t="n">
        <f aca="false">G154+G323</f>
        <v>123442.797721198</v>
      </c>
      <c r="H479" s="22" t="n">
        <f aca="false">H154+H323</f>
        <v>127237.924118824</v>
      </c>
      <c r="I479" s="22" t="n">
        <f aca="false">I154+I323</f>
        <v>131132.872145555</v>
      </c>
      <c r="J479" s="22" t="n">
        <f aca="false">J154+J323</f>
        <v>135107.765038404</v>
      </c>
      <c r="K479" s="22" t="n">
        <f aca="false">K154+K323</f>
        <v>139180.312380253</v>
      </c>
      <c r="L479" s="22" t="n">
        <f aca="false">L154+L323</f>
        <v>143398.214024132</v>
      </c>
      <c r="M479" s="22" t="n">
        <f aca="false">M154+M323</f>
        <v>147590.131397453</v>
      </c>
    </row>
    <row r="480" customFormat="false" ht="15" hidden="false" customHeight="false" outlineLevel="0" collapsed="false">
      <c r="B480" s="0" t="s">
        <v>25</v>
      </c>
      <c r="C480" s="0" t="n">
        <f aca="false">C155+C324</f>
        <v>0</v>
      </c>
      <c r="D480" s="22" t="n">
        <f aca="false">D155+D324</f>
        <v>40361.0545967909</v>
      </c>
      <c r="E480" s="22" t="n">
        <f aca="false">E155+E324</f>
        <v>41630.1247263811</v>
      </c>
      <c r="F480" s="22" t="n">
        <f aca="false">F155+F324</f>
        <v>42929.114241305</v>
      </c>
      <c r="G480" s="22" t="n">
        <f aca="false">G155+G324</f>
        <v>44259.4202167435</v>
      </c>
      <c r="H480" s="22" t="n">
        <f aca="false">H155+H324</f>
        <v>45620.132199208</v>
      </c>
      <c r="I480" s="22" t="n">
        <f aca="false">I155+I324</f>
        <v>47016.6344222605</v>
      </c>
      <c r="J480" s="22" t="n">
        <f aca="false">J155+J324</f>
        <v>48441.8002327315</v>
      </c>
      <c r="K480" s="22" t="n">
        <f aca="false">K155+K324</f>
        <v>49901.9792588304</v>
      </c>
      <c r="L480" s="22" t="n">
        <f aca="false">L155+L324</f>
        <v>51414.2738984172</v>
      </c>
      <c r="M480" s="22" t="n">
        <f aca="false">M155+M324</f>
        <v>52917.2520872194</v>
      </c>
    </row>
    <row r="481" customFormat="false" ht="15" hidden="false" customHeight="false" outlineLevel="0" collapsed="false">
      <c r="B481" s="0" t="s">
        <v>26</v>
      </c>
      <c r="C481" s="0" t="n">
        <f aca="false">C156+C325</f>
        <v>0</v>
      </c>
      <c r="D481" s="22" t="n">
        <f aca="false">D156+D325</f>
        <v>28863.3889730762</v>
      </c>
      <c r="E481" s="22" t="n">
        <f aca="false">E156+E325</f>
        <v>29770.9387175119</v>
      </c>
      <c r="F481" s="22" t="n">
        <f aca="false">F156+F325</f>
        <v>30699.8847030852</v>
      </c>
      <c r="G481" s="22" t="n">
        <f aca="false">G156+G325</f>
        <v>31651.2260197549</v>
      </c>
      <c r="H481" s="22" t="n">
        <f aca="false">H156+H325</f>
        <v>32624.3115751884</v>
      </c>
      <c r="I481" s="22" t="n">
        <f aca="false">I156+I325</f>
        <v>33622.9917947319</v>
      </c>
      <c r="J481" s="22" t="n">
        <f aca="false">J156+J325</f>
        <v>34642.1701970233</v>
      </c>
      <c r="K481" s="22" t="n">
        <f aca="false">K156+K325</f>
        <v>35686.387589796</v>
      </c>
      <c r="L481" s="22" t="n">
        <f aca="false">L156+L325</f>
        <v>36767.8744057466</v>
      </c>
      <c r="M481" s="22" t="n">
        <f aca="false">M156+M325</f>
        <v>37842.6987510177</v>
      </c>
    </row>
    <row r="482" customFormat="false" ht="15" hidden="false" customHeight="false" outlineLevel="0" collapsed="false">
      <c r="B482" s="0" t="s">
        <v>27</v>
      </c>
      <c r="C482" s="0" t="n">
        <f aca="false">C157+C326</f>
        <v>0</v>
      </c>
      <c r="D482" s="22" t="n">
        <f aca="false">D157+D326</f>
        <v>43345.5239987792</v>
      </c>
      <c r="E482" s="22" t="n">
        <f aca="false">E157+E326</f>
        <v>44708.4346141687</v>
      </c>
      <c r="F482" s="22" t="n">
        <f aca="false">F157+F326</f>
        <v>46103.476982506</v>
      </c>
      <c r="G482" s="22" t="n">
        <f aca="false">G157+G326</f>
        <v>47532.1514846999</v>
      </c>
      <c r="H482" s="22" t="n">
        <f aca="false">H157+H326</f>
        <v>48993.4803444276</v>
      </c>
      <c r="I482" s="22" t="n">
        <f aca="false">I157+I326</f>
        <v>50493.2459285629</v>
      </c>
      <c r="J482" s="22" t="n">
        <f aca="false">J157+J326</f>
        <v>52023.7946086492</v>
      </c>
      <c r="K482" s="22" t="n">
        <f aca="false">K157+K326</f>
        <v>53591.9455316262</v>
      </c>
      <c r="L482" s="22" t="n">
        <f aca="false">L157+L326</f>
        <v>55216.0657199686</v>
      </c>
      <c r="M482" s="22" t="n">
        <f aca="false">M157+M326</f>
        <v>56830.1805592162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tabColor rgb="FFFFC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8.83984375" defaultRowHeight="15" zeroHeight="false" outlineLevelRow="0" outlineLevelCol="0"/>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N1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99" activeCellId="0" sqref="B99"/>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12" min="2" style="0" width="15.33"/>
    <col collapsed="false" customWidth="true" hidden="false" outlineLevel="0" max="13" min="13" style="0" width="10.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row>
    <row r="2" customFormat="false" ht="15" hidden="false" customHeight="false" outlineLevel="0" collapsed="false">
      <c r="A2" s="53" t="s">
        <v>578</v>
      </c>
      <c r="M2" s="0" t="s">
        <v>235</v>
      </c>
    </row>
    <row r="3" customFormat="false" ht="15" hidden="false" customHeight="false" outlineLevel="0" collapsed="false">
      <c r="A3" s="0" t="s">
        <v>579</v>
      </c>
      <c r="B3" s="0" t="n">
        <v>12</v>
      </c>
      <c r="C3" s="0" t="n">
        <f aca="false">B3</f>
        <v>12</v>
      </c>
      <c r="D3" s="0" t="n">
        <f aca="false">C3</f>
        <v>12</v>
      </c>
      <c r="E3" s="0" t="n">
        <f aca="false">D3</f>
        <v>12</v>
      </c>
      <c r="F3" s="0" t="n">
        <f aca="false">E3</f>
        <v>12</v>
      </c>
      <c r="G3" s="0" t="n">
        <f aca="false">F3</f>
        <v>12</v>
      </c>
      <c r="H3" s="0" t="n">
        <f aca="false">G3</f>
        <v>12</v>
      </c>
      <c r="I3" s="0" t="n">
        <f aca="false">H3</f>
        <v>12</v>
      </c>
      <c r="J3" s="0" t="n">
        <f aca="false">I3</f>
        <v>12</v>
      </c>
      <c r="K3" s="0" t="n">
        <f aca="false">J3</f>
        <v>12</v>
      </c>
      <c r="L3" s="0" t="n">
        <f aca="false">K3</f>
        <v>12</v>
      </c>
      <c r="M3" s="0" t="s">
        <v>580</v>
      </c>
    </row>
    <row r="4" customFormat="false" ht="15" hidden="false" customHeight="false" outlineLevel="0" collapsed="false">
      <c r="A4" s="0" t="s">
        <v>581</v>
      </c>
      <c r="B4" s="0" t="n">
        <v>250</v>
      </c>
      <c r="C4" s="0" t="n">
        <f aca="false">B4</f>
        <v>250</v>
      </c>
      <c r="D4" s="0" t="n">
        <f aca="false">C4</f>
        <v>250</v>
      </c>
      <c r="E4" s="0" t="n">
        <f aca="false">D4</f>
        <v>250</v>
      </c>
      <c r="F4" s="0" t="n">
        <f aca="false">E4</f>
        <v>250</v>
      </c>
      <c r="G4" s="0" t="n">
        <f aca="false">F4</f>
        <v>250</v>
      </c>
      <c r="H4" s="0" t="n">
        <f aca="false">G4</f>
        <v>250</v>
      </c>
      <c r="I4" s="0" t="n">
        <f aca="false">H4</f>
        <v>250</v>
      </c>
      <c r="J4" s="0" t="n">
        <f aca="false">I4</f>
        <v>250</v>
      </c>
      <c r="K4" s="0" t="n">
        <f aca="false">J4</f>
        <v>250</v>
      </c>
      <c r="L4" s="0" t="n">
        <f aca="false">K4</f>
        <v>250</v>
      </c>
      <c r="M4" s="0" t="s">
        <v>582</v>
      </c>
    </row>
    <row r="5" customFormat="false" ht="15" hidden="false" customHeight="false" outlineLevel="0" collapsed="false">
      <c r="A5" s="19" t="s">
        <v>583</v>
      </c>
      <c r="B5" s="142" t="n">
        <f aca="false">'National Data'!C26</f>
        <v>5498.31327368182</v>
      </c>
      <c r="C5" s="142" t="n">
        <f aca="false">B5</f>
        <v>5498.31327368182</v>
      </c>
      <c r="D5" s="142" t="n">
        <f aca="false">C5</f>
        <v>5498.31327368182</v>
      </c>
      <c r="E5" s="142" t="n">
        <f aca="false">D5</f>
        <v>5498.31327368182</v>
      </c>
      <c r="F5" s="142" t="n">
        <f aca="false">E5</f>
        <v>5498.31327368182</v>
      </c>
      <c r="G5" s="142" t="n">
        <f aca="false">F5</f>
        <v>5498.31327368182</v>
      </c>
      <c r="H5" s="142" t="n">
        <f aca="false">G5</f>
        <v>5498.31327368182</v>
      </c>
      <c r="I5" s="142" t="n">
        <f aca="false">H5</f>
        <v>5498.31327368182</v>
      </c>
      <c r="J5" s="142" t="n">
        <f aca="false">I5</f>
        <v>5498.31327368182</v>
      </c>
      <c r="K5" s="142" t="n">
        <f aca="false">J5</f>
        <v>5498.31327368182</v>
      </c>
      <c r="L5" s="142" t="n">
        <f aca="false">K5</f>
        <v>5498.31327368182</v>
      </c>
      <c r="M5" s="0" t="s">
        <v>584</v>
      </c>
    </row>
    <row r="6" customFormat="false" ht="15" hidden="false" customHeight="false" outlineLevel="0" collapsed="false">
      <c r="A6" s="19" t="s">
        <v>585</v>
      </c>
      <c r="B6" s="142" t="n">
        <f aca="false">'National Data'!C27</f>
        <v>3141.89329924675</v>
      </c>
      <c r="C6" s="142" t="n">
        <f aca="false">B6</f>
        <v>3141.89329924675</v>
      </c>
      <c r="D6" s="142" t="n">
        <f aca="false">C6</f>
        <v>3141.89329924675</v>
      </c>
      <c r="E6" s="142" t="n">
        <f aca="false">D6</f>
        <v>3141.89329924675</v>
      </c>
      <c r="F6" s="142" t="n">
        <f aca="false">E6</f>
        <v>3141.89329924675</v>
      </c>
      <c r="G6" s="142" t="n">
        <f aca="false">F6</f>
        <v>3141.89329924675</v>
      </c>
      <c r="H6" s="142" t="n">
        <f aca="false">G6</f>
        <v>3141.89329924675</v>
      </c>
      <c r="I6" s="142" t="n">
        <f aca="false">H6</f>
        <v>3141.89329924675</v>
      </c>
      <c r="J6" s="142" t="n">
        <f aca="false">I6</f>
        <v>3141.89329924675</v>
      </c>
      <c r="K6" s="142" t="n">
        <f aca="false">J6</f>
        <v>3141.89329924675</v>
      </c>
      <c r="L6" s="142" t="n">
        <f aca="false">K6</f>
        <v>3141.89329924675</v>
      </c>
      <c r="M6" s="0" t="s">
        <v>586</v>
      </c>
    </row>
    <row r="8" customFormat="false" ht="15" hidden="false" customHeight="false" outlineLevel="0" collapsed="false">
      <c r="A8" s="53" t="s">
        <v>587</v>
      </c>
    </row>
    <row r="9" customFormat="false" ht="16" hidden="false" customHeight="false" outlineLevel="0" collapsed="false">
      <c r="A9" s="26" t="s">
        <v>588</v>
      </c>
      <c r="B9" s="60" t="n">
        <v>15000</v>
      </c>
      <c r="C9" s="60"/>
      <c r="D9" s="60"/>
      <c r="E9" s="60"/>
      <c r="F9" s="60"/>
      <c r="G9" s="60"/>
      <c r="H9" s="60"/>
      <c r="I9" s="60"/>
      <c r="J9" s="60"/>
      <c r="K9" s="60"/>
      <c r="L9" s="60"/>
      <c r="M9" s="19" t="s">
        <v>589</v>
      </c>
      <c r="N9" s="0" t="s">
        <v>590</v>
      </c>
    </row>
    <row r="10" customFormat="false" ht="32" hidden="false" customHeight="false" outlineLevel="0" collapsed="false">
      <c r="A10" s="26" t="s">
        <v>591</v>
      </c>
      <c r="B10" s="48" t="n">
        <f aca="false">B3</f>
        <v>12</v>
      </c>
      <c r="C10" s="60"/>
      <c r="D10" s="60"/>
      <c r="E10" s="60"/>
      <c r="F10" s="60"/>
      <c r="G10" s="60"/>
      <c r="H10" s="60"/>
      <c r="I10" s="60"/>
      <c r="J10" s="60"/>
      <c r="K10" s="60"/>
      <c r="L10" s="60"/>
      <c r="M10" s="20" t="s">
        <v>592</v>
      </c>
    </row>
    <row r="11" customFormat="false" ht="16" hidden="false" customHeight="false" outlineLevel="0" collapsed="false">
      <c r="A11" s="145" t="s">
        <v>593</v>
      </c>
      <c r="B11" s="97" t="n">
        <f aca="false">B9*B10</f>
        <v>180000</v>
      </c>
      <c r="C11" s="60"/>
      <c r="D11" s="60"/>
      <c r="E11" s="60"/>
      <c r="F11" s="60"/>
      <c r="G11" s="60"/>
      <c r="H11" s="60"/>
      <c r="I11" s="60"/>
      <c r="J11" s="60"/>
      <c r="K11" s="60"/>
      <c r="L11" s="60"/>
      <c r="M11" s="20" t="s">
        <v>250</v>
      </c>
    </row>
    <row r="12" customFormat="false" ht="15" hidden="false" customHeight="false" outlineLevel="0" collapsed="false">
      <c r="A12" s="0" t="s">
        <v>594</v>
      </c>
      <c r="B12" s="60" t="n">
        <v>10000</v>
      </c>
      <c r="C12" s="60"/>
      <c r="D12" s="60"/>
      <c r="E12" s="60"/>
      <c r="F12" s="60"/>
      <c r="G12" s="60"/>
      <c r="H12" s="60"/>
      <c r="I12" s="60"/>
      <c r="J12" s="60"/>
      <c r="K12" s="60"/>
      <c r="L12" s="60"/>
      <c r="M12" s="0" t="s">
        <v>595</v>
      </c>
    </row>
    <row r="13" customFormat="false" ht="16" hidden="false" customHeight="false" outlineLevel="0" collapsed="false">
      <c r="A13" s="26" t="s">
        <v>596</v>
      </c>
      <c r="B13" s="48" t="n">
        <f aca="false">B3</f>
        <v>12</v>
      </c>
      <c r="C13" s="60"/>
      <c r="D13" s="60"/>
      <c r="E13" s="60"/>
      <c r="F13" s="60"/>
      <c r="G13" s="60"/>
      <c r="H13" s="60"/>
      <c r="I13" s="60"/>
      <c r="J13" s="60"/>
      <c r="K13" s="60"/>
      <c r="L13" s="60"/>
      <c r="M13" s="0" t="s">
        <v>597</v>
      </c>
    </row>
    <row r="14" customFormat="false" ht="16" hidden="false" customHeight="false" outlineLevel="0" collapsed="false">
      <c r="A14" s="145" t="s">
        <v>598</v>
      </c>
      <c r="B14" s="97" t="n">
        <f aca="false">B12*B13</f>
        <v>120000</v>
      </c>
      <c r="C14" s="60"/>
      <c r="D14" s="60"/>
      <c r="E14" s="60"/>
      <c r="F14" s="60"/>
      <c r="G14" s="60"/>
      <c r="H14" s="60"/>
      <c r="I14" s="60"/>
      <c r="J14" s="60"/>
      <c r="K14" s="60"/>
      <c r="L14" s="60"/>
      <c r="M14" s="0" t="s">
        <v>250</v>
      </c>
    </row>
    <row r="15" customFormat="false" ht="15" hidden="false" customHeight="false" outlineLevel="0" collapsed="false">
      <c r="A15" s="0" t="s">
        <v>599</v>
      </c>
      <c r="B15" s="0" t="n">
        <v>10000</v>
      </c>
      <c r="C15" s="60"/>
      <c r="D15" s="60"/>
      <c r="E15" s="60"/>
      <c r="F15" s="60"/>
      <c r="G15" s="60"/>
      <c r="H15" s="60"/>
      <c r="I15" s="60"/>
      <c r="J15" s="60"/>
      <c r="K15" s="60"/>
      <c r="L15" s="60"/>
      <c r="M15" s="0" t="s">
        <v>595</v>
      </c>
    </row>
    <row r="16" customFormat="false" ht="16" hidden="false" customHeight="false" outlineLevel="0" collapsed="false">
      <c r="A16" s="26" t="s">
        <v>600</v>
      </c>
      <c r="B16" s="48" t="n">
        <f aca="false">B3</f>
        <v>12</v>
      </c>
      <c r="C16" s="60"/>
      <c r="D16" s="60"/>
      <c r="E16" s="60"/>
      <c r="F16" s="60"/>
      <c r="G16" s="60"/>
      <c r="H16" s="60"/>
      <c r="I16" s="60"/>
      <c r="J16" s="60"/>
      <c r="K16" s="60"/>
      <c r="L16" s="60"/>
      <c r="M16" s="0" t="s">
        <v>597</v>
      </c>
    </row>
    <row r="17" customFormat="false" ht="16" hidden="false" customHeight="false" outlineLevel="0" collapsed="false">
      <c r="A17" s="145" t="s">
        <v>601</v>
      </c>
      <c r="B17" s="97" t="n">
        <f aca="false">B15*B16</f>
        <v>120000</v>
      </c>
      <c r="C17" s="60"/>
      <c r="D17" s="60"/>
      <c r="E17" s="60"/>
      <c r="F17" s="60"/>
      <c r="G17" s="60"/>
      <c r="H17" s="60"/>
      <c r="I17" s="60"/>
      <c r="J17" s="60"/>
      <c r="K17" s="60"/>
      <c r="L17" s="60"/>
      <c r="M17" s="0" t="s">
        <v>250</v>
      </c>
    </row>
    <row r="18" customFormat="false" ht="15" hidden="false" customHeight="false" outlineLevel="0" collapsed="false">
      <c r="A18" s="19" t="s">
        <v>602</v>
      </c>
      <c r="B18" s="60"/>
      <c r="C18" s="60"/>
      <c r="D18" s="60"/>
      <c r="E18" s="60"/>
      <c r="F18" s="60"/>
      <c r="G18" s="60"/>
      <c r="H18" s="60"/>
      <c r="I18" s="60"/>
      <c r="J18" s="60"/>
      <c r="K18" s="60"/>
      <c r="L18" s="60"/>
    </row>
    <row r="19" customFormat="false" ht="15" hidden="false" customHeight="false" outlineLevel="0" collapsed="false">
      <c r="A19" s="146" t="s">
        <v>603</v>
      </c>
      <c r="B19" s="147" t="n">
        <f aca="false">B11+B14+B17</f>
        <v>420000</v>
      </c>
      <c r="C19" s="60"/>
      <c r="D19" s="60"/>
      <c r="E19" s="60"/>
      <c r="F19" s="60"/>
      <c r="G19" s="60"/>
      <c r="H19" s="60"/>
      <c r="I19" s="60"/>
      <c r="J19" s="60"/>
      <c r="K19" s="60"/>
      <c r="L19" s="60"/>
      <c r="M19" s="0" t="s">
        <v>250</v>
      </c>
    </row>
    <row r="20" customFormat="false" ht="15" hidden="false" customHeight="false" outlineLevel="0" collapsed="false">
      <c r="B20" s="60"/>
      <c r="C20" s="60"/>
      <c r="D20" s="60"/>
      <c r="E20" s="60"/>
      <c r="F20" s="60"/>
      <c r="G20" s="60"/>
      <c r="H20" s="60"/>
      <c r="I20" s="60"/>
      <c r="J20" s="60"/>
      <c r="K20" s="60"/>
      <c r="L20" s="60"/>
    </row>
    <row r="21" customFormat="false" ht="15" hidden="false" customHeight="false" outlineLevel="0" collapsed="false">
      <c r="A21" s="53" t="s">
        <v>604</v>
      </c>
      <c r="B21" s="60"/>
      <c r="C21" s="60"/>
      <c r="D21" s="60"/>
      <c r="E21" s="60"/>
      <c r="F21" s="60"/>
      <c r="G21" s="60"/>
      <c r="H21" s="60"/>
      <c r="I21" s="60"/>
      <c r="J21" s="60"/>
      <c r="K21" s="60"/>
      <c r="L21" s="60"/>
    </row>
    <row r="22" customFormat="false" ht="15" hidden="false" customHeight="false" outlineLevel="0" collapsed="false">
      <c r="A22" s="58" t="s">
        <v>605</v>
      </c>
      <c r="B22" s="0" t="n">
        <v>200000</v>
      </c>
      <c r="C22" s="60"/>
      <c r="D22" s="60"/>
      <c r="E22" s="60"/>
      <c r="F22" s="60"/>
      <c r="G22" s="60"/>
      <c r="H22" s="60"/>
      <c r="I22" s="60"/>
      <c r="J22" s="60"/>
      <c r="K22" s="60"/>
      <c r="L22" s="60"/>
      <c r="M22" s="0" t="s">
        <v>606</v>
      </c>
    </row>
    <row r="23" customFormat="false" ht="15" hidden="false" customHeight="false" outlineLevel="0" collapsed="false">
      <c r="A23" s="58" t="s">
        <v>607</v>
      </c>
      <c r="B23" s="0" t="n">
        <v>12000</v>
      </c>
      <c r="C23" s="60"/>
      <c r="D23" s="60"/>
      <c r="E23" s="60"/>
      <c r="F23" s="60"/>
      <c r="G23" s="60"/>
      <c r="H23" s="60"/>
      <c r="I23" s="60"/>
      <c r="J23" s="60"/>
      <c r="K23" s="60"/>
      <c r="L23" s="60"/>
      <c r="M23" s="0" t="s">
        <v>608</v>
      </c>
    </row>
    <row r="24" customFormat="false" ht="15" hidden="false" customHeight="false" outlineLevel="0" collapsed="false">
      <c r="A24" s="58" t="s">
        <v>609</v>
      </c>
      <c r="B24" s="0" t="n">
        <v>30000</v>
      </c>
      <c r="C24" s="60"/>
      <c r="D24" s="60"/>
      <c r="E24" s="60"/>
      <c r="F24" s="60"/>
      <c r="G24" s="60"/>
      <c r="H24" s="60"/>
      <c r="I24" s="60"/>
      <c r="J24" s="60"/>
      <c r="K24" s="60"/>
      <c r="L24" s="60"/>
      <c r="M24" s="0" t="s">
        <v>608</v>
      </c>
    </row>
    <row r="25" customFormat="false" ht="15" hidden="false" customHeight="false" outlineLevel="0" collapsed="false">
      <c r="A25" s="0" t="s">
        <v>610</v>
      </c>
      <c r="B25" s="0" t="n">
        <v>25000</v>
      </c>
      <c r="C25" s="60"/>
      <c r="D25" s="60"/>
      <c r="E25" s="60"/>
      <c r="F25" s="60"/>
      <c r="G25" s="60"/>
      <c r="H25" s="60"/>
      <c r="I25" s="60"/>
      <c r="J25" s="60"/>
      <c r="K25" s="60"/>
      <c r="L25" s="60"/>
      <c r="M25" s="0" t="s">
        <v>611</v>
      </c>
    </row>
    <row r="26" customFormat="false" ht="15" hidden="false" customHeight="false" outlineLevel="0" collapsed="false">
      <c r="A26" s="0" t="s">
        <v>612</v>
      </c>
      <c r="B26" s="0" t="n">
        <v>250000</v>
      </c>
      <c r="C26" s="60"/>
      <c r="D26" s="60"/>
      <c r="E26" s="60"/>
      <c r="F26" s="60"/>
      <c r="G26" s="60"/>
      <c r="H26" s="60"/>
      <c r="I26" s="60"/>
      <c r="J26" s="60"/>
      <c r="K26" s="60"/>
      <c r="L26" s="60"/>
      <c r="M26" s="0" t="s">
        <v>595</v>
      </c>
    </row>
    <row r="27" customFormat="false" ht="15" hidden="false" customHeight="false" outlineLevel="0" collapsed="false">
      <c r="A27" s="0" t="s">
        <v>613</v>
      </c>
      <c r="B27" s="148" t="n">
        <v>15000</v>
      </c>
      <c r="C27" s="60"/>
      <c r="D27" s="60"/>
      <c r="E27" s="60"/>
      <c r="F27" s="60"/>
      <c r="G27" s="60"/>
      <c r="H27" s="60"/>
      <c r="I27" s="60"/>
      <c r="J27" s="60"/>
      <c r="K27" s="60"/>
      <c r="L27" s="60"/>
      <c r="M27" s="0" t="s">
        <v>611</v>
      </c>
    </row>
    <row r="28" customFormat="false" ht="15" hidden="false" customHeight="false" outlineLevel="0" collapsed="false">
      <c r="A28" s="0" t="s">
        <v>614</v>
      </c>
      <c r="B28" s="0" t="n">
        <v>2500</v>
      </c>
      <c r="C28" s="60"/>
      <c r="D28" s="60"/>
      <c r="E28" s="60"/>
      <c r="F28" s="60"/>
      <c r="G28" s="60"/>
      <c r="H28" s="60"/>
      <c r="I28" s="60"/>
      <c r="J28" s="60"/>
      <c r="K28" s="60"/>
      <c r="L28" s="60"/>
      <c r="M28" s="0" t="s">
        <v>611</v>
      </c>
    </row>
    <row r="29" customFormat="false" ht="15" hidden="false" customHeight="false" outlineLevel="0" collapsed="false">
      <c r="A29" s="0" t="s">
        <v>615</v>
      </c>
      <c r="B29" s="0" t="n">
        <v>2500</v>
      </c>
      <c r="C29" s="60"/>
      <c r="D29" s="60"/>
      <c r="E29" s="60"/>
      <c r="F29" s="60"/>
      <c r="G29" s="60"/>
      <c r="H29" s="60"/>
      <c r="I29" s="60"/>
      <c r="J29" s="60"/>
      <c r="K29" s="60"/>
      <c r="L29" s="60"/>
      <c r="M29" s="0" t="s">
        <v>611</v>
      </c>
    </row>
    <row r="30" customFormat="false" ht="15" hidden="false" customHeight="false" outlineLevel="0" collapsed="false">
      <c r="A30" s="146" t="s">
        <v>616</v>
      </c>
      <c r="B30" s="147" t="n">
        <f aca="false">SUM(B22:B29)</f>
        <v>537000</v>
      </c>
      <c r="C30" s="60"/>
      <c r="D30" s="60"/>
      <c r="E30" s="60"/>
      <c r="F30" s="60"/>
      <c r="G30" s="60"/>
      <c r="H30" s="60"/>
      <c r="I30" s="60"/>
      <c r="J30" s="60"/>
      <c r="K30" s="60"/>
      <c r="L30" s="60"/>
      <c r="M30" s="0" t="s">
        <v>250</v>
      </c>
    </row>
    <row r="31" customFormat="false" ht="15" hidden="false" customHeight="false" outlineLevel="0" collapsed="false">
      <c r="B31" s="60"/>
      <c r="C31" s="60"/>
      <c r="D31" s="60"/>
      <c r="E31" s="60"/>
      <c r="F31" s="60"/>
      <c r="G31" s="60"/>
      <c r="H31" s="60"/>
      <c r="I31" s="60"/>
      <c r="J31" s="60"/>
      <c r="K31" s="60"/>
      <c r="L31" s="60"/>
    </row>
    <row r="32" customFormat="false" ht="15" hidden="false" customHeight="false" outlineLevel="0" collapsed="false">
      <c r="A32" s="53" t="s">
        <v>617</v>
      </c>
      <c r="B32" s="60"/>
      <c r="C32" s="60"/>
      <c r="D32" s="60"/>
      <c r="E32" s="60"/>
      <c r="F32" s="60"/>
      <c r="G32" s="60"/>
      <c r="H32" s="60"/>
      <c r="I32" s="60"/>
      <c r="J32" s="60"/>
      <c r="K32" s="60"/>
      <c r="L32" s="60"/>
      <c r="M32" s="0" t="s">
        <v>235</v>
      </c>
    </row>
    <row r="33" customFormat="false" ht="15" hidden="false" customHeight="false" outlineLevel="0" collapsed="false">
      <c r="A33" s="0" t="s">
        <v>618</v>
      </c>
      <c r="B33" s="60" t="n">
        <f aca="false">'Premix cost calcs - fe wheat'!H22</f>
        <v>2.7125</v>
      </c>
      <c r="C33" s="60" t="n">
        <f aca="false">B33</f>
        <v>2.7125</v>
      </c>
      <c r="D33" s="60" t="n">
        <f aca="false">C33</f>
        <v>2.7125</v>
      </c>
      <c r="E33" s="60" t="n">
        <f aca="false">D33</f>
        <v>2.7125</v>
      </c>
      <c r="F33" s="60" t="n">
        <f aca="false">E33</f>
        <v>2.7125</v>
      </c>
      <c r="G33" s="60" t="n">
        <f aca="false">F33</f>
        <v>2.7125</v>
      </c>
      <c r="H33" s="60" t="n">
        <f aca="false">G33</f>
        <v>2.7125</v>
      </c>
      <c r="I33" s="60" t="n">
        <f aca="false">H33</f>
        <v>2.7125</v>
      </c>
      <c r="J33" s="60" t="n">
        <f aca="false">I33</f>
        <v>2.7125</v>
      </c>
      <c r="K33" s="60" t="n">
        <f aca="false">J33</f>
        <v>2.7125</v>
      </c>
      <c r="L33" s="60" t="n">
        <f aca="false">K33</f>
        <v>2.7125</v>
      </c>
      <c r="M33" s="19" t="s">
        <v>619</v>
      </c>
      <c r="N33" s="0" t="s">
        <v>620</v>
      </c>
    </row>
    <row r="34" customFormat="false" ht="15" hidden="false" customHeight="false" outlineLevel="0" collapsed="false">
      <c r="A34" s="0" t="s">
        <v>621</v>
      </c>
      <c r="B34" s="59" t="n">
        <f aca="false">(20.36*1000)/365</f>
        <v>55.7808219178082</v>
      </c>
      <c r="C34" s="59" t="n">
        <f aca="false">B34</f>
        <v>55.7808219178082</v>
      </c>
      <c r="D34" s="59" t="n">
        <f aca="false">C34</f>
        <v>55.7808219178082</v>
      </c>
      <c r="E34" s="59" t="n">
        <f aca="false">D34</f>
        <v>55.7808219178082</v>
      </c>
      <c r="F34" s="59" t="n">
        <f aca="false">E34</f>
        <v>55.7808219178082</v>
      </c>
      <c r="G34" s="59" t="n">
        <f aca="false">F34</f>
        <v>55.7808219178082</v>
      </c>
      <c r="H34" s="59" t="n">
        <f aca="false">G34</f>
        <v>55.7808219178082</v>
      </c>
      <c r="I34" s="59" t="n">
        <f aca="false">H34</f>
        <v>55.7808219178082</v>
      </c>
      <c r="J34" s="59" t="n">
        <f aca="false">I34</f>
        <v>55.7808219178082</v>
      </c>
      <c r="K34" s="59" t="n">
        <f aca="false">J34</f>
        <v>55.7808219178082</v>
      </c>
      <c r="L34" s="59" t="n">
        <f aca="false">K34</f>
        <v>55.7808219178082</v>
      </c>
      <c r="M34" s="0" t="s">
        <v>622</v>
      </c>
    </row>
    <row r="35" customFormat="false" ht="15" hidden="false" customHeight="false" outlineLevel="0" collapsed="false">
      <c r="A35" s="0" t="s">
        <v>623</v>
      </c>
      <c r="B35" s="54" t="n">
        <f aca="false">Demographics!C$3</f>
        <v>21024070</v>
      </c>
      <c r="C35" s="54" t="n">
        <f aca="false">Demographics!D$3</f>
        <v>21586540</v>
      </c>
      <c r="D35" s="54" t="n">
        <f aca="false">Demographics!E$3</f>
        <v>22160198</v>
      </c>
      <c r="E35" s="54" t="n">
        <f aca="false">Demographics!F$3</f>
        <v>22744384</v>
      </c>
      <c r="F35" s="54" t="n">
        <f aca="false">Demographics!G$3</f>
        <v>23338676</v>
      </c>
      <c r="G35" s="54" t="n">
        <f aca="false">Demographics!H$3</f>
        <v>23942380</v>
      </c>
      <c r="H35" s="54" t="n">
        <f aca="false">Demographics!I$3</f>
        <v>24554986</v>
      </c>
      <c r="I35" s="54" t="n">
        <f aca="false">Demographics!J$3</f>
        <v>25176394</v>
      </c>
      <c r="J35" s="54" t="n">
        <f aca="false">Demographics!K$3</f>
        <v>25806516</v>
      </c>
      <c r="K35" s="54" t="n">
        <f aca="false">Demographics!L$3</f>
        <v>26444978</v>
      </c>
      <c r="L35" s="54" t="n">
        <f aca="false">Demographics!M$3</f>
        <v>27091862</v>
      </c>
      <c r="M35" s="0" t="s">
        <v>239</v>
      </c>
    </row>
    <row r="36" customFormat="false" ht="15" hidden="false" customHeight="false" outlineLevel="0" collapsed="false">
      <c r="A36" s="0" t="s">
        <v>624</v>
      </c>
      <c r="B36" s="60" t="n">
        <f aca="false">(B34*B35*365)/1000000</f>
        <v>428050.0652</v>
      </c>
      <c r="C36" s="60" t="n">
        <f aca="false">(C34*C35*365)/1000000</f>
        <v>439501.9544</v>
      </c>
      <c r="D36" s="60" t="n">
        <f aca="false">(D34*D35*365)/1000000</f>
        <v>451181.63128</v>
      </c>
      <c r="E36" s="60" t="n">
        <f aca="false">(E34*E35*365)/1000000</f>
        <v>463075.65824</v>
      </c>
      <c r="F36" s="60" t="n">
        <f aca="false">(F34*F35*365)/1000000</f>
        <v>475175.44336</v>
      </c>
      <c r="G36" s="60" t="n">
        <f aca="false">(G34*G35*365)/1000000</f>
        <v>487466.8568</v>
      </c>
      <c r="H36" s="60" t="n">
        <f aca="false">(H34*H35*365)/1000000</f>
        <v>499939.51496</v>
      </c>
      <c r="I36" s="60" t="n">
        <f aca="false">(I34*I35*365)/1000000</f>
        <v>512591.38184</v>
      </c>
      <c r="J36" s="60" t="n">
        <f aca="false">(J34*J35*365)/1000000</f>
        <v>525420.66576</v>
      </c>
      <c r="K36" s="60" t="n">
        <f aca="false">(K34*K35*365)/1000000</f>
        <v>538419.75208</v>
      </c>
      <c r="L36" s="60" t="n">
        <f aca="false">(L34*L35*365)/1000000</f>
        <v>551590.31032</v>
      </c>
      <c r="M36" s="0" t="s">
        <v>250</v>
      </c>
    </row>
    <row r="37" customFormat="false" ht="15" hidden="false" customHeight="false" outlineLevel="0" collapsed="false">
      <c r="A37" s="0" t="s">
        <v>625</v>
      </c>
      <c r="B37" s="99" t="n">
        <v>0</v>
      </c>
      <c r="C37" s="99" t="n">
        <v>0.97</v>
      </c>
      <c r="D37" s="149" t="n">
        <f aca="false">C37</f>
        <v>0.97</v>
      </c>
      <c r="E37" s="149" t="n">
        <f aca="false">D37</f>
        <v>0.97</v>
      </c>
      <c r="F37" s="149" t="n">
        <f aca="false">E37</f>
        <v>0.97</v>
      </c>
      <c r="G37" s="149" t="n">
        <f aca="false">F37</f>
        <v>0.97</v>
      </c>
      <c r="H37" s="149" t="n">
        <f aca="false">G37</f>
        <v>0.97</v>
      </c>
      <c r="I37" s="149" t="n">
        <f aca="false">H37</f>
        <v>0.97</v>
      </c>
      <c r="J37" s="149" t="n">
        <f aca="false">I37</f>
        <v>0.97</v>
      </c>
      <c r="K37" s="149" t="n">
        <f aca="false">J37</f>
        <v>0.97</v>
      </c>
      <c r="L37" s="149" t="n">
        <f aca="false">K37</f>
        <v>0.97</v>
      </c>
      <c r="M37" s="18" t="s">
        <v>90</v>
      </c>
    </row>
    <row r="38" customFormat="false" ht="15" hidden="false" customHeight="false" outlineLevel="0" collapsed="false">
      <c r="A38" s="0" t="s">
        <v>626</v>
      </c>
      <c r="B38" s="60" t="n">
        <f aca="false">B36*B37</f>
        <v>0</v>
      </c>
      <c r="C38" s="60" t="n">
        <f aca="false">C36*C37</f>
        <v>426316.895768</v>
      </c>
      <c r="D38" s="60" t="n">
        <f aca="false">D36*D37</f>
        <v>437646.1823416</v>
      </c>
      <c r="E38" s="60" t="n">
        <f aca="false">E36*E37</f>
        <v>449183.3884928</v>
      </c>
      <c r="F38" s="60" t="n">
        <f aca="false">F36*F37</f>
        <v>460920.1800592</v>
      </c>
      <c r="G38" s="60" t="n">
        <f aca="false">G36*G37</f>
        <v>472842.851096</v>
      </c>
      <c r="H38" s="60" t="n">
        <f aca="false">H36*H37</f>
        <v>484941.3295112</v>
      </c>
      <c r="I38" s="60" t="n">
        <f aca="false">I36*I37</f>
        <v>497213.6403848</v>
      </c>
      <c r="J38" s="60" t="n">
        <f aca="false">J36*J37</f>
        <v>509658.0457872</v>
      </c>
      <c r="K38" s="60" t="n">
        <f aca="false">K36*K37</f>
        <v>522267.1595176</v>
      </c>
      <c r="L38" s="60" t="n">
        <f aca="false">L36*L37</f>
        <v>535042.6010104</v>
      </c>
      <c r="M38" s="0" t="s">
        <v>250</v>
      </c>
    </row>
    <row r="39" customFormat="false" ht="15" hidden="false" customHeight="false" outlineLevel="0" collapsed="false">
      <c r="A39" s="97" t="s">
        <v>627</v>
      </c>
      <c r="B39" s="150" t="n">
        <f aca="false">B33*B38</f>
        <v>0</v>
      </c>
      <c r="C39" s="150" t="n">
        <f aca="false">C33*C38</f>
        <v>1156384.5797707</v>
      </c>
      <c r="D39" s="150" t="n">
        <f aca="false">D33*D38</f>
        <v>1187115.26960159</v>
      </c>
      <c r="E39" s="150" t="n">
        <f aca="false">E33*E38</f>
        <v>1218409.94128672</v>
      </c>
      <c r="F39" s="150" t="n">
        <f aca="false">F33*F38</f>
        <v>1250245.98841058</v>
      </c>
      <c r="G39" s="150" t="n">
        <f aca="false">G33*G38</f>
        <v>1282586.2335979</v>
      </c>
      <c r="H39" s="150" t="n">
        <f aca="false">H33*H38</f>
        <v>1315403.35629913</v>
      </c>
      <c r="I39" s="150" t="n">
        <f aca="false">I33*I38</f>
        <v>1348691.99954377</v>
      </c>
      <c r="J39" s="150" t="n">
        <f aca="false">J33*J38</f>
        <v>1382447.44919778</v>
      </c>
      <c r="K39" s="150" t="n">
        <f aca="false">K33*K38</f>
        <v>1416649.67019149</v>
      </c>
      <c r="L39" s="150" t="n">
        <f aca="false">L33*L38</f>
        <v>1451303.05524071</v>
      </c>
      <c r="M39" s="20" t="s">
        <v>250</v>
      </c>
    </row>
    <row r="40" customFormat="false" ht="15" hidden="false" customHeight="false" outlineLevel="0" collapsed="false">
      <c r="A40" s="97" t="s">
        <v>628</v>
      </c>
      <c r="B40" s="150" t="n">
        <v>0</v>
      </c>
      <c r="C40" s="150" t="n">
        <f aca="false">0.07*(B11+B17)</f>
        <v>21000</v>
      </c>
      <c r="D40" s="150" t="n">
        <f aca="false">C40</f>
        <v>21000</v>
      </c>
      <c r="E40" s="150" t="n">
        <f aca="false">D40</f>
        <v>21000</v>
      </c>
      <c r="F40" s="150" t="n">
        <f aca="false">E40</f>
        <v>21000</v>
      </c>
      <c r="G40" s="150" t="n">
        <f aca="false">F40</f>
        <v>21000</v>
      </c>
      <c r="H40" s="150" t="n">
        <f aca="false">G40</f>
        <v>21000</v>
      </c>
      <c r="I40" s="150" t="n">
        <f aca="false">H40</f>
        <v>21000</v>
      </c>
      <c r="J40" s="150" t="n">
        <f aca="false">I40</f>
        <v>21000</v>
      </c>
      <c r="K40" s="150" t="n">
        <f aca="false">J40</f>
        <v>21000</v>
      </c>
      <c r="L40" s="150" t="n">
        <f aca="false">K40</f>
        <v>21000</v>
      </c>
      <c r="M40" s="0" t="s">
        <v>629</v>
      </c>
    </row>
    <row r="41" customFormat="false" ht="15" hidden="false" customHeight="false" outlineLevel="0" collapsed="false">
      <c r="A41" s="0" t="s">
        <v>630</v>
      </c>
      <c r="B41" s="0" t="n">
        <v>0.25</v>
      </c>
      <c r="C41" s="0" t="n">
        <f aca="false">B41</f>
        <v>0.25</v>
      </c>
      <c r="D41" s="0" t="n">
        <f aca="false">C41</f>
        <v>0.25</v>
      </c>
      <c r="E41" s="0" t="n">
        <f aca="false">D41</f>
        <v>0.25</v>
      </c>
      <c r="F41" s="0" t="n">
        <f aca="false">E41</f>
        <v>0.25</v>
      </c>
      <c r="G41" s="0" t="n">
        <f aca="false">F41</f>
        <v>0.25</v>
      </c>
      <c r="H41" s="0" t="n">
        <f aca="false">G41</f>
        <v>0.25</v>
      </c>
      <c r="I41" s="0" t="n">
        <f aca="false">H41</f>
        <v>0.25</v>
      </c>
      <c r="J41" s="0" t="n">
        <f aca="false">I41</f>
        <v>0.25</v>
      </c>
      <c r="K41" s="0" t="n">
        <f aca="false">J41</f>
        <v>0.25</v>
      </c>
      <c r="L41" s="0" t="n">
        <f aca="false">K41</f>
        <v>0.25</v>
      </c>
      <c r="M41" s="0" t="s">
        <v>631</v>
      </c>
    </row>
    <row r="42" customFormat="false" ht="15" hidden="false" customHeight="false" outlineLevel="0" collapsed="false">
      <c r="A42" s="0" t="s">
        <v>632</v>
      </c>
      <c r="B42" s="48" t="n">
        <v>0</v>
      </c>
      <c r="C42" s="48" t="n">
        <f aca="false">6*C3*C4</f>
        <v>18000</v>
      </c>
      <c r="D42" s="48" t="n">
        <f aca="false">6*D3*D4</f>
        <v>18000</v>
      </c>
      <c r="E42" s="48" t="n">
        <f aca="false">6*E3*E4</f>
        <v>18000</v>
      </c>
      <c r="F42" s="48" t="n">
        <f aca="false">6*F3*F4</f>
        <v>18000</v>
      </c>
      <c r="G42" s="48" t="n">
        <f aca="false">6*G3*G4</f>
        <v>18000</v>
      </c>
      <c r="H42" s="48" t="n">
        <f aca="false">6*H3*H4</f>
        <v>18000</v>
      </c>
      <c r="I42" s="48" t="n">
        <f aca="false">6*I3*I4</f>
        <v>18000</v>
      </c>
      <c r="J42" s="48" t="n">
        <f aca="false">6*J3*J4</f>
        <v>18000</v>
      </c>
      <c r="K42" s="48" t="n">
        <f aca="false">6*K3*K4</f>
        <v>18000</v>
      </c>
      <c r="L42" s="48" t="n">
        <f aca="false">6*L3*L4</f>
        <v>18000</v>
      </c>
      <c r="M42" s="0" t="s">
        <v>631</v>
      </c>
    </row>
    <row r="43" customFormat="false" ht="15" hidden="false" customHeight="false" outlineLevel="0" collapsed="false">
      <c r="A43" s="97" t="s">
        <v>633</v>
      </c>
      <c r="B43" s="151" t="n">
        <f aca="false">B41*B42</f>
        <v>0</v>
      </c>
      <c r="C43" s="151" t="n">
        <f aca="false">C41*C42</f>
        <v>4500</v>
      </c>
      <c r="D43" s="151" t="n">
        <f aca="false">D41*D42</f>
        <v>4500</v>
      </c>
      <c r="E43" s="151" t="n">
        <f aca="false">E41*E42</f>
        <v>4500</v>
      </c>
      <c r="F43" s="151" t="n">
        <f aca="false">F41*F42</f>
        <v>4500</v>
      </c>
      <c r="G43" s="151" t="n">
        <f aca="false">G41*G42</f>
        <v>4500</v>
      </c>
      <c r="H43" s="151" t="n">
        <f aca="false">H41*H42</f>
        <v>4500</v>
      </c>
      <c r="I43" s="151" t="n">
        <f aca="false">I41*I42</f>
        <v>4500</v>
      </c>
      <c r="J43" s="151" t="n">
        <f aca="false">J41*J42</f>
        <v>4500</v>
      </c>
      <c r="K43" s="151" t="n">
        <f aca="false">K41*K42</f>
        <v>4500</v>
      </c>
      <c r="L43" s="151" t="n">
        <f aca="false">L41*L42</f>
        <v>4500</v>
      </c>
      <c r="M43" s="0" t="s">
        <v>250</v>
      </c>
    </row>
    <row r="44" customFormat="false" ht="15" hidden="false" customHeight="false" outlineLevel="0" collapsed="false">
      <c r="A44" s="0" t="s">
        <v>634</v>
      </c>
      <c r="B44" s="60" t="n">
        <v>0</v>
      </c>
      <c r="C44" s="48" t="n">
        <v>1</v>
      </c>
      <c r="D44" s="48" t="n">
        <f aca="false">C44</f>
        <v>1</v>
      </c>
      <c r="E44" s="48" t="n">
        <f aca="false">D44</f>
        <v>1</v>
      </c>
      <c r="F44" s="48" t="n">
        <f aca="false">E44</f>
        <v>1</v>
      </c>
      <c r="G44" s="48" t="n">
        <f aca="false">F44</f>
        <v>1</v>
      </c>
      <c r="H44" s="48" t="n">
        <f aca="false">G44</f>
        <v>1</v>
      </c>
      <c r="I44" s="48" t="n">
        <f aca="false">H44</f>
        <v>1</v>
      </c>
      <c r="J44" s="48" t="n">
        <f aca="false">I44</f>
        <v>1</v>
      </c>
      <c r="K44" s="48" t="n">
        <f aca="false">J44</f>
        <v>1</v>
      </c>
      <c r="L44" s="48" t="n">
        <f aca="false">K44</f>
        <v>1</v>
      </c>
      <c r="M44" s="0" t="s">
        <v>611</v>
      </c>
    </row>
    <row r="45" customFormat="false" ht="15" hidden="false" customHeight="false" outlineLevel="0" collapsed="false">
      <c r="A45" s="97" t="s">
        <v>635</v>
      </c>
      <c r="B45" s="150" t="n">
        <f aca="false">B44*B3*B5</f>
        <v>0</v>
      </c>
      <c r="C45" s="150" t="n">
        <f aca="false">C44*C3*C5</f>
        <v>65979.7592841818</v>
      </c>
      <c r="D45" s="150" t="n">
        <f aca="false">D44*D3*D5</f>
        <v>65979.7592841818</v>
      </c>
      <c r="E45" s="150" t="n">
        <f aca="false">E44*E3*E5</f>
        <v>65979.7592841818</v>
      </c>
      <c r="F45" s="150" t="n">
        <f aca="false">F44*F3*F5</f>
        <v>65979.7592841818</v>
      </c>
      <c r="G45" s="150" t="n">
        <f aca="false">G44*G3*G5</f>
        <v>65979.7592841818</v>
      </c>
      <c r="H45" s="150" t="n">
        <f aca="false">H44*H3*H5</f>
        <v>65979.7592841818</v>
      </c>
      <c r="I45" s="150" t="n">
        <f aca="false">I44*I3*I5</f>
        <v>65979.7592841818</v>
      </c>
      <c r="J45" s="150" t="n">
        <f aca="false">J44*J3*J5</f>
        <v>65979.7592841818</v>
      </c>
      <c r="K45" s="150" t="n">
        <f aca="false">K44*K3*K5</f>
        <v>65979.7592841818</v>
      </c>
      <c r="L45" s="150" t="n">
        <f aca="false">L44*L3*L5</f>
        <v>65979.7592841818</v>
      </c>
      <c r="M45" s="0" t="s">
        <v>250</v>
      </c>
    </row>
    <row r="46" customFormat="false" ht="15" hidden="false" customHeight="false" outlineLevel="0" collapsed="false">
      <c r="A46" s="97" t="s">
        <v>636</v>
      </c>
      <c r="B46" s="150" t="n">
        <f aca="false">0.05*B39</f>
        <v>0</v>
      </c>
      <c r="C46" s="150" t="n">
        <f aca="false">0.05*C39</f>
        <v>57819.228988535</v>
      </c>
      <c r="D46" s="150" t="n">
        <f aca="false">0.05*D39</f>
        <v>59355.7634800795</v>
      </c>
      <c r="E46" s="150" t="n">
        <f aca="false">0.05*E39</f>
        <v>60920.497064336</v>
      </c>
      <c r="F46" s="150" t="n">
        <f aca="false">0.05*F39</f>
        <v>62512.299420529</v>
      </c>
      <c r="G46" s="150" t="n">
        <f aca="false">0.05*G39</f>
        <v>64129.311679895</v>
      </c>
      <c r="H46" s="150" t="n">
        <f aca="false">0.05*H39</f>
        <v>65770.1678149565</v>
      </c>
      <c r="I46" s="150" t="n">
        <f aca="false">0.05*I39</f>
        <v>67434.5999771885</v>
      </c>
      <c r="J46" s="150" t="n">
        <f aca="false">0.05*J39</f>
        <v>69122.372459889</v>
      </c>
      <c r="K46" s="150" t="n">
        <f aca="false">0.05*K39</f>
        <v>70832.4835095745</v>
      </c>
      <c r="L46" s="150" t="n">
        <f aca="false">0.05*L39</f>
        <v>72565.1527620355</v>
      </c>
      <c r="M46" s="0" t="s">
        <v>590</v>
      </c>
    </row>
    <row r="47" customFormat="false" ht="15" hidden="false" customHeight="false" outlineLevel="0" collapsed="false">
      <c r="A47" s="146" t="s">
        <v>637</v>
      </c>
      <c r="B47" s="147" t="n">
        <f aca="false">B39+B40+B43+B45+B46</f>
        <v>0</v>
      </c>
      <c r="C47" s="147" t="n">
        <f aca="false">C39+C40+C43+C45+C46</f>
        <v>1305683.56804342</v>
      </c>
      <c r="D47" s="147" t="n">
        <f aca="false">D39+D40+D43+D45+D46</f>
        <v>1337950.79236585</v>
      </c>
      <c r="E47" s="147" t="n">
        <f aca="false">E39+E40+E43+E45+E46</f>
        <v>1370810.19763524</v>
      </c>
      <c r="F47" s="147" t="n">
        <f aca="false">F39+F40+F43+F45+F46</f>
        <v>1404238.04711529</v>
      </c>
      <c r="G47" s="147" t="n">
        <f aca="false">G39+G40+G43+G45+G46</f>
        <v>1438195.30456198</v>
      </c>
      <c r="H47" s="147" t="n">
        <f aca="false">H39+H40+H43+H45+H46</f>
        <v>1472653.28339827</v>
      </c>
      <c r="I47" s="147" t="n">
        <f aca="false">I39+I40+I43+I45+I46</f>
        <v>1507606.35880514</v>
      </c>
      <c r="J47" s="147" t="n">
        <f aca="false">J39+J40+J43+J45+J46</f>
        <v>1543049.58094185</v>
      </c>
      <c r="K47" s="147" t="n">
        <f aca="false">K39+K40+K43+K45+K46</f>
        <v>1578961.91298525</v>
      </c>
      <c r="L47" s="147" t="n">
        <f aca="false">L39+L40+L43+L45+L46</f>
        <v>1615347.96728693</v>
      </c>
      <c r="M47" s="0" t="s">
        <v>250</v>
      </c>
    </row>
    <row r="48" customFormat="false" ht="15" hidden="false" customHeight="false" outlineLevel="0" collapsed="false">
      <c r="B48" s="60"/>
      <c r="C48" s="60"/>
      <c r="D48" s="60"/>
      <c r="E48" s="60"/>
      <c r="F48" s="60"/>
      <c r="G48" s="60"/>
      <c r="H48" s="60"/>
      <c r="I48" s="60"/>
      <c r="J48" s="60"/>
      <c r="K48" s="60"/>
      <c r="L48" s="60"/>
    </row>
    <row r="49" customFormat="false" ht="15" hidden="false" customHeight="false" outlineLevel="0" collapsed="false">
      <c r="A49" s="53" t="s">
        <v>638</v>
      </c>
      <c r="B49" s="60"/>
      <c r="C49" s="60"/>
      <c r="D49" s="60"/>
      <c r="E49" s="60"/>
      <c r="F49" s="60"/>
      <c r="G49" s="60"/>
      <c r="H49" s="60"/>
      <c r="I49" s="60"/>
      <c r="J49" s="60"/>
      <c r="K49" s="60"/>
      <c r="L49" s="60"/>
      <c r="M49" s="0" t="s">
        <v>235</v>
      </c>
    </row>
    <row r="50" customFormat="false" ht="15" hidden="false" customHeight="false" outlineLevel="0" collapsed="false">
      <c r="A50" s="0" t="s">
        <v>639</v>
      </c>
      <c r="B50" s="60" t="n">
        <v>300</v>
      </c>
      <c r="C50" s="60" t="n">
        <f aca="false">B50</f>
        <v>300</v>
      </c>
      <c r="D50" s="60" t="n">
        <f aca="false">C50</f>
        <v>300</v>
      </c>
      <c r="E50" s="60" t="n">
        <f aca="false">D50</f>
        <v>300</v>
      </c>
      <c r="F50" s="60" t="n">
        <f aca="false">E50</f>
        <v>300</v>
      </c>
      <c r="G50" s="60" t="n">
        <f aca="false">F50</f>
        <v>300</v>
      </c>
      <c r="H50" s="60" t="n">
        <f aca="false">G50</f>
        <v>300</v>
      </c>
      <c r="I50" s="60" t="n">
        <f aca="false">H50</f>
        <v>300</v>
      </c>
      <c r="J50" s="60" t="n">
        <f aca="false">I50</f>
        <v>300</v>
      </c>
      <c r="K50" s="60" t="n">
        <f aca="false">J50</f>
        <v>300</v>
      </c>
      <c r="L50" s="60" t="n">
        <f aca="false">K50</f>
        <v>300</v>
      </c>
      <c r="M50" s="0" t="s">
        <v>640</v>
      </c>
    </row>
    <row r="51" customFormat="false" ht="15" hidden="false" customHeight="false" outlineLevel="0" collapsed="false">
      <c r="A51" s="0" t="s">
        <v>641</v>
      </c>
      <c r="B51" s="60" t="n">
        <v>0</v>
      </c>
      <c r="C51" s="48" t="n">
        <f aca="false">4*C3</f>
        <v>48</v>
      </c>
      <c r="D51" s="48" t="n">
        <f aca="false">4*D3</f>
        <v>48</v>
      </c>
      <c r="E51" s="48" t="n">
        <f aca="false">4*E3</f>
        <v>48</v>
      </c>
      <c r="F51" s="48" t="n">
        <f aca="false">4*F3</f>
        <v>48</v>
      </c>
      <c r="G51" s="48" t="n">
        <f aca="false">4*G3</f>
        <v>48</v>
      </c>
      <c r="H51" s="48" t="n">
        <f aca="false">4*H3</f>
        <v>48</v>
      </c>
      <c r="I51" s="48" t="n">
        <f aca="false">4*I3</f>
        <v>48</v>
      </c>
      <c r="J51" s="48" t="n">
        <f aca="false">4*J3</f>
        <v>48</v>
      </c>
      <c r="K51" s="48" t="n">
        <f aca="false">4*K3</f>
        <v>48</v>
      </c>
      <c r="L51" s="48" t="n">
        <f aca="false">4*L3</f>
        <v>48</v>
      </c>
      <c r="M51" s="0" t="s">
        <v>640</v>
      </c>
    </row>
    <row r="52" customFormat="false" ht="15" hidden="false" customHeight="false" outlineLevel="0" collapsed="false">
      <c r="A52" s="97" t="s">
        <v>642</v>
      </c>
      <c r="B52" s="150" t="n">
        <f aca="false">B50*B51</f>
        <v>0</v>
      </c>
      <c r="C52" s="150" t="n">
        <f aca="false">C50*C51</f>
        <v>14400</v>
      </c>
      <c r="D52" s="150" t="n">
        <f aca="false">D50*D51</f>
        <v>14400</v>
      </c>
      <c r="E52" s="150" t="n">
        <f aca="false">E50*E51</f>
        <v>14400</v>
      </c>
      <c r="F52" s="150" t="n">
        <f aca="false">F50*F51</f>
        <v>14400</v>
      </c>
      <c r="G52" s="150" t="n">
        <f aca="false">G50*G51</f>
        <v>14400</v>
      </c>
      <c r="H52" s="150" t="n">
        <f aca="false">H50*H51</f>
        <v>14400</v>
      </c>
      <c r="I52" s="150" t="n">
        <f aca="false">I50*I51</f>
        <v>14400</v>
      </c>
      <c r="J52" s="150" t="n">
        <f aca="false">J50*J51</f>
        <v>14400</v>
      </c>
      <c r="K52" s="150" t="n">
        <f aca="false">K50*K51</f>
        <v>14400</v>
      </c>
      <c r="L52" s="150" t="n">
        <f aca="false">L50*L51</f>
        <v>14400</v>
      </c>
      <c r="M52" s="0" t="s">
        <v>250</v>
      </c>
    </row>
    <row r="53" customFormat="false" ht="15" hidden="false" customHeight="false" outlineLevel="0" collapsed="false">
      <c r="A53" s="0" t="s">
        <v>643</v>
      </c>
      <c r="B53" s="60" t="n">
        <v>50</v>
      </c>
      <c r="C53" s="60" t="n">
        <f aca="false">B53</f>
        <v>50</v>
      </c>
      <c r="D53" s="60" t="n">
        <f aca="false">C53</f>
        <v>50</v>
      </c>
      <c r="E53" s="60" t="n">
        <f aca="false">D53</f>
        <v>50</v>
      </c>
      <c r="F53" s="60" t="n">
        <f aca="false">E53</f>
        <v>50</v>
      </c>
      <c r="G53" s="60" t="n">
        <f aca="false">F53</f>
        <v>50</v>
      </c>
      <c r="H53" s="60" t="n">
        <f aca="false">G53</f>
        <v>50</v>
      </c>
      <c r="I53" s="60" t="n">
        <f aca="false">H53</f>
        <v>50</v>
      </c>
      <c r="J53" s="60" t="n">
        <f aca="false">I53</f>
        <v>50</v>
      </c>
      <c r="K53" s="60" t="n">
        <f aca="false">J53</f>
        <v>50</v>
      </c>
      <c r="L53" s="60" t="n">
        <f aca="false">K53</f>
        <v>50</v>
      </c>
      <c r="M53" s="0" t="s">
        <v>644</v>
      </c>
    </row>
    <row r="54" customFormat="false" ht="15" hidden="false" customHeight="false" outlineLevel="0" collapsed="false">
      <c r="A54" s="0" t="s">
        <v>645</v>
      </c>
      <c r="B54" s="60" t="n">
        <v>0</v>
      </c>
      <c r="C54" s="48" t="n">
        <f aca="false">5*C51</f>
        <v>240</v>
      </c>
      <c r="D54" s="48" t="n">
        <f aca="false">5*D51</f>
        <v>240</v>
      </c>
      <c r="E54" s="48" t="n">
        <f aca="false">5*E51</f>
        <v>240</v>
      </c>
      <c r="F54" s="48" t="n">
        <f aca="false">5*F51</f>
        <v>240</v>
      </c>
      <c r="G54" s="48" t="n">
        <f aca="false">5*G51</f>
        <v>240</v>
      </c>
      <c r="H54" s="48" t="n">
        <f aca="false">5*H51</f>
        <v>240</v>
      </c>
      <c r="I54" s="48" t="n">
        <f aca="false">5*I51</f>
        <v>240</v>
      </c>
      <c r="J54" s="48" t="n">
        <f aca="false">5*J51</f>
        <v>240</v>
      </c>
      <c r="K54" s="48" t="n">
        <f aca="false">5*K51</f>
        <v>240</v>
      </c>
      <c r="L54" s="48" t="n">
        <f aca="false">5*L51</f>
        <v>240</v>
      </c>
      <c r="M54" s="0" t="s">
        <v>644</v>
      </c>
    </row>
    <row r="55" customFormat="false" ht="15" hidden="false" customHeight="false" outlineLevel="0" collapsed="false">
      <c r="A55" s="97" t="s">
        <v>646</v>
      </c>
      <c r="B55" s="150"/>
      <c r="C55" s="150" t="n">
        <f aca="false">C53*C54</f>
        <v>12000</v>
      </c>
      <c r="D55" s="150" t="n">
        <f aca="false">D53*D54</f>
        <v>12000</v>
      </c>
      <c r="E55" s="150" t="n">
        <f aca="false">E53*E54</f>
        <v>12000</v>
      </c>
      <c r="F55" s="150" t="n">
        <f aca="false">F53*F54</f>
        <v>12000</v>
      </c>
      <c r="G55" s="150" t="n">
        <f aca="false">G53*G54</f>
        <v>12000</v>
      </c>
      <c r="H55" s="150" t="n">
        <f aca="false">H53*H54</f>
        <v>12000</v>
      </c>
      <c r="I55" s="150" t="n">
        <f aca="false">I53*I54</f>
        <v>12000</v>
      </c>
      <c r="J55" s="150" t="n">
        <f aca="false">J53*J54</f>
        <v>12000</v>
      </c>
      <c r="K55" s="150" t="n">
        <f aca="false">K53*K54</f>
        <v>12000</v>
      </c>
      <c r="L55" s="150" t="n">
        <f aca="false">L53*L54</f>
        <v>12000</v>
      </c>
      <c r="M55" s="0" t="s">
        <v>250</v>
      </c>
    </row>
    <row r="56" customFormat="false" ht="15" hidden="false" customHeight="false" outlineLevel="0" collapsed="false">
      <c r="A56" s="0" t="s">
        <v>647</v>
      </c>
      <c r="B56" s="60" t="n">
        <v>0</v>
      </c>
      <c r="C56" s="48" t="n">
        <v>4</v>
      </c>
      <c r="D56" s="48" t="n">
        <f aca="false">C56</f>
        <v>4</v>
      </c>
      <c r="E56" s="48" t="n">
        <f aca="false">D56</f>
        <v>4</v>
      </c>
      <c r="F56" s="48" t="n">
        <f aca="false">E56</f>
        <v>4</v>
      </c>
      <c r="G56" s="48" t="n">
        <f aca="false">F56</f>
        <v>4</v>
      </c>
      <c r="H56" s="48" t="n">
        <f aca="false">G56</f>
        <v>4</v>
      </c>
      <c r="I56" s="48" t="n">
        <f aca="false">H56</f>
        <v>4</v>
      </c>
      <c r="J56" s="48" t="n">
        <f aca="false">I56</f>
        <v>4</v>
      </c>
      <c r="K56" s="48" t="n">
        <f aca="false">J56</f>
        <v>4</v>
      </c>
      <c r="L56" s="48" t="n">
        <f aca="false">K56</f>
        <v>4</v>
      </c>
      <c r="M56" s="0" t="s">
        <v>648</v>
      </c>
    </row>
    <row r="57" customFormat="false" ht="15" hidden="false" customHeight="false" outlineLevel="0" collapsed="false">
      <c r="A57" s="97" t="s">
        <v>649</v>
      </c>
      <c r="B57" s="150" t="n">
        <f aca="false">B56*B6*2</f>
        <v>0</v>
      </c>
      <c r="C57" s="150" t="n">
        <f aca="false">C56*C6*2</f>
        <v>25135.146393974</v>
      </c>
      <c r="D57" s="150" t="n">
        <f aca="false">D56*D6*2</f>
        <v>25135.146393974</v>
      </c>
      <c r="E57" s="150" t="n">
        <f aca="false">E56*E6*2</f>
        <v>25135.146393974</v>
      </c>
      <c r="F57" s="150" t="n">
        <f aca="false">F56*F6*2</f>
        <v>25135.146393974</v>
      </c>
      <c r="G57" s="150" t="n">
        <f aca="false">G56*G6*2</f>
        <v>25135.146393974</v>
      </c>
      <c r="H57" s="150" t="n">
        <f aca="false">H56*H6*2</f>
        <v>25135.146393974</v>
      </c>
      <c r="I57" s="150" t="n">
        <f aca="false">I56*I6*2</f>
        <v>25135.146393974</v>
      </c>
      <c r="J57" s="150" t="n">
        <f aca="false">J56*J6*2</f>
        <v>25135.146393974</v>
      </c>
      <c r="K57" s="150" t="n">
        <f aca="false">K56*K6*2</f>
        <v>25135.146393974</v>
      </c>
      <c r="L57" s="150" t="n">
        <f aca="false">L56*L6*2</f>
        <v>25135.146393974</v>
      </c>
      <c r="M57" s="0" t="s">
        <v>650</v>
      </c>
    </row>
    <row r="58" customFormat="false" ht="15" hidden="false" customHeight="false" outlineLevel="0" collapsed="false">
      <c r="A58" s="0" t="s">
        <v>651</v>
      </c>
      <c r="B58" s="60" t="n">
        <v>50</v>
      </c>
      <c r="C58" s="60" t="n">
        <f aca="false">B58</f>
        <v>50</v>
      </c>
      <c r="D58" s="60" t="n">
        <f aca="false">C58</f>
        <v>50</v>
      </c>
      <c r="E58" s="60" t="n">
        <f aca="false">D58</f>
        <v>50</v>
      </c>
      <c r="F58" s="60" t="n">
        <f aca="false">E58</f>
        <v>50</v>
      </c>
      <c r="G58" s="60" t="n">
        <f aca="false">F58</f>
        <v>50</v>
      </c>
      <c r="H58" s="60" t="n">
        <f aca="false">G58</f>
        <v>50</v>
      </c>
      <c r="I58" s="60" t="n">
        <f aca="false">H58</f>
        <v>50</v>
      </c>
      <c r="J58" s="60" t="n">
        <f aca="false">I58</f>
        <v>50</v>
      </c>
      <c r="K58" s="60" t="n">
        <f aca="false">J58</f>
        <v>50</v>
      </c>
      <c r="L58" s="60" t="n">
        <f aca="false">K58</f>
        <v>50</v>
      </c>
      <c r="M58" s="0" t="s">
        <v>644</v>
      </c>
    </row>
    <row r="59" customFormat="false" ht="15" hidden="false" customHeight="false" outlineLevel="0" collapsed="false">
      <c r="A59" s="0" t="s">
        <v>652</v>
      </c>
      <c r="B59" s="60"/>
      <c r="C59" s="148" t="n">
        <f aca="false">30*12</f>
        <v>360</v>
      </c>
      <c r="D59" s="148" t="n">
        <f aca="false">C59</f>
        <v>360</v>
      </c>
      <c r="E59" s="148" t="n">
        <f aca="false">D59</f>
        <v>360</v>
      </c>
      <c r="F59" s="148" t="n">
        <f aca="false">E59</f>
        <v>360</v>
      </c>
      <c r="G59" s="148" t="n">
        <f aca="false">F59</f>
        <v>360</v>
      </c>
      <c r="H59" s="148" t="n">
        <f aca="false">G59</f>
        <v>360</v>
      </c>
      <c r="I59" s="148" t="n">
        <f aca="false">H59</f>
        <v>360</v>
      </c>
      <c r="J59" s="148" t="n">
        <f aca="false">I59</f>
        <v>360</v>
      </c>
      <c r="K59" s="148" t="n">
        <f aca="false">J59</f>
        <v>360</v>
      </c>
      <c r="L59" s="148" t="n">
        <f aca="false">K59</f>
        <v>360</v>
      </c>
      <c r="M59" s="0" t="s">
        <v>653</v>
      </c>
    </row>
    <row r="60" customFormat="false" ht="15" hidden="false" customHeight="false" outlineLevel="0" collapsed="false">
      <c r="A60" s="97" t="s">
        <v>654</v>
      </c>
      <c r="B60" s="150"/>
      <c r="C60" s="150" t="n">
        <f aca="false">C58*C59</f>
        <v>18000</v>
      </c>
      <c r="D60" s="150" t="n">
        <f aca="false">D58*D59</f>
        <v>18000</v>
      </c>
      <c r="E60" s="150" t="n">
        <f aca="false">E58*E59</f>
        <v>18000</v>
      </c>
      <c r="F60" s="150" t="n">
        <f aca="false">F58*F59</f>
        <v>18000</v>
      </c>
      <c r="G60" s="150" t="n">
        <f aca="false">G58*G59</f>
        <v>18000</v>
      </c>
      <c r="H60" s="150" t="n">
        <f aca="false">H58*H59</f>
        <v>18000</v>
      </c>
      <c r="I60" s="150" t="n">
        <f aca="false">I58*I59</f>
        <v>18000</v>
      </c>
      <c r="J60" s="150" t="n">
        <f aca="false">J58*J59</f>
        <v>18000</v>
      </c>
      <c r="K60" s="150" t="n">
        <f aca="false">K58*K59</f>
        <v>18000</v>
      </c>
      <c r="L60" s="150" t="n">
        <f aca="false">L58*L59</f>
        <v>18000</v>
      </c>
      <c r="M60" s="0" t="s">
        <v>250</v>
      </c>
    </row>
    <row r="61" customFormat="false" ht="15" hidden="false" customHeight="false" outlineLevel="0" collapsed="false">
      <c r="A61" s="0" t="s">
        <v>655</v>
      </c>
      <c r="B61" s="60" t="n">
        <v>0</v>
      </c>
      <c r="C61" s="60" t="n">
        <v>0</v>
      </c>
      <c r="D61" s="60" t="n">
        <f aca="false">C61</f>
        <v>0</v>
      </c>
      <c r="E61" s="60" t="n">
        <f aca="false">D61</f>
        <v>0</v>
      </c>
      <c r="F61" s="60" t="n">
        <f aca="false">E61</f>
        <v>0</v>
      </c>
      <c r="G61" s="60" t="n">
        <f aca="false">F61</f>
        <v>0</v>
      </c>
      <c r="H61" s="60" t="n">
        <f aca="false">G61</f>
        <v>0</v>
      </c>
      <c r="I61" s="60" t="n">
        <f aca="false">H61</f>
        <v>0</v>
      </c>
      <c r="J61" s="60" t="n">
        <f aca="false">I61</f>
        <v>0</v>
      </c>
      <c r="K61" s="60" t="n">
        <f aca="false">J61</f>
        <v>0</v>
      </c>
      <c r="L61" s="60" t="n">
        <f aca="false">K61</f>
        <v>0</v>
      </c>
      <c r="M61" s="20" t="s">
        <v>656</v>
      </c>
    </row>
    <row r="62" customFormat="false" ht="15" hidden="false" customHeight="false" outlineLevel="0" collapsed="false">
      <c r="A62" s="97" t="s">
        <v>657</v>
      </c>
      <c r="B62" s="150" t="n">
        <f aca="false">B61*B6*2</f>
        <v>0</v>
      </c>
      <c r="C62" s="150" t="n">
        <f aca="false">C61*C6*2</f>
        <v>0</v>
      </c>
      <c r="D62" s="150" t="n">
        <f aca="false">D61*D6*2</f>
        <v>0</v>
      </c>
      <c r="E62" s="150" t="n">
        <f aca="false">E61*E6*2</f>
        <v>0</v>
      </c>
      <c r="F62" s="150" t="n">
        <f aca="false">F61*F6*2</f>
        <v>0</v>
      </c>
      <c r="G62" s="150" t="n">
        <f aca="false">G61*G6*2</f>
        <v>0</v>
      </c>
      <c r="H62" s="150" t="n">
        <f aca="false">H61*H6*2</f>
        <v>0</v>
      </c>
      <c r="I62" s="150" t="n">
        <f aca="false">I61*I6*2</f>
        <v>0</v>
      </c>
      <c r="J62" s="150" t="n">
        <f aca="false">J61*J6*2</f>
        <v>0</v>
      </c>
      <c r="K62" s="150" t="n">
        <f aca="false">K61*K6*2</f>
        <v>0</v>
      </c>
      <c r="L62" s="150" t="n">
        <f aca="false">L61*L6*2</f>
        <v>0</v>
      </c>
      <c r="M62" s="20" t="s">
        <v>656</v>
      </c>
    </row>
    <row r="63" customFormat="false" ht="15" hidden="false" customHeight="false" outlineLevel="0" collapsed="false">
      <c r="A63" s="0" t="s">
        <v>658</v>
      </c>
      <c r="B63" s="60" t="n">
        <v>50</v>
      </c>
      <c r="C63" s="60" t="n">
        <f aca="false">B63</f>
        <v>50</v>
      </c>
      <c r="D63" s="60" t="n">
        <f aca="false">C63</f>
        <v>50</v>
      </c>
      <c r="E63" s="60" t="n">
        <f aca="false">D63</f>
        <v>50</v>
      </c>
      <c r="F63" s="60" t="n">
        <f aca="false">E63</f>
        <v>50</v>
      </c>
      <c r="G63" s="60" t="n">
        <f aca="false">F63</f>
        <v>50</v>
      </c>
      <c r="H63" s="60" t="n">
        <f aca="false">G63</f>
        <v>50</v>
      </c>
      <c r="I63" s="60" t="n">
        <f aca="false">H63</f>
        <v>50</v>
      </c>
      <c r="J63" s="60" t="n">
        <f aca="false">I63</f>
        <v>50</v>
      </c>
      <c r="K63" s="60" t="n">
        <f aca="false">J63</f>
        <v>50</v>
      </c>
      <c r="L63" s="60" t="n">
        <f aca="false">K63</f>
        <v>50</v>
      </c>
      <c r="M63" s="0" t="s">
        <v>644</v>
      </c>
    </row>
    <row r="64" customFormat="false" ht="15" hidden="false" customHeight="false" outlineLevel="0" collapsed="false">
      <c r="A64" s="0" t="s">
        <v>659</v>
      </c>
      <c r="B64" s="60" t="n">
        <v>0</v>
      </c>
      <c r="C64" s="60" t="n">
        <v>0</v>
      </c>
      <c r="D64" s="60" t="n">
        <f aca="false">C64</f>
        <v>0</v>
      </c>
      <c r="E64" s="60" t="n">
        <f aca="false">D64</f>
        <v>0</v>
      </c>
      <c r="F64" s="60" t="n">
        <f aca="false">E64</f>
        <v>0</v>
      </c>
      <c r="G64" s="60" t="n">
        <f aca="false">F64</f>
        <v>0</v>
      </c>
      <c r="H64" s="60" t="n">
        <f aca="false">G64</f>
        <v>0</v>
      </c>
      <c r="I64" s="60" t="n">
        <f aca="false">H64</f>
        <v>0</v>
      </c>
      <c r="J64" s="60" t="n">
        <f aca="false">I64</f>
        <v>0</v>
      </c>
      <c r="K64" s="60" t="n">
        <f aca="false">J64</f>
        <v>0</v>
      </c>
      <c r="L64" s="60" t="n">
        <f aca="false">K64</f>
        <v>0</v>
      </c>
      <c r="M64" s="20" t="s">
        <v>656</v>
      </c>
    </row>
    <row r="65" customFormat="false" ht="15" hidden="false" customHeight="false" outlineLevel="0" collapsed="false">
      <c r="A65" s="97" t="s">
        <v>660</v>
      </c>
      <c r="B65" s="150" t="n">
        <f aca="false">B63*B64</f>
        <v>0</v>
      </c>
      <c r="C65" s="150" t="n">
        <f aca="false">C63*C64</f>
        <v>0</v>
      </c>
      <c r="D65" s="150" t="n">
        <f aca="false">D63*D64</f>
        <v>0</v>
      </c>
      <c r="E65" s="150" t="n">
        <f aca="false">E63*E64</f>
        <v>0</v>
      </c>
      <c r="F65" s="150" t="n">
        <f aca="false">F63*F64</f>
        <v>0</v>
      </c>
      <c r="G65" s="150" t="n">
        <f aca="false">G63*G64</f>
        <v>0</v>
      </c>
      <c r="H65" s="150" t="n">
        <f aca="false">H63*H64</f>
        <v>0</v>
      </c>
      <c r="I65" s="150" t="n">
        <f aca="false">I63*I64</f>
        <v>0</v>
      </c>
      <c r="J65" s="150" t="n">
        <f aca="false">J63*J64</f>
        <v>0</v>
      </c>
      <c r="K65" s="150" t="n">
        <f aca="false">K63*K64</f>
        <v>0</v>
      </c>
      <c r="L65" s="150" t="n">
        <f aca="false">L63*L64</f>
        <v>0</v>
      </c>
      <c r="M65" s="20" t="s">
        <v>250</v>
      </c>
    </row>
    <row r="66" customFormat="false" ht="15" hidden="false" customHeight="false" outlineLevel="0" collapsed="false">
      <c r="A66" s="97" t="s">
        <v>661</v>
      </c>
      <c r="B66" s="150"/>
      <c r="C66" s="150" t="n">
        <f aca="false">0.07*(SUM(B27:B29))</f>
        <v>1400</v>
      </c>
      <c r="D66" s="150" t="n">
        <f aca="false">C66</f>
        <v>1400</v>
      </c>
      <c r="E66" s="150" t="n">
        <f aca="false">D66</f>
        <v>1400</v>
      </c>
      <c r="F66" s="150" t="n">
        <f aca="false">E66</f>
        <v>1400</v>
      </c>
      <c r="G66" s="150" t="n">
        <f aca="false">F66</f>
        <v>1400</v>
      </c>
      <c r="H66" s="150" t="n">
        <f aca="false">G66</f>
        <v>1400</v>
      </c>
      <c r="I66" s="150" t="n">
        <f aca="false">H66</f>
        <v>1400</v>
      </c>
      <c r="J66" s="150" t="n">
        <f aca="false">I66</f>
        <v>1400</v>
      </c>
      <c r="K66" s="150" t="n">
        <f aca="false">J66</f>
        <v>1400</v>
      </c>
      <c r="L66" s="150" t="n">
        <f aca="false">K66</f>
        <v>1400</v>
      </c>
      <c r="M66" s="0" t="s">
        <v>644</v>
      </c>
    </row>
    <row r="67" customFormat="false" ht="15" hidden="false" customHeight="false" outlineLevel="0" collapsed="false">
      <c r="A67" s="97" t="s">
        <v>662</v>
      </c>
      <c r="B67" s="150"/>
      <c r="C67" s="150"/>
      <c r="D67" s="150"/>
      <c r="E67" s="150"/>
      <c r="F67" s="150"/>
      <c r="G67" s="150" t="n">
        <v>200000</v>
      </c>
      <c r="H67" s="150"/>
      <c r="I67" s="150"/>
      <c r="J67" s="150"/>
      <c r="K67" s="150"/>
      <c r="L67" s="150" t="n">
        <v>200000</v>
      </c>
      <c r="M67" s="0" t="s">
        <v>644</v>
      </c>
    </row>
    <row r="68" customFormat="false" ht="15" hidden="false" customHeight="false" outlineLevel="0" collapsed="false">
      <c r="A68" s="146" t="s">
        <v>663</v>
      </c>
      <c r="B68" s="147"/>
      <c r="C68" s="147" t="n">
        <f aca="false">C52+C55+C57+C60+C62+C65+C66+C67</f>
        <v>70935.146393974</v>
      </c>
      <c r="D68" s="147" t="n">
        <f aca="false">D52+D55+D57+D60+D62+D65+D66+D67</f>
        <v>70935.146393974</v>
      </c>
      <c r="E68" s="147" t="n">
        <f aca="false">E52+E55+E57+E60+E62+E65+E66+E67</f>
        <v>70935.146393974</v>
      </c>
      <c r="F68" s="147" t="n">
        <f aca="false">F52+F55+F57+F60+F62+F65+F66+F67</f>
        <v>70935.146393974</v>
      </c>
      <c r="G68" s="147" t="n">
        <f aca="false">G52+G55+G57+G60+G62+G65+G66+G67</f>
        <v>270935.146393974</v>
      </c>
      <c r="H68" s="147" t="n">
        <f aca="false">H52+H55+H57+H60+H62+H65+H66+H67</f>
        <v>70935.146393974</v>
      </c>
      <c r="I68" s="147" t="n">
        <f aca="false">I52+I55+I57+I60+I62+I65+I66+I67</f>
        <v>70935.146393974</v>
      </c>
      <c r="J68" s="147" t="n">
        <f aca="false">J52+J55+J57+J60+J62+J65+J66+J67</f>
        <v>70935.146393974</v>
      </c>
      <c r="K68" s="147" t="n">
        <f aca="false">K52+K55+K57+K60+K62+K65+K66+K67</f>
        <v>70935.146393974</v>
      </c>
      <c r="L68" s="147" t="n">
        <f aca="false">L52+L55+L57+L60+L62+L65+L66+L67</f>
        <v>270935.146393974</v>
      </c>
      <c r="M68" s="0" t="s">
        <v>250</v>
      </c>
    </row>
    <row r="70" customFormat="false" ht="15" hidden="false" customHeight="false" outlineLevel="0" collapsed="false">
      <c r="A70" s="152" t="s">
        <v>664</v>
      </c>
      <c r="B70" s="153"/>
      <c r="C70" s="153"/>
      <c r="D70" s="153"/>
      <c r="E70" s="153"/>
      <c r="F70" s="153"/>
      <c r="G70" s="153"/>
      <c r="H70" s="153"/>
      <c r="I70" s="153"/>
      <c r="J70" s="153"/>
      <c r="K70" s="153"/>
      <c r="L70" s="153"/>
    </row>
    <row r="71" customFormat="false" ht="15" hidden="false" customHeight="false" outlineLevel="0" collapsed="false">
      <c r="A71" s="154" t="s">
        <v>665</v>
      </c>
      <c r="B71" s="155"/>
      <c r="C71" s="155"/>
      <c r="D71" s="155"/>
      <c r="E71" s="155"/>
      <c r="F71" s="155"/>
      <c r="G71" s="155"/>
      <c r="H71" s="155"/>
      <c r="I71" s="155"/>
      <c r="J71" s="155"/>
      <c r="K71" s="155"/>
      <c r="L71" s="155"/>
    </row>
    <row r="72" customFormat="false" ht="15" hidden="false" customHeight="false" outlineLevel="0" collapsed="false">
      <c r="A72" s="156" t="s">
        <v>666</v>
      </c>
      <c r="B72" s="157" t="n">
        <f aca="false">B19</f>
        <v>420000</v>
      </c>
      <c r="C72" s="157"/>
      <c r="D72" s="157"/>
      <c r="E72" s="157"/>
      <c r="F72" s="157"/>
      <c r="G72" s="157"/>
      <c r="H72" s="157"/>
      <c r="I72" s="157"/>
      <c r="J72" s="157"/>
      <c r="K72" s="157"/>
      <c r="L72" s="157"/>
    </row>
    <row r="73" customFormat="false" ht="15" hidden="false" customHeight="false" outlineLevel="0" collapsed="false">
      <c r="A73" s="156" t="s">
        <v>667</v>
      </c>
      <c r="B73" s="157" t="n">
        <f aca="false">B30</f>
        <v>537000</v>
      </c>
      <c r="C73" s="157"/>
      <c r="D73" s="157"/>
      <c r="E73" s="157"/>
      <c r="F73" s="157"/>
      <c r="G73" s="157"/>
      <c r="H73" s="157"/>
      <c r="I73" s="157"/>
      <c r="J73" s="157"/>
      <c r="K73" s="157"/>
      <c r="L73" s="157"/>
    </row>
    <row r="74" customFormat="false" ht="15" hidden="false" customHeight="false" outlineLevel="0" collapsed="false">
      <c r="A74" s="158" t="s">
        <v>219</v>
      </c>
      <c r="B74" s="159" t="n">
        <f aca="false">B72+B73</f>
        <v>957000</v>
      </c>
      <c r="C74" s="159"/>
      <c r="D74" s="159"/>
      <c r="E74" s="159"/>
      <c r="F74" s="159"/>
      <c r="G74" s="159"/>
      <c r="H74" s="159"/>
      <c r="I74" s="159"/>
      <c r="J74" s="159"/>
      <c r="K74" s="159"/>
      <c r="L74" s="159"/>
    </row>
    <row r="75" customFormat="false" ht="15" hidden="false" customHeight="false" outlineLevel="0" collapsed="false">
      <c r="A75" s="160" t="s">
        <v>668</v>
      </c>
      <c r="B75" s="161"/>
      <c r="C75" s="161"/>
      <c r="D75" s="161"/>
      <c r="E75" s="161"/>
      <c r="F75" s="161"/>
      <c r="G75" s="161"/>
      <c r="H75" s="161"/>
      <c r="I75" s="161"/>
      <c r="J75" s="161"/>
      <c r="K75" s="161"/>
      <c r="L75" s="161"/>
    </row>
    <row r="76" customFormat="false" ht="15" hidden="false" customHeight="false" outlineLevel="0" collapsed="false">
      <c r="A76" s="156" t="s">
        <v>669</v>
      </c>
      <c r="B76" s="157" t="n">
        <f aca="false">B47</f>
        <v>0</v>
      </c>
      <c r="C76" s="157" t="n">
        <f aca="false">C47</f>
        <v>1305683.56804342</v>
      </c>
      <c r="D76" s="157" t="n">
        <f aca="false">D47</f>
        <v>1337950.79236585</v>
      </c>
      <c r="E76" s="157" t="n">
        <f aca="false">E47</f>
        <v>1370810.19763524</v>
      </c>
      <c r="F76" s="157" t="n">
        <f aca="false">F47</f>
        <v>1404238.04711529</v>
      </c>
      <c r="G76" s="157" t="n">
        <f aca="false">G47</f>
        <v>1438195.30456198</v>
      </c>
      <c r="H76" s="157" t="n">
        <f aca="false">H47</f>
        <v>1472653.28339827</v>
      </c>
      <c r="I76" s="157" t="n">
        <f aca="false">I47</f>
        <v>1507606.35880514</v>
      </c>
      <c r="J76" s="157" t="n">
        <f aca="false">J47</f>
        <v>1543049.58094185</v>
      </c>
      <c r="K76" s="157" t="n">
        <f aca="false">K47</f>
        <v>1578961.91298525</v>
      </c>
      <c r="L76" s="157" t="n">
        <f aca="false">L47</f>
        <v>1615347.96728693</v>
      </c>
      <c r="M76" s="60"/>
    </row>
    <row r="77" customFormat="false" ht="15" hidden="false" customHeight="false" outlineLevel="0" collapsed="false">
      <c r="A77" s="156" t="s">
        <v>667</v>
      </c>
      <c r="B77" s="157" t="n">
        <f aca="false">B68</f>
        <v>0</v>
      </c>
      <c r="C77" s="157" t="n">
        <f aca="false">C68</f>
        <v>70935.146393974</v>
      </c>
      <c r="D77" s="157" t="n">
        <f aca="false">D68</f>
        <v>70935.146393974</v>
      </c>
      <c r="E77" s="157" t="n">
        <f aca="false">E68</f>
        <v>70935.146393974</v>
      </c>
      <c r="F77" s="157" t="n">
        <f aca="false">F68</f>
        <v>70935.146393974</v>
      </c>
      <c r="G77" s="157" t="n">
        <f aca="false">G68</f>
        <v>270935.146393974</v>
      </c>
      <c r="H77" s="157" t="n">
        <f aca="false">H68</f>
        <v>70935.146393974</v>
      </c>
      <c r="I77" s="157" t="n">
        <f aca="false">I68</f>
        <v>70935.146393974</v>
      </c>
      <c r="J77" s="157" t="n">
        <f aca="false">J68</f>
        <v>70935.146393974</v>
      </c>
      <c r="K77" s="157" t="n">
        <f aca="false">K68</f>
        <v>70935.146393974</v>
      </c>
      <c r="L77" s="157" t="n">
        <f aca="false">L68</f>
        <v>270935.146393974</v>
      </c>
    </row>
    <row r="78" customFormat="false" ht="15" hidden="false" customHeight="false" outlineLevel="0" collapsed="false">
      <c r="A78" s="162" t="s">
        <v>219</v>
      </c>
      <c r="B78" s="159" t="n">
        <f aca="false">B76+B77</f>
        <v>0</v>
      </c>
      <c r="C78" s="159" t="n">
        <f aca="false">C76+C77</f>
        <v>1376618.71443739</v>
      </c>
      <c r="D78" s="159" t="n">
        <f aca="false">D76+D77</f>
        <v>1408885.93875983</v>
      </c>
      <c r="E78" s="159" t="n">
        <f aca="false">E76+E77</f>
        <v>1441745.34402921</v>
      </c>
      <c r="F78" s="159" t="n">
        <f aca="false">F76+F77</f>
        <v>1475173.19350926</v>
      </c>
      <c r="G78" s="159" t="n">
        <f aca="false">G76+G77</f>
        <v>1709130.45095595</v>
      </c>
      <c r="H78" s="159" t="n">
        <f aca="false">H76+H77</f>
        <v>1543588.42979224</v>
      </c>
      <c r="I78" s="159" t="n">
        <f aca="false">I76+I77</f>
        <v>1578541.50519911</v>
      </c>
      <c r="J78" s="159" t="n">
        <f aca="false">J76+J77</f>
        <v>1613984.72733582</v>
      </c>
      <c r="K78" s="159" t="n">
        <f aca="false">K76+K77</f>
        <v>1649897.05937922</v>
      </c>
      <c r="L78" s="159" t="n">
        <f aca="false">L76+L77</f>
        <v>1886283.1136809</v>
      </c>
    </row>
    <row r="79" s="20" customFormat="true" ht="15" hidden="false" customHeight="false" outlineLevel="0" collapsed="false">
      <c r="A79" s="152"/>
      <c r="B79" s="163"/>
      <c r="C79" s="163"/>
      <c r="D79" s="163"/>
      <c r="E79" s="163"/>
      <c r="F79" s="163"/>
      <c r="G79" s="163"/>
      <c r="H79" s="163"/>
      <c r="I79" s="163"/>
      <c r="J79" s="163"/>
      <c r="K79" s="163"/>
      <c r="L79" s="163"/>
    </row>
    <row r="80" s="20" customFormat="true" ht="15" hidden="false" customHeight="false" outlineLevel="0" collapsed="false">
      <c r="A80" s="164" t="s">
        <v>670</v>
      </c>
      <c r="B80" s="165" t="n">
        <f aca="false">B74+B78</f>
        <v>957000</v>
      </c>
      <c r="C80" s="165" t="n">
        <f aca="false">C74+C78</f>
        <v>1376618.71443739</v>
      </c>
      <c r="D80" s="165" t="n">
        <f aca="false">D74+D78</f>
        <v>1408885.93875983</v>
      </c>
      <c r="E80" s="165" t="n">
        <f aca="false">E74+E78</f>
        <v>1441745.34402921</v>
      </c>
      <c r="F80" s="165" t="n">
        <f aca="false">F74+F78</f>
        <v>1475173.19350926</v>
      </c>
      <c r="G80" s="165" t="n">
        <f aca="false">G74+G78</f>
        <v>1709130.45095595</v>
      </c>
      <c r="H80" s="165" t="n">
        <f aca="false">H74+H78</f>
        <v>1543588.42979224</v>
      </c>
      <c r="I80" s="165" t="n">
        <f aca="false">I74+I78</f>
        <v>1578541.50519911</v>
      </c>
      <c r="J80" s="165" t="n">
        <f aca="false">J74+J78</f>
        <v>1613984.72733582</v>
      </c>
      <c r="K80" s="165" t="n">
        <f aca="false">K74+K78</f>
        <v>1649897.05937922</v>
      </c>
      <c r="L80" s="165" t="n">
        <f aca="false">L74+L78</f>
        <v>1886283.1136809</v>
      </c>
    </row>
    <row r="81" s="20" customFormat="true" ht="15" hidden="false" customHeight="false" outlineLevel="0" collapsed="false">
      <c r="A81" s="101" t="s">
        <v>671</v>
      </c>
      <c r="B81" s="165" t="n">
        <f aca="false">B80*'Macro-Regions'!$S20</f>
        <v>448111.579254131</v>
      </c>
      <c r="C81" s="165" t="n">
        <f aca="false">C80*'Macro-Regions'!$S20</f>
        <v>644596.43276628</v>
      </c>
      <c r="D81" s="165" t="n">
        <f aca="false">D80*'Macro-Regions'!$S20</f>
        <v>659705.43678851</v>
      </c>
      <c r="E81" s="165" t="n">
        <f aca="false">E80*'Macro-Regions'!$S20</f>
        <v>675091.727267733</v>
      </c>
      <c r="F81" s="165" t="n">
        <f aca="false">F80*'Macro-Regions'!$S20</f>
        <v>690744.18956823</v>
      </c>
      <c r="G81" s="165" t="n">
        <f aca="false">G80*'Macro-Regions'!$S20</f>
        <v>800293.777982441</v>
      </c>
      <c r="H81" s="165" t="n">
        <f aca="false">H80*'Macro-Regions'!$S20</f>
        <v>722779.361538773</v>
      </c>
      <c r="I81" s="165" t="n">
        <f aca="false">I80*'Macro-Regions'!$S20</f>
        <v>739146.005029224</v>
      </c>
      <c r="J81" s="165" t="n">
        <f aca="false">J80*'Macro-Regions'!$S20</f>
        <v>755742.157845877</v>
      </c>
      <c r="K81" s="165" t="n">
        <f aca="false">K80*'Macro-Regions'!$S20</f>
        <v>772557.969576979</v>
      </c>
      <c r="L81" s="165" t="n">
        <f aca="false">L80*'Macro-Regions'!$S20</f>
        <v>883244.832802453</v>
      </c>
    </row>
    <row r="82" s="20" customFormat="true" ht="15" hidden="false" customHeight="false" outlineLevel="0" collapsed="false">
      <c r="A82" s="101" t="s">
        <v>672</v>
      </c>
      <c r="B82" s="165" t="n">
        <f aca="false">B80*'Macro-Regions'!$S21</f>
        <v>267002.533389682</v>
      </c>
      <c r="C82" s="165" t="n">
        <f aca="false">C80*'Macro-Regions'!$S21</f>
        <v>384075.950121662</v>
      </c>
      <c r="D82" s="165" t="n">
        <f aca="false">D80*'Macro-Regions'!$S21</f>
        <v>393078.489974895</v>
      </c>
      <c r="E82" s="165" t="n">
        <f aca="false">E80*'Macro-Regions'!$S21</f>
        <v>402246.248023593</v>
      </c>
      <c r="F82" s="165" t="n">
        <f aca="false">F80*'Macro-Regions'!$S21</f>
        <v>411572.601729908</v>
      </c>
      <c r="G82" s="165" t="n">
        <f aca="false">G80*'Macro-Regions'!$S21</f>
        <v>476846.562485569</v>
      </c>
      <c r="H82" s="165" t="n">
        <f aca="false">H80*'Macro-Regions'!$S21</f>
        <v>430660.419295225</v>
      </c>
      <c r="I82" s="165" t="n">
        <f aca="false">I80*'Macro-Regions'!$S21</f>
        <v>440412.310291459</v>
      </c>
      <c r="J82" s="165" t="n">
        <f aca="false">J80*'Macro-Regions'!$S21</f>
        <v>450300.951986333</v>
      </c>
      <c r="K82" s="165" t="n">
        <f aca="false">K80*'Macro-Regions'!$S21</f>
        <v>460320.475116446</v>
      </c>
      <c r="L82" s="165" t="n">
        <f aca="false">L80*'Macro-Regions'!$S21</f>
        <v>526272.069010427</v>
      </c>
    </row>
    <row r="83" s="20" customFormat="true" ht="15" hidden="false" customHeight="false" outlineLevel="0" collapsed="false">
      <c r="A83" s="101" t="s">
        <v>673</v>
      </c>
      <c r="B83" s="165" t="n">
        <f aca="false">B80*'Macro-Regions'!$S22</f>
        <v>241885.887356187</v>
      </c>
      <c r="C83" s="165" t="n">
        <f aca="false">C80*'Macro-Regions'!$S22</f>
        <v>347946.331549448</v>
      </c>
      <c r="D83" s="165" t="n">
        <f aca="false">D80*'Macro-Regions'!$S22</f>
        <v>356102.011996421</v>
      </c>
      <c r="E83" s="165" t="n">
        <f aca="false">E80*'Macro-Regions'!$S22</f>
        <v>364407.368737886</v>
      </c>
      <c r="F83" s="165" t="n">
        <f aca="false">F80*'Macro-Regions'!$S22</f>
        <v>372856.402211127</v>
      </c>
      <c r="G83" s="165" t="n">
        <f aca="false">G80*'Macro-Regions'!$S22</f>
        <v>431990.110487942</v>
      </c>
      <c r="H83" s="165" t="n">
        <f aca="false">H80*'Macro-Regions'!$S22</f>
        <v>390148.648958244</v>
      </c>
      <c r="I83" s="165" t="n">
        <f aca="false">I80*'Macro-Regions'!$S22</f>
        <v>398983.189878431</v>
      </c>
      <c r="J83" s="165" t="n">
        <f aca="false">J80*'Macro-Regions'!$S22</f>
        <v>407941.617503615</v>
      </c>
      <c r="K83" s="165" t="n">
        <f aca="false">K80*'Macro-Regions'!$S22</f>
        <v>417018.614685795</v>
      </c>
      <c r="L83" s="165" t="n">
        <f aca="false">L80*'Macro-Regions'!$S22</f>
        <v>476766.211868021</v>
      </c>
    </row>
    <row r="84" s="20" customFormat="true" ht="15" hidden="false" customHeight="false" outlineLevel="0" collapsed="false">
      <c r="A84" s="152"/>
      <c r="B84" s="163"/>
      <c r="C84" s="163"/>
      <c r="D84" s="163"/>
      <c r="E84" s="163"/>
      <c r="F84" s="163"/>
      <c r="G84" s="163"/>
      <c r="H84" s="163"/>
      <c r="I84" s="163"/>
      <c r="J84" s="163"/>
      <c r="K84" s="163"/>
      <c r="L84" s="163"/>
    </row>
    <row r="85" s="20" customFormat="true" ht="15" hidden="false" customHeight="false" outlineLevel="0" collapsed="false">
      <c r="A85" s="102" t="s">
        <v>674</v>
      </c>
      <c r="B85" s="166"/>
      <c r="C85" s="163"/>
      <c r="D85" s="163"/>
      <c r="E85" s="163"/>
      <c r="F85" s="163"/>
      <c r="G85" s="163"/>
      <c r="H85" s="163"/>
      <c r="I85" s="163"/>
      <c r="J85" s="163"/>
      <c r="K85" s="163"/>
      <c r="L85" s="163"/>
    </row>
    <row r="86" s="20" customFormat="true" ht="15" hidden="false" customHeight="false" outlineLevel="0" collapsed="false">
      <c r="A86" s="101" t="s">
        <v>238</v>
      </c>
      <c r="B86" s="166" t="n">
        <f aca="false">SUM(B80:L80)</f>
        <v>16640848.4770789</v>
      </c>
      <c r="C86" s="163"/>
      <c r="D86" s="163"/>
      <c r="E86" s="163"/>
      <c r="F86" s="163"/>
      <c r="G86" s="163"/>
      <c r="H86" s="163"/>
      <c r="I86" s="163"/>
      <c r="J86" s="163"/>
      <c r="K86" s="163"/>
      <c r="L86" s="163"/>
    </row>
    <row r="87" s="20" customFormat="true" ht="15" hidden="false" customHeight="false" outlineLevel="0" collapsed="false">
      <c r="A87" s="101" t="s">
        <v>671</v>
      </c>
      <c r="B87" s="166" t="n">
        <f aca="false">$B$86*'Macro-Regions'!S20</f>
        <v>7792013.47042063</v>
      </c>
      <c r="C87" s="163"/>
      <c r="D87" s="163"/>
      <c r="E87" s="163"/>
      <c r="F87" s="163"/>
      <c r="G87" s="163"/>
      <c r="H87" s="163"/>
      <c r="I87" s="163"/>
      <c r="J87" s="163"/>
      <c r="K87" s="163"/>
      <c r="L87" s="163"/>
    </row>
    <row r="88" s="20" customFormat="true" ht="15" hidden="false" customHeight="false" outlineLevel="0" collapsed="false">
      <c r="A88" s="101" t="s">
        <v>672</v>
      </c>
      <c r="B88" s="166" t="n">
        <f aca="false">$B$86*'Macro-Regions'!S21</f>
        <v>4642788.6114252</v>
      </c>
      <c r="C88" s="163"/>
      <c r="D88" s="163"/>
      <c r="E88" s="163"/>
      <c r="F88" s="163"/>
      <c r="G88" s="163"/>
      <c r="H88" s="163"/>
      <c r="I88" s="163"/>
      <c r="J88" s="163"/>
      <c r="K88" s="163"/>
      <c r="L88" s="163"/>
    </row>
    <row r="89" s="20" customFormat="true" ht="15" hidden="false" customHeight="false" outlineLevel="0" collapsed="false">
      <c r="A89" s="101" t="s">
        <v>673</v>
      </c>
      <c r="B89" s="166" t="n">
        <f aca="false">$B$86*'Macro-Regions'!S22</f>
        <v>4206046.39523312</v>
      </c>
      <c r="C89" s="163"/>
      <c r="D89" s="163"/>
      <c r="E89" s="163"/>
      <c r="F89" s="163"/>
      <c r="G89" s="163"/>
      <c r="H89" s="163"/>
      <c r="I89" s="163"/>
      <c r="J89" s="163"/>
      <c r="K89" s="163"/>
      <c r="L89" s="163"/>
    </row>
    <row r="90" s="20" customFormat="true" ht="15" hidden="false" customHeight="false" outlineLevel="0" collapsed="false">
      <c r="A90" s="102" t="s">
        <v>440</v>
      </c>
      <c r="B90" s="24" t="n">
        <f aca="false">'National Data'!B4</f>
        <v>0.03</v>
      </c>
      <c r="C90" s="163"/>
      <c r="D90" s="163"/>
      <c r="E90" s="163"/>
      <c r="F90" s="163"/>
      <c r="G90" s="163"/>
      <c r="H90" s="163"/>
      <c r="I90" s="163"/>
      <c r="J90" s="163"/>
      <c r="K90" s="163"/>
      <c r="L90" s="163"/>
    </row>
    <row r="91" s="20" customFormat="true" ht="15" hidden="false" customHeight="false" outlineLevel="0" collapsed="false">
      <c r="A91" s="102" t="s">
        <v>675</v>
      </c>
      <c r="B91" s="24"/>
      <c r="C91" s="163"/>
      <c r="D91" s="163"/>
      <c r="E91" s="163"/>
      <c r="F91" s="163"/>
      <c r="G91" s="163"/>
      <c r="H91" s="163"/>
      <c r="I91" s="163"/>
      <c r="J91" s="163"/>
      <c r="K91" s="163"/>
      <c r="L91" s="163"/>
    </row>
    <row r="92" s="20" customFormat="true" ht="15" hidden="false" customHeight="false" outlineLevel="0" collapsed="false">
      <c r="A92" s="101" t="s">
        <v>442</v>
      </c>
      <c r="B92" s="167" t="n">
        <v>0</v>
      </c>
      <c r="C92" s="168" t="n">
        <f aca="false">B92+1</f>
        <v>1</v>
      </c>
      <c r="D92" s="168" t="n">
        <f aca="false">C92+1</f>
        <v>2</v>
      </c>
      <c r="E92" s="168" t="n">
        <f aca="false">D92+1</f>
        <v>3</v>
      </c>
      <c r="F92" s="168" t="n">
        <f aca="false">E92+1</f>
        <v>4</v>
      </c>
      <c r="G92" s="168" t="n">
        <f aca="false">F92+1</f>
        <v>5</v>
      </c>
      <c r="H92" s="168" t="n">
        <f aca="false">G92+1</f>
        <v>6</v>
      </c>
      <c r="I92" s="168" t="n">
        <f aca="false">H92+1</f>
        <v>7</v>
      </c>
      <c r="J92" s="168" t="n">
        <f aca="false">I92+1</f>
        <v>8</v>
      </c>
      <c r="K92" s="168" t="n">
        <f aca="false">J92+1</f>
        <v>9</v>
      </c>
      <c r="L92" s="168" t="n">
        <f aca="false">K92+1</f>
        <v>10</v>
      </c>
    </row>
    <row r="93" s="20" customFormat="true" ht="15" hidden="false" customHeight="false" outlineLevel="0" collapsed="false">
      <c r="A93" s="101" t="s">
        <v>238</v>
      </c>
      <c r="B93" s="169" t="n">
        <f aca="false">PV($B$90,B$92,0,B80)*-1</f>
        <v>957000</v>
      </c>
      <c r="C93" s="169" t="n">
        <f aca="false">PV($B$90,C$92,0,C80)*-1</f>
        <v>1336523.02372562</v>
      </c>
      <c r="D93" s="169" t="n">
        <f aca="false">PV($B$90,D$92,0,D80)*-1</f>
        <v>1328010.12231108</v>
      </c>
      <c r="E93" s="169" t="n">
        <f aca="false">PV($B$90,E$92,0,E80)*-1</f>
        <v>1319401.22649958</v>
      </c>
      <c r="F93" s="169" t="n">
        <f aca="false">PV($B$90,F$92,0,F80)*-1</f>
        <v>1310672.27586541</v>
      </c>
      <c r="G93" s="169" t="n">
        <f aca="false">PV($B$90,G$92,0,G80)*-1</f>
        <v>1474310.94065307</v>
      </c>
      <c r="H93" s="169" t="n">
        <f aca="false">PV($B$90,H$92,0,H80)*-1</f>
        <v>1292731.00875005</v>
      </c>
      <c r="I93" s="169" t="n">
        <f aca="false">PV($B$90,I$92,0,I80)*-1</f>
        <v>1283498.69818056</v>
      </c>
      <c r="J93" s="169" t="n">
        <f aca="false">PV($B$90,J$92,0,J80)*-1</f>
        <v>1274094.44780056</v>
      </c>
      <c r="K93" s="169" t="n">
        <f aca="false">PV($B$90,K$92,0,K80)*-1</f>
        <v>1264508.71295278</v>
      </c>
      <c r="L93" s="169" t="n">
        <f aca="false">PV($B$90,L$92,0,L80)*-1</f>
        <v>1403571.78666241</v>
      </c>
    </row>
    <row r="94" s="20" customFormat="true" ht="15" hidden="false" customHeight="false" outlineLevel="0" collapsed="false">
      <c r="A94" s="101" t="s">
        <v>671</v>
      </c>
      <c r="B94" s="170" t="n">
        <f aca="false">B$93*'Macro-Regions'!$S20</f>
        <v>448111.579254131</v>
      </c>
      <c r="C94" s="170" t="n">
        <f aca="false">C$93*'Macro-Regions'!$S20</f>
        <v>625821.779384738</v>
      </c>
      <c r="D94" s="170" t="n">
        <f aca="false">D$93*'Macro-Regions'!$S20</f>
        <v>621835.645950146</v>
      </c>
      <c r="E94" s="170" t="n">
        <f aca="false">E$93*'Macro-Regions'!$S20</f>
        <v>617804.563507383</v>
      </c>
      <c r="F94" s="170" t="n">
        <f aca="false">F$93*'Macro-Regions'!$S20</f>
        <v>613717.265854392</v>
      </c>
      <c r="G94" s="170" t="n">
        <f aca="false">G$93*'Macro-Regions'!$S20</f>
        <v>690340.442975643</v>
      </c>
      <c r="H94" s="170" t="n">
        <f aca="false">H$93*'Macro-Regions'!$S20</f>
        <v>605316.336344586</v>
      </c>
      <c r="I94" s="170" t="n">
        <f aca="false">I$93*'Macro-Regions'!$S20</f>
        <v>600993.342332614</v>
      </c>
      <c r="J94" s="170" t="n">
        <f aca="false">J$93*'Macro-Regions'!$S20</f>
        <v>596589.838163875</v>
      </c>
      <c r="K94" s="170" t="n">
        <f aca="false">K$93*'Macro-Regions'!$S20</f>
        <v>592101.354589215</v>
      </c>
      <c r="L94" s="170" t="n">
        <f aca="false">L$93*'Macro-Regions'!$S20</f>
        <v>657217.105452281</v>
      </c>
    </row>
    <row r="95" s="20" customFormat="true" ht="15" hidden="false" customHeight="false" outlineLevel="0" collapsed="false">
      <c r="A95" s="101" t="s">
        <v>672</v>
      </c>
      <c r="B95" s="170" t="n">
        <f aca="false">B$93*'Macro-Regions'!$S21</f>
        <v>267002.533389682</v>
      </c>
      <c r="C95" s="170" t="n">
        <f aca="false">C$93*'Macro-Regions'!$S21</f>
        <v>372889.271962779</v>
      </c>
      <c r="D95" s="170" t="n">
        <f aca="false">D$93*'Macro-Regions'!$S21</f>
        <v>370514.176618809</v>
      </c>
      <c r="E95" s="170" t="n">
        <f aca="false">E$93*'Macro-Regions'!$S21</f>
        <v>368112.298884894</v>
      </c>
      <c r="F95" s="170" t="n">
        <f aca="false">F$93*'Macro-Regions'!$S21</f>
        <v>365676.925913985</v>
      </c>
      <c r="G95" s="170" t="n">
        <f aca="false">G$93*'Macro-Regions'!$S21</f>
        <v>411332.033603444</v>
      </c>
      <c r="H95" s="170" t="n">
        <f aca="false">H$93*'Macro-Regions'!$S21</f>
        <v>360671.321136533</v>
      </c>
      <c r="I95" s="170" t="n">
        <f aca="false">I$93*'Macro-Regions'!$S21</f>
        <v>358095.5109891</v>
      </c>
      <c r="J95" s="170" t="n">
        <f aca="false">J$93*'Macro-Regions'!$S21</f>
        <v>355471.729718368</v>
      </c>
      <c r="K95" s="170" t="n">
        <f aca="false">K$93*'Macro-Regions'!$S21</f>
        <v>352797.314369612</v>
      </c>
      <c r="L95" s="170" t="n">
        <f aca="false">L$93*'Macro-Regions'!$S21</f>
        <v>391595.844130768</v>
      </c>
    </row>
    <row r="96" s="20" customFormat="true" ht="15" hidden="false" customHeight="false" outlineLevel="0" collapsed="false">
      <c r="A96" s="101" t="s">
        <v>673</v>
      </c>
      <c r="B96" s="170" t="n">
        <f aca="false">B$93*'Macro-Regions'!$S22</f>
        <v>241885.887356187</v>
      </c>
      <c r="C96" s="170" t="n">
        <f aca="false">C$93*'Macro-Regions'!$S22</f>
        <v>337811.972378105</v>
      </c>
      <c r="D96" s="170" t="n">
        <f aca="false">D$93*'Macro-Regions'!$S22</f>
        <v>335660.299742125</v>
      </c>
      <c r="E96" s="170" t="n">
        <f aca="false">E$93*'Macro-Regions'!$S22</f>
        <v>333484.364107308</v>
      </c>
      <c r="F96" s="170" t="n">
        <f aca="false">F$93*'Macro-Regions'!$S22</f>
        <v>331278.084097029</v>
      </c>
      <c r="G96" s="170" t="n">
        <f aca="false">G$93*'Macro-Regions'!$S22</f>
        <v>372638.464073984</v>
      </c>
      <c r="H96" s="170" t="n">
        <f aca="false">H$93*'Macro-Regions'!$S22</f>
        <v>326743.351268927</v>
      </c>
      <c r="I96" s="170" t="n">
        <f aca="false">I$93*'Macro-Regions'!$S22</f>
        <v>324409.844858846</v>
      </c>
      <c r="J96" s="170" t="n">
        <f aca="false">J$93*'Macro-Regions'!$S22</f>
        <v>322032.879918317</v>
      </c>
      <c r="K96" s="170" t="n">
        <f aca="false">K$93*'Macro-Regions'!$S22</f>
        <v>319610.043993953</v>
      </c>
      <c r="L96" s="170" t="n">
        <f aca="false">L$93*'Macro-Regions'!$S22</f>
        <v>354758.837079357</v>
      </c>
    </row>
    <row r="97" s="20" customFormat="true" ht="15" hidden="false" customHeight="false" outlineLevel="0" collapsed="false">
      <c r="A97" s="102" t="s">
        <v>676</v>
      </c>
      <c r="B97" s="169"/>
      <c r="C97" s="163"/>
      <c r="D97" s="163"/>
      <c r="E97" s="163"/>
      <c r="F97" s="163"/>
      <c r="G97" s="163"/>
      <c r="H97" s="163"/>
      <c r="I97" s="163"/>
      <c r="J97" s="163"/>
      <c r="K97" s="163"/>
      <c r="L97" s="171"/>
    </row>
    <row r="98" customFormat="false" ht="15" hidden="false" customHeight="false" outlineLevel="0" collapsed="false">
      <c r="A98" s="101" t="s">
        <v>238</v>
      </c>
      <c r="B98" s="138" t="n">
        <f aca="false">NPV(B90,C80:L80)+B80</f>
        <v>14244322.2434011</v>
      </c>
      <c r="C98" s="20"/>
      <c r="D98" s="20"/>
      <c r="E98" s="20"/>
      <c r="F98" s="20"/>
      <c r="G98" s="20"/>
      <c r="H98" s="20"/>
      <c r="I98" s="20"/>
      <c r="J98" s="20"/>
      <c r="K98" s="20"/>
      <c r="L98" s="20"/>
    </row>
    <row r="99" customFormat="false" ht="15" hidden="false" customHeight="false" outlineLevel="0" collapsed="false">
      <c r="A99" s="101" t="s">
        <v>671</v>
      </c>
      <c r="B99" s="138" t="n">
        <f aca="false">B$98*'Macro-Regions'!S20</f>
        <v>6669849.253809</v>
      </c>
      <c r="C99" s="20"/>
      <c r="D99" s="20"/>
      <c r="E99" s="20"/>
      <c r="F99" s="20"/>
      <c r="G99" s="20"/>
      <c r="H99" s="20"/>
      <c r="I99" s="20"/>
      <c r="J99" s="20"/>
      <c r="K99" s="20"/>
      <c r="L99" s="20"/>
    </row>
    <row r="100" customFormat="false" ht="15" hidden="false" customHeight="false" outlineLevel="0" collapsed="false">
      <c r="A100" s="101" t="s">
        <v>672</v>
      </c>
      <c r="B100" s="138" t="n">
        <f aca="false">B$98*'Macro-Regions'!S21</f>
        <v>3974158.96071797</v>
      </c>
      <c r="C100" s="20"/>
      <c r="D100" s="20"/>
      <c r="E100" s="20"/>
      <c r="F100" s="20"/>
      <c r="G100" s="20"/>
      <c r="H100" s="20"/>
      <c r="I100" s="20"/>
      <c r="J100" s="20"/>
      <c r="K100" s="20"/>
      <c r="L100" s="20"/>
    </row>
    <row r="101" customFormat="false" ht="15" hidden="false" customHeight="false" outlineLevel="0" collapsed="false">
      <c r="A101" s="101" t="s">
        <v>673</v>
      </c>
      <c r="B101" s="138" t="n">
        <f aca="false">B$98*'Macro-Regions'!S22</f>
        <v>3600314.02887414</v>
      </c>
      <c r="C101" s="20"/>
      <c r="D101" s="20"/>
      <c r="E101" s="20"/>
      <c r="F101" s="20"/>
      <c r="G101" s="20"/>
      <c r="H101" s="20"/>
      <c r="I101" s="20"/>
      <c r="J101" s="20"/>
      <c r="K101" s="20"/>
      <c r="L101" s="20"/>
    </row>
    <row r="102" customFormat="false" ht="15" hidden="false" customHeight="false" outlineLevel="0" collapsed="false">
      <c r="B102" s="133"/>
    </row>
  </sheetData>
  <hyperlinks>
    <hyperlink ref="M27" r:id="rId1" display="Fiedler and Macdonald FNB (2009)"/>
    <hyperlink ref="M37" r:id="rId2"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N1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84" activePane="bottomLeft" state="frozen"/>
      <selection pane="topLeft" activeCell="A1" activeCellId="0" sqref="A1"/>
      <selection pane="bottomLeft" activeCell="B99" activeCellId="0" sqref="B99"/>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12" min="2" style="0" width="15.33"/>
    <col collapsed="false" customWidth="true" hidden="false" outlineLevel="0" max="13" min="13" style="0" width="10.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row>
    <row r="2" customFormat="false" ht="15" hidden="false" customHeight="false" outlineLevel="0" collapsed="false">
      <c r="A2" s="53" t="s">
        <v>677</v>
      </c>
      <c r="M2" s="0" t="s">
        <v>235</v>
      </c>
    </row>
    <row r="3" customFormat="false" ht="15" hidden="false" customHeight="false" outlineLevel="0" collapsed="false">
      <c r="A3" s="0" t="s">
        <v>678</v>
      </c>
      <c r="B3" s="0" t="n">
        <v>3</v>
      </c>
      <c r="C3" s="0" t="n">
        <f aca="false">B3</f>
        <v>3</v>
      </c>
      <c r="D3" s="0" t="n">
        <f aca="false">C3</f>
        <v>3</v>
      </c>
      <c r="E3" s="0" t="n">
        <f aca="false">D3</f>
        <v>3</v>
      </c>
      <c r="F3" s="0" t="n">
        <f aca="false">E3</f>
        <v>3</v>
      </c>
      <c r="G3" s="0" t="n">
        <f aca="false">F3</f>
        <v>3</v>
      </c>
      <c r="H3" s="0" t="n">
        <f aca="false">G3</f>
        <v>3</v>
      </c>
      <c r="I3" s="0" t="n">
        <f aca="false">H3</f>
        <v>3</v>
      </c>
      <c r="J3" s="0" t="n">
        <f aca="false">I3</f>
        <v>3</v>
      </c>
      <c r="K3" s="0" t="n">
        <f aca="false">J3</f>
        <v>3</v>
      </c>
      <c r="L3" s="0" t="n">
        <f aca="false">K3</f>
        <v>3</v>
      </c>
      <c r="M3" s="0" t="s">
        <v>679</v>
      </c>
    </row>
    <row r="4" customFormat="false" ht="15" hidden="false" customHeight="false" outlineLevel="0" collapsed="false">
      <c r="A4" s="0" t="s">
        <v>680</v>
      </c>
      <c r="B4" s="0" t="n">
        <v>250</v>
      </c>
      <c r="C4" s="0" t="n">
        <f aca="false">B4</f>
        <v>250</v>
      </c>
      <c r="D4" s="0" t="n">
        <f aca="false">C4</f>
        <v>250</v>
      </c>
      <c r="E4" s="0" t="n">
        <f aca="false">D4</f>
        <v>250</v>
      </c>
      <c r="F4" s="0" t="n">
        <f aca="false">E4</f>
        <v>250</v>
      </c>
      <c r="G4" s="0" t="n">
        <f aca="false">F4</f>
        <v>250</v>
      </c>
      <c r="H4" s="0" t="n">
        <f aca="false">G4</f>
        <v>250</v>
      </c>
      <c r="I4" s="0" t="n">
        <f aca="false">H4</f>
        <v>250</v>
      </c>
      <c r="J4" s="0" t="n">
        <f aca="false">I4</f>
        <v>250</v>
      </c>
      <c r="K4" s="0" t="n">
        <f aca="false">J4</f>
        <v>250</v>
      </c>
      <c r="L4" s="0" t="n">
        <f aca="false">K4</f>
        <v>250</v>
      </c>
      <c r="M4" s="0" t="s">
        <v>681</v>
      </c>
    </row>
    <row r="5" customFormat="false" ht="15" hidden="false" customHeight="false" outlineLevel="0" collapsed="false">
      <c r="A5" s="19" t="s">
        <v>682</v>
      </c>
      <c r="B5" s="142" t="n">
        <f aca="false">'National Data'!C26</f>
        <v>5498.31327368182</v>
      </c>
      <c r="C5" s="142" t="n">
        <f aca="false">B5</f>
        <v>5498.31327368182</v>
      </c>
      <c r="D5" s="142" t="n">
        <f aca="false">C5</f>
        <v>5498.31327368182</v>
      </c>
      <c r="E5" s="142" t="n">
        <f aca="false">D5</f>
        <v>5498.31327368182</v>
      </c>
      <c r="F5" s="142" t="n">
        <f aca="false">E5</f>
        <v>5498.31327368182</v>
      </c>
      <c r="G5" s="142" t="n">
        <f aca="false">F5</f>
        <v>5498.31327368182</v>
      </c>
      <c r="H5" s="142" t="n">
        <f aca="false">G5</f>
        <v>5498.31327368182</v>
      </c>
      <c r="I5" s="142" t="n">
        <f aca="false">H5</f>
        <v>5498.31327368182</v>
      </c>
      <c r="J5" s="142" t="n">
        <f aca="false">I5</f>
        <v>5498.31327368182</v>
      </c>
      <c r="K5" s="142" t="n">
        <f aca="false">J5</f>
        <v>5498.31327368182</v>
      </c>
      <c r="L5" s="142" t="n">
        <f aca="false">K5</f>
        <v>5498.31327368182</v>
      </c>
      <c r="M5" s="0" t="s">
        <v>584</v>
      </c>
    </row>
    <row r="6" customFormat="false" ht="15" hidden="false" customHeight="false" outlineLevel="0" collapsed="false">
      <c r="A6" s="19" t="s">
        <v>585</v>
      </c>
      <c r="B6" s="142" t="n">
        <f aca="false">'National Data'!C27</f>
        <v>3141.89329924675</v>
      </c>
      <c r="C6" s="142" t="n">
        <f aca="false">B6</f>
        <v>3141.89329924675</v>
      </c>
      <c r="D6" s="142" t="n">
        <f aca="false">C6</f>
        <v>3141.89329924675</v>
      </c>
      <c r="E6" s="142" t="n">
        <f aca="false">D6</f>
        <v>3141.89329924675</v>
      </c>
      <c r="F6" s="142" t="n">
        <f aca="false">E6</f>
        <v>3141.89329924675</v>
      </c>
      <c r="G6" s="142" t="n">
        <f aca="false">F6</f>
        <v>3141.89329924675</v>
      </c>
      <c r="H6" s="142" t="n">
        <f aca="false">G6</f>
        <v>3141.89329924675</v>
      </c>
      <c r="I6" s="142" t="n">
        <f aca="false">H6</f>
        <v>3141.89329924675</v>
      </c>
      <c r="J6" s="142" t="n">
        <f aca="false">I6</f>
        <v>3141.89329924675</v>
      </c>
      <c r="K6" s="142" t="n">
        <f aca="false">J6</f>
        <v>3141.89329924675</v>
      </c>
      <c r="L6" s="142" t="n">
        <f aca="false">K6</f>
        <v>3141.89329924675</v>
      </c>
      <c r="M6" s="0" t="s">
        <v>586</v>
      </c>
    </row>
    <row r="8" customFormat="false" ht="15" hidden="false" customHeight="false" outlineLevel="0" collapsed="false">
      <c r="A8" s="53" t="s">
        <v>683</v>
      </c>
      <c r="M8" s="0" t="s">
        <v>235</v>
      </c>
    </row>
    <row r="9" customFormat="false" ht="16" hidden="false" customHeight="false" outlineLevel="0" collapsed="false">
      <c r="A9" s="26" t="s">
        <v>588</v>
      </c>
      <c r="B9" s="60" t="n">
        <v>15000</v>
      </c>
      <c r="C9" s="60"/>
      <c r="D9" s="60"/>
      <c r="E9" s="60"/>
      <c r="F9" s="60"/>
      <c r="G9" s="60"/>
      <c r="H9" s="60"/>
      <c r="I9" s="60"/>
      <c r="J9" s="60"/>
      <c r="K9" s="60"/>
      <c r="L9" s="60"/>
      <c r="M9" s="19" t="s">
        <v>589</v>
      </c>
      <c r="N9" s="0" t="s">
        <v>590</v>
      </c>
    </row>
    <row r="10" customFormat="false" ht="16" hidden="false" customHeight="false" outlineLevel="0" collapsed="false">
      <c r="A10" s="26" t="s">
        <v>684</v>
      </c>
      <c r="B10" s="48" t="n">
        <f aca="false">B3</f>
        <v>3</v>
      </c>
      <c r="C10" s="60"/>
      <c r="D10" s="60"/>
      <c r="E10" s="60"/>
      <c r="F10" s="60"/>
      <c r="G10" s="60"/>
      <c r="H10" s="60"/>
      <c r="I10" s="60"/>
      <c r="J10" s="60"/>
      <c r="K10" s="60"/>
      <c r="L10" s="60"/>
      <c r="M10" s="20" t="s">
        <v>592</v>
      </c>
    </row>
    <row r="11" customFormat="false" ht="16" hidden="false" customHeight="false" outlineLevel="0" collapsed="false">
      <c r="A11" s="145" t="s">
        <v>593</v>
      </c>
      <c r="B11" s="97" t="n">
        <f aca="false">B9*B10</f>
        <v>45000</v>
      </c>
      <c r="C11" s="60"/>
      <c r="D11" s="60"/>
      <c r="E11" s="60"/>
      <c r="F11" s="60"/>
      <c r="G11" s="60"/>
      <c r="H11" s="60"/>
      <c r="I11" s="60"/>
      <c r="J11" s="60"/>
      <c r="K11" s="60"/>
      <c r="L11" s="60"/>
      <c r="M11" s="20" t="s">
        <v>250</v>
      </c>
    </row>
    <row r="12" customFormat="false" ht="15" hidden="false" customHeight="false" outlineLevel="0" collapsed="false">
      <c r="A12" s="0" t="s">
        <v>685</v>
      </c>
      <c r="B12" s="60" t="n">
        <v>10000</v>
      </c>
      <c r="C12" s="60"/>
      <c r="D12" s="60"/>
      <c r="E12" s="60"/>
      <c r="F12" s="60"/>
      <c r="G12" s="60"/>
      <c r="H12" s="60"/>
      <c r="I12" s="60"/>
      <c r="J12" s="60"/>
      <c r="K12" s="60"/>
      <c r="L12" s="60"/>
      <c r="M12" s="0" t="s">
        <v>595</v>
      </c>
    </row>
    <row r="13" customFormat="false" ht="16" hidden="false" customHeight="false" outlineLevel="0" collapsed="false">
      <c r="A13" s="26" t="s">
        <v>686</v>
      </c>
      <c r="B13" s="48" t="n">
        <f aca="false">B3</f>
        <v>3</v>
      </c>
      <c r="C13" s="60"/>
      <c r="D13" s="60"/>
      <c r="E13" s="60"/>
      <c r="F13" s="60"/>
      <c r="G13" s="60"/>
      <c r="H13" s="60"/>
      <c r="I13" s="60"/>
      <c r="J13" s="60"/>
      <c r="K13" s="60"/>
      <c r="L13" s="60"/>
      <c r="M13" s="0" t="s">
        <v>597</v>
      </c>
    </row>
    <row r="14" customFormat="false" ht="16" hidden="false" customHeight="false" outlineLevel="0" collapsed="false">
      <c r="A14" s="145" t="s">
        <v>598</v>
      </c>
      <c r="B14" s="97" t="n">
        <f aca="false">B12*B13</f>
        <v>30000</v>
      </c>
      <c r="C14" s="60"/>
      <c r="D14" s="60"/>
      <c r="E14" s="60"/>
      <c r="F14" s="60"/>
      <c r="G14" s="60"/>
      <c r="H14" s="60"/>
      <c r="I14" s="60"/>
      <c r="J14" s="60"/>
      <c r="K14" s="60"/>
      <c r="L14" s="60"/>
      <c r="M14" s="0" t="s">
        <v>250</v>
      </c>
    </row>
    <row r="15" customFormat="false" ht="15" hidden="false" customHeight="false" outlineLevel="0" collapsed="false">
      <c r="A15" s="0" t="s">
        <v>599</v>
      </c>
      <c r="B15" s="0" t="n">
        <v>10000</v>
      </c>
      <c r="C15" s="60"/>
      <c r="D15" s="60"/>
      <c r="E15" s="60"/>
      <c r="F15" s="60"/>
      <c r="G15" s="60"/>
      <c r="H15" s="60"/>
      <c r="I15" s="60"/>
      <c r="J15" s="60"/>
      <c r="K15" s="60"/>
      <c r="L15" s="60"/>
      <c r="M15" s="0" t="s">
        <v>595</v>
      </c>
    </row>
    <row r="16" customFormat="false" ht="16" hidden="false" customHeight="false" outlineLevel="0" collapsed="false">
      <c r="A16" s="26" t="s">
        <v>687</v>
      </c>
      <c r="B16" s="48" t="n">
        <f aca="false">B3</f>
        <v>3</v>
      </c>
      <c r="C16" s="60"/>
      <c r="D16" s="60"/>
      <c r="E16" s="60"/>
      <c r="F16" s="60"/>
      <c r="G16" s="60"/>
      <c r="H16" s="60"/>
      <c r="I16" s="60"/>
      <c r="J16" s="60"/>
      <c r="K16" s="60"/>
      <c r="L16" s="60"/>
      <c r="M16" s="0" t="s">
        <v>597</v>
      </c>
    </row>
    <row r="17" customFormat="false" ht="16" hidden="false" customHeight="false" outlineLevel="0" collapsed="false">
      <c r="A17" s="145" t="s">
        <v>601</v>
      </c>
      <c r="B17" s="97" t="n">
        <f aca="false">B15*B16</f>
        <v>30000</v>
      </c>
      <c r="C17" s="60"/>
      <c r="D17" s="60"/>
      <c r="E17" s="60"/>
      <c r="F17" s="60"/>
      <c r="G17" s="60"/>
      <c r="H17" s="60"/>
      <c r="I17" s="60"/>
      <c r="J17" s="60"/>
      <c r="K17" s="60"/>
      <c r="L17" s="60"/>
      <c r="M17" s="0" t="s">
        <v>250</v>
      </c>
    </row>
    <row r="18" customFormat="false" ht="15" hidden="false" customHeight="false" outlineLevel="0" collapsed="false">
      <c r="A18" s="19" t="s">
        <v>688</v>
      </c>
      <c r="B18" s="60"/>
      <c r="C18" s="60"/>
      <c r="D18" s="60"/>
      <c r="E18" s="60"/>
      <c r="F18" s="60"/>
      <c r="G18" s="60"/>
      <c r="H18" s="60"/>
      <c r="I18" s="60"/>
      <c r="J18" s="60"/>
      <c r="K18" s="60"/>
      <c r="L18" s="60"/>
    </row>
    <row r="19" customFormat="false" ht="15" hidden="false" customHeight="false" outlineLevel="0" collapsed="false">
      <c r="A19" s="146" t="s">
        <v>689</v>
      </c>
      <c r="B19" s="147" t="n">
        <f aca="false">B11+B14+B17</f>
        <v>105000</v>
      </c>
      <c r="C19" s="60"/>
      <c r="D19" s="60"/>
      <c r="E19" s="60"/>
      <c r="F19" s="60"/>
      <c r="G19" s="60"/>
      <c r="H19" s="60"/>
      <c r="I19" s="60"/>
      <c r="J19" s="60"/>
      <c r="K19" s="60"/>
      <c r="L19" s="60"/>
      <c r="M19" s="0" t="s">
        <v>250</v>
      </c>
    </row>
    <row r="20" customFormat="false" ht="15" hidden="false" customHeight="false" outlineLevel="0" collapsed="false">
      <c r="B20" s="60"/>
      <c r="C20" s="60"/>
      <c r="D20" s="60"/>
      <c r="E20" s="60"/>
      <c r="F20" s="60"/>
      <c r="G20" s="60"/>
      <c r="H20" s="60"/>
      <c r="I20" s="60"/>
      <c r="J20" s="60"/>
      <c r="K20" s="60"/>
      <c r="L20" s="60"/>
    </row>
    <row r="21" customFormat="false" ht="15" hidden="false" customHeight="false" outlineLevel="0" collapsed="false">
      <c r="A21" s="53" t="s">
        <v>604</v>
      </c>
      <c r="B21" s="60"/>
      <c r="C21" s="60"/>
      <c r="D21" s="60"/>
      <c r="E21" s="60"/>
      <c r="F21" s="60"/>
      <c r="G21" s="60"/>
      <c r="H21" s="60"/>
      <c r="I21" s="60"/>
      <c r="J21" s="60"/>
      <c r="K21" s="60"/>
      <c r="L21" s="60"/>
      <c r="M21" s="0" t="s">
        <v>690</v>
      </c>
    </row>
    <row r="22" customFormat="false" ht="15" hidden="false" customHeight="false" outlineLevel="0" collapsed="false">
      <c r="A22" s="58" t="s">
        <v>605</v>
      </c>
      <c r="B22" s="0" t="n">
        <v>200000</v>
      </c>
      <c r="C22" s="60"/>
      <c r="D22" s="60"/>
      <c r="E22" s="60"/>
      <c r="F22" s="60"/>
      <c r="G22" s="60"/>
      <c r="H22" s="60"/>
      <c r="I22" s="60"/>
      <c r="J22" s="60"/>
      <c r="K22" s="60"/>
      <c r="L22" s="60"/>
      <c r="M22" s="0" t="s">
        <v>606</v>
      </c>
    </row>
    <row r="23" customFormat="false" ht="15" hidden="false" customHeight="false" outlineLevel="0" collapsed="false">
      <c r="A23" s="58" t="s">
        <v>607</v>
      </c>
      <c r="B23" s="0" t="n">
        <f aca="false">12000/3</f>
        <v>4000</v>
      </c>
      <c r="C23" s="60"/>
      <c r="D23" s="60"/>
      <c r="E23" s="60"/>
      <c r="F23" s="60"/>
      <c r="G23" s="60"/>
      <c r="H23" s="60"/>
      <c r="I23" s="60"/>
      <c r="J23" s="60"/>
      <c r="K23" s="60"/>
      <c r="L23" s="60"/>
      <c r="M23" s="0" t="s">
        <v>608</v>
      </c>
    </row>
    <row r="24" customFormat="false" ht="15" hidden="false" customHeight="false" outlineLevel="0" collapsed="false">
      <c r="A24" s="58" t="s">
        <v>609</v>
      </c>
      <c r="B24" s="0" t="n">
        <v>30000</v>
      </c>
      <c r="C24" s="60"/>
      <c r="D24" s="60"/>
      <c r="E24" s="60"/>
      <c r="F24" s="60"/>
      <c r="G24" s="60"/>
      <c r="H24" s="60"/>
      <c r="I24" s="60"/>
      <c r="J24" s="60"/>
      <c r="K24" s="60"/>
      <c r="L24" s="60"/>
      <c r="M24" s="0" t="s">
        <v>608</v>
      </c>
    </row>
    <row r="25" customFormat="false" ht="15" hidden="false" customHeight="false" outlineLevel="0" collapsed="false">
      <c r="A25" s="0" t="s">
        <v>610</v>
      </c>
      <c r="B25" s="22" t="n">
        <f aca="false">30000/3</f>
        <v>10000</v>
      </c>
      <c r="C25" s="60"/>
      <c r="D25" s="60"/>
      <c r="E25" s="60"/>
      <c r="F25" s="60"/>
      <c r="G25" s="60"/>
      <c r="H25" s="60"/>
      <c r="I25" s="60"/>
      <c r="J25" s="60"/>
      <c r="K25" s="60"/>
      <c r="L25" s="60"/>
      <c r="M25" s="0" t="s">
        <v>611</v>
      </c>
    </row>
    <row r="26" customFormat="false" ht="15" hidden="false" customHeight="false" outlineLevel="0" collapsed="false">
      <c r="A26" s="0" t="s">
        <v>612</v>
      </c>
      <c r="B26" s="0" t="n">
        <v>250000</v>
      </c>
      <c r="C26" s="60"/>
      <c r="D26" s="60"/>
      <c r="E26" s="60"/>
      <c r="F26" s="60"/>
      <c r="G26" s="60"/>
      <c r="H26" s="60"/>
      <c r="I26" s="60"/>
      <c r="J26" s="60"/>
      <c r="K26" s="60"/>
      <c r="L26" s="60"/>
      <c r="M26" s="0" t="s">
        <v>595</v>
      </c>
    </row>
    <row r="27" customFormat="false" ht="15" hidden="false" customHeight="false" outlineLevel="0" collapsed="false">
      <c r="A27" s="0" t="s">
        <v>613</v>
      </c>
      <c r="B27" s="148" t="n">
        <v>15000</v>
      </c>
      <c r="C27" s="60"/>
      <c r="D27" s="60"/>
      <c r="E27" s="60"/>
      <c r="F27" s="60"/>
      <c r="G27" s="60"/>
      <c r="H27" s="60"/>
      <c r="I27" s="60"/>
      <c r="J27" s="60"/>
      <c r="K27" s="60"/>
      <c r="L27" s="60"/>
      <c r="M27" s="0" t="s">
        <v>611</v>
      </c>
    </row>
    <row r="28" customFormat="false" ht="15" hidden="false" customHeight="false" outlineLevel="0" collapsed="false">
      <c r="A28" s="0" t="s">
        <v>614</v>
      </c>
      <c r="B28" s="0" t="n">
        <v>2500</v>
      </c>
      <c r="C28" s="60"/>
      <c r="D28" s="60"/>
      <c r="E28" s="60"/>
      <c r="F28" s="60"/>
      <c r="G28" s="60"/>
      <c r="H28" s="60"/>
      <c r="I28" s="60"/>
      <c r="J28" s="60"/>
      <c r="K28" s="60"/>
      <c r="L28" s="60"/>
      <c r="M28" s="0" t="s">
        <v>611</v>
      </c>
    </row>
    <row r="29" customFormat="false" ht="15" hidden="false" customHeight="false" outlineLevel="0" collapsed="false">
      <c r="A29" s="0" t="s">
        <v>615</v>
      </c>
      <c r="B29" s="0" t="n">
        <v>2500</v>
      </c>
      <c r="C29" s="60"/>
      <c r="D29" s="60"/>
      <c r="E29" s="60"/>
      <c r="F29" s="60"/>
      <c r="G29" s="60"/>
      <c r="H29" s="60"/>
      <c r="I29" s="60"/>
      <c r="J29" s="60"/>
      <c r="K29" s="60"/>
      <c r="L29" s="60"/>
      <c r="M29" s="0" t="s">
        <v>611</v>
      </c>
    </row>
    <row r="30" customFormat="false" ht="15" hidden="false" customHeight="false" outlineLevel="0" collapsed="false">
      <c r="A30" s="146" t="s">
        <v>616</v>
      </c>
      <c r="B30" s="147" t="n">
        <f aca="false">SUM(B22:B29)</f>
        <v>514000</v>
      </c>
      <c r="C30" s="60"/>
      <c r="D30" s="60"/>
      <c r="E30" s="60"/>
      <c r="F30" s="60"/>
      <c r="G30" s="60"/>
      <c r="H30" s="60"/>
      <c r="I30" s="60"/>
      <c r="J30" s="60"/>
      <c r="K30" s="60"/>
      <c r="L30" s="60"/>
      <c r="M30" s="0" t="s">
        <v>250</v>
      </c>
    </row>
    <row r="31" customFormat="false" ht="15" hidden="false" customHeight="false" outlineLevel="0" collapsed="false">
      <c r="B31" s="60"/>
      <c r="C31" s="60"/>
      <c r="D31" s="60"/>
      <c r="E31" s="60"/>
      <c r="F31" s="60"/>
      <c r="G31" s="60"/>
      <c r="H31" s="60"/>
      <c r="I31" s="60"/>
      <c r="J31" s="60"/>
      <c r="K31" s="60"/>
      <c r="L31" s="60"/>
    </row>
    <row r="32" customFormat="false" ht="15" hidden="false" customHeight="false" outlineLevel="0" collapsed="false">
      <c r="A32" s="53" t="s">
        <v>691</v>
      </c>
      <c r="B32" s="60"/>
      <c r="C32" s="60"/>
      <c r="D32" s="60"/>
      <c r="E32" s="60"/>
      <c r="F32" s="60"/>
      <c r="G32" s="60"/>
      <c r="H32" s="60"/>
      <c r="I32" s="60"/>
      <c r="J32" s="60"/>
      <c r="K32" s="60"/>
      <c r="L32" s="60"/>
      <c r="M32" s="0" t="s">
        <v>235</v>
      </c>
    </row>
    <row r="33" customFormat="false" ht="15" hidden="false" customHeight="false" outlineLevel="0" collapsed="false">
      <c r="A33" s="0" t="s">
        <v>692</v>
      </c>
      <c r="B33" s="60" t="n">
        <f aca="false">'Premix cost calcs - fe cube'!H22</f>
        <v>13.104</v>
      </c>
      <c r="C33" s="60" t="n">
        <f aca="false">B33</f>
        <v>13.104</v>
      </c>
      <c r="D33" s="60" t="n">
        <f aca="false">C33</f>
        <v>13.104</v>
      </c>
      <c r="E33" s="60" t="n">
        <f aca="false">D33</f>
        <v>13.104</v>
      </c>
      <c r="F33" s="60" t="n">
        <f aca="false">E33</f>
        <v>13.104</v>
      </c>
      <c r="G33" s="60" t="n">
        <f aca="false">F33</f>
        <v>13.104</v>
      </c>
      <c r="H33" s="60" t="n">
        <f aca="false">G33</f>
        <v>13.104</v>
      </c>
      <c r="I33" s="60" t="n">
        <f aca="false">H33</f>
        <v>13.104</v>
      </c>
      <c r="J33" s="60" t="n">
        <f aca="false">I33</f>
        <v>13.104</v>
      </c>
      <c r="K33" s="60" t="n">
        <f aca="false">J33</f>
        <v>13.104</v>
      </c>
      <c r="L33" s="60" t="n">
        <f aca="false">K33</f>
        <v>13.104</v>
      </c>
      <c r="M33" s="19" t="s">
        <v>619</v>
      </c>
      <c r="N33" s="0" t="s">
        <v>620</v>
      </c>
    </row>
    <row r="34" customFormat="false" ht="15" hidden="false" customHeight="false" outlineLevel="0" collapsed="false">
      <c r="A34" s="0" t="s">
        <v>621</v>
      </c>
      <c r="B34" s="59" t="n">
        <v>2.6</v>
      </c>
      <c r="C34" s="59" t="n">
        <f aca="false">B34</f>
        <v>2.6</v>
      </c>
      <c r="D34" s="59" t="n">
        <f aca="false">C34</f>
        <v>2.6</v>
      </c>
      <c r="E34" s="59" t="n">
        <f aca="false">D34</f>
        <v>2.6</v>
      </c>
      <c r="F34" s="59" t="n">
        <f aca="false">E34</f>
        <v>2.6</v>
      </c>
      <c r="G34" s="59" t="n">
        <f aca="false">F34</f>
        <v>2.6</v>
      </c>
      <c r="H34" s="59" t="n">
        <f aca="false">G34</f>
        <v>2.6</v>
      </c>
      <c r="I34" s="59" t="n">
        <f aca="false">H34</f>
        <v>2.6</v>
      </c>
      <c r="J34" s="59" t="n">
        <f aca="false">I34</f>
        <v>2.6</v>
      </c>
      <c r="K34" s="59" t="n">
        <f aca="false">J34</f>
        <v>2.6</v>
      </c>
      <c r="L34" s="59" t="n">
        <f aca="false">K34</f>
        <v>2.6</v>
      </c>
      <c r="M34" s="0" t="s">
        <v>693</v>
      </c>
    </row>
    <row r="35" customFormat="false" ht="15" hidden="false" customHeight="false" outlineLevel="0" collapsed="false">
      <c r="A35" s="0" t="s">
        <v>623</v>
      </c>
      <c r="B35" s="54" t="n">
        <f aca="false">Demographics!C$3</f>
        <v>21024070</v>
      </c>
      <c r="C35" s="54" t="n">
        <f aca="false">Demographics!D$3</f>
        <v>21586540</v>
      </c>
      <c r="D35" s="54" t="n">
        <f aca="false">Demographics!E$3</f>
        <v>22160198</v>
      </c>
      <c r="E35" s="54" t="n">
        <f aca="false">Demographics!F$3</f>
        <v>22744384</v>
      </c>
      <c r="F35" s="54" t="n">
        <f aca="false">Demographics!G$3</f>
        <v>23338676</v>
      </c>
      <c r="G35" s="54" t="n">
        <f aca="false">Demographics!H$3</f>
        <v>23942380</v>
      </c>
      <c r="H35" s="54" t="n">
        <f aca="false">Demographics!I$3</f>
        <v>24554986</v>
      </c>
      <c r="I35" s="54" t="n">
        <f aca="false">Demographics!J$3</f>
        <v>25176394</v>
      </c>
      <c r="J35" s="54" t="n">
        <f aca="false">Demographics!K$3</f>
        <v>25806516</v>
      </c>
      <c r="K35" s="54" t="n">
        <f aca="false">Demographics!L$3</f>
        <v>26444978</v>
      </c>
      <c r="L35" s="54" t="n">
        <f aca="false">Demographics!M$3</f>
        <v>27091862</v>
      </c>
      <c r="M35" s="0" t="s">
        <v>239</v>
      </c>
    </row>
    <row r="36" customFormat="false" ht="15" hidden="false" customHeight="false" outlineLevel="0" collapsed="false">
      <c r="A36" s="0" t="s">
        <v>624</v>
      </c>
      <c r="B36" s="60" t="n">
        <f aca="false">(B34*B35*365)/1000000</f>
        <v>19951.84243</v>
      </c>
      <c r="C36" s="60" t="n">
        <f aca="false">(C34*C35*365)/1000000</f>
        <v>20485.62646</v>
      </c>
      <c r="D36" s="60" t="n">
        <f aca="false">(D34*D35*365)/1000000</f>
        <v>21030.027902</v>
      </c>
      <c r="E36" s="60" t="n">
        <f aca="false">(E34*E35*365)/1000000</f>
        <v>21584.420416</v>
      </c>
      <c r="F36" s="60" t="n">
        <f aca="false">(F34*F35*365)/1000000</f>
        <v>22148.403524</v>
      </c>
      <c r="G36" s="60" t="n">
        <f aca="false">(G34*G35*365)/1000000</f>
        <v>22721.31862</v>
      </c>
      <c r="H36" s="60" t="n">
        <f aca="false">(H34*H35*365)/1000000</f>
        <v>23302.681714</v>
      </c>
      <c r="I36" s="60" t="n">
        <f aca="false">(I34*I35*365)/1000000</f>
        <v>23892.397906</v>
      </c>
      <c r="J36" s="60" t="n">
        <f aca="false">(J34*J35*365)/1000000</f>
        <v>24490.383684</v>
      </c>
      <c r="K36" s="60" t="n">
        <f aca="false">(K34*K35*365)/1000000</f>
        <v>25096.284122</v>
      </c>
      <c r="L36" s="60" t="n">
        <f aca="false">(L34*L35*365)/1000000</f>
        <v>25710.177038</v>
      </c>
      <c r="M36" s="0" t="s">
        <v>250</v>
      </c>
    </row>
    <row r="37" customFormat="false" ht="15" hidden="false" customHeight="false" outlineLevel="0" collapsed="false">
      <c r="A37" s="0" t="s">
        <v>625</v>
      </c>
      <c r="B37" s="99" t="n">
        <v>0</v>
      </c>
      <c r="C37" s="99" t="n">
        <v>1</v>
      </c>
      <c r="D37" s="149" t="n">
        <f aca="false">C37</f>
        <v>1</v>
      </c>
      <c r="E37" s="149" t="n">
        <f aca="false">D37</f>
        <v>1</v>
      </c>
      <c r="F37" s="149" t="n">
        <f aca="false">E37</f>
        <v>1</v>
      </c>
      <c r="G37" s="149" t="n">
        <f aca="false">F37</f>
        <v>1</v>
      </c>
      <c r="H37" s="149" t="n">
        <f aca="false">G37</f>
        <v>1</v>
      </c>
      <c r="I37" s="149" t="n">
        <f aca="false">H37</f>
        <v>1</v>
      </c>
      <c r="J37" s="149" t="n">
        <f aca="false">I37</f>
        <v>1</v>
      </c>
      <c r="K37" s="149" t="n">
        <f aca="false">J37</f>
        <v>1</v>
      </c>
      <c r="L37" s="149" t="n">
        <f aca="false">K37</f>
        <v>1</v>
      </c>
      <c r="M37" s="18" t="s">
        <v>90</v>
      </c>
    </row>
    <row r="38" customFormat="false" ht="15" hidden="false" customHeight="false" outlineLevel="0" collapsed="false">
      <c r="A38" s="0" t="s">
        <v>626</v>
      </c>
      <c r="B38" s="60" t="n">
        <f aca="false">B36*B37</f>
        <v>0</v>
      </c>
      <c r="C38" s="60" t="n">
        <f aca="false">C36*C37</f>
        <v>20485.62646</v>
      </c>
      <c r="D38" s="60" t="n">
        <f aca="false">D36*D37</f>
        <v>21030.027902</v>
      </c>
      <c r="E38" s="60" t="n">
        <f aca="false">E36*E37</f>
        <v>21584.420416</v>
      </c>
      <c r="F38" s="60" t="n">
        <f aca="false">F36*F37</f>
        <v>22148.403524</v>
      </c>
      <c r="G38" s="60" t="n">
        <f aca="false">G36*G37</f>
        <v>22721.31862</v>
      </c>
      <c r="H38" s="60" t="n">
        <f aca="false">H36*H37</f>
        <v>23302.681714</v>
      </c>
      <c r="I38" s="60" t="n">
        <f aca="false">I36*I37</f>
        <v>23892.397906</v>
      </c>
      <c r="J38" s="60" t="n">
        <f aca="false">J36*J37</f>
        <v>24490.383684</v>
      </c>
      <c r="K38" s="60" t="n">
        <f aca="false">K36*K37</f>
        <v>25096.284122</v>
      </c>
      <c r="L38" s="60" t="n">
        <f aca="false">L36*L37</f>
        <v>25710.177038</v>
      </c>
      <c r="M38" s="0" t="s">
        <v>250</v>
      </c>
    </row>
    <row r="39" customFormat="false" ht="15" hidden="false" customHeight="false" outlineLevel="0" collapsed="false">
      <c r="A39" s="97" t="s">
        <v>627</v>
      </c>
      <c r="B39" s="150" t="n">
        <f aca="false">B33*B38</f>
        <v>0</v>
      </c>
      <c r="C39" s="150" t="n">
        <f aca="false">C33*C38</f>
        <v>268443.64913184</v>
      </c>
      <c r="D39" s="150" t="n">
        <f aca="false">D33*D38</f>
        <v>275577.485627808</v>
      </c>
      <c r="E39" s="150" t="n">
        <f aca="false">E33*E38</f>
        <v>282842.245131264</v>
      </c>
      <c r="F39" s="150" t="n">
        <f aca="false">F33*F38</f>
        <v>290232.679778496</v>
      </c>
      <c r="G39" s="150" t="n">
        <f aca="false">G33*G38</f>
        <v>297740.15919648</v>
      </c>
      <c r="H39" s="150" t="n">
        <f aca="false">H33*H38</f>
        <v>305358.341180256</v>
      </c>
      <c r="I39" s="150" t="n">
        <f aca="false">I33*I38</f>
        <v>313085.982160224</v>
      </c>
      <c r="J39" s="150" t="n">
        <f aca="false">J33*J38</f>
        <v>320921.987795136</v>
      </c>
      <c r="K39" s="150" t="n">
        <f aca="false">K33*K38</f>
        <v>328861.707134688</v>
      </c>
      <c r="L39" s="150" t="n">
        <f aca="false">L33*L38</f>
        <v>336906.159905952</v>
      </c>
      <c r="M39" s="20" t="s">
        <v>250</v>
      </c>
    </row>
    <row r="40" customFormat="false" ht="15" hidden="false" customHeight="false" outlineLevel="0" collapsed="false">
      <c r="A40" s="97" t="s">
        <v>628</v>
      </c>
      <c r="B40" s="150" t="n">
        <v>0</v>
      </c>
      <c r="C40" s="150" t="n">
        <f aca="false">0.07*(B11+B17)</f>
        <v>5250</v>
      </c>
      <c r="D40" s="150" t="n">
        <f aca="false">C40</f>
        <v>5250</v>
      </c>
      <c r="E40" s="150" t="n">
        <f aca="false">D40</f>
        <v>5250</v>
      </c>
      <c r="F40" s="150" t="n">
        <f aca="false">E40</f>
        <v>5250</v>
      </c>
      <c r="G40" s="150" t="n">
        <f aca="false">F40</f>
        <v>5250</v>
      </c>
      <c r="H40" s="150" t="n">
        <f aca="false">G40</f>
        <v>5250</v>
      </c>
      <c r="I40" s="150" t="n">
        <f aca="false">H40</f>
        <v>5250</v>
      </c>
      <c r="J40" s="150" t="n">
        <f aca="false">I40</f>
        <v>5250</v>
      </c>
      <c r="K40" s="150" t="n">
        <f aca="false">J40</f>
        <v>5250</v>
      </c>
      <c r="L40" s="150" t="n">
        <f aca="false">K40</f>
        <v>5250</v>
      </c>
      <c r="M40" s="0" t="s">
        <v>629</v>
      </c>
    </row>
    <row r="41" customFormat="false" ht="15" hidden="false" customHeight="false" outlineLevel="0" collapsed="false">
      <c r="A41" s="0" t="s">
        <v>630</v>
      </c>
      <c r="B41" s="0" t="n">
        <v>0.25</v>
      </c>
      <c r="C41" s="0" t="n">
        <f aca="false">B41</f>
        <v>0.25</v>
      </c>
      <c r="D41" s="0" t="n">
        <f aca="false">C41</f>
        <v>0.25</v>
      </c>
      <c r="E41" s="0" t="n">
        <f aca="false">D41</f>
        <v>0.25</v>
      </c>
      <c r="F41" s="0" t="n">
        <f aca="false">E41</f>
        <v>0.25</v>
      </c>
      <c r="G41" s="0" t="n">
        <f aca="false">F41</f>
        <v>0.25</v>
      </c>
      <c r="H41" s="0" t="n">
        <f aca="false">G41</f>
        <v>0.25</v>
      </c>
      <c r="I41" s="0" t="n">
        <f aca="false">H41</f>
        <v>0.25</v>
      </c>
      <c r="J41" s="0" t="n">
        <f aca="false">I41</f>
        <v>0.25</v>
      </c>
      <c r="K41" s="0" t="n">
        <f aca="false">J41</f>
        <v>0.25</v>
      </c>
      <c r="L41" s="0" t="n">
        <f aca="false">K41</f>
        <v>0.25</v>
      </c>
      <c r="M41" s="0" t="s">
        <v>631</v>
      </c>
    </row>
    <row r="42" customFormat="false" ht="15" hidden="false" customHeight="false" outlineLevel="0" collapsed="false">
      <c r="A42" s="0" t="s">
        <v>694</v>
      </c>
      <c r="B42" s="48" t="n">
        <v>0</v>
      </c>
      <c r="C42" s="48" t="n">
        <f aca="false">6*C3*C4</f>
        <v>4500</v>
      </c>
      <c r="D42" s="48" t="n">
        <f aca="false">6*D3*D4</f>
        <v>4500</v>
      </c>
      <c r="E42" s="48" t="n">
        <f aca="false">6*E3*E4</f>
        <v>4500</v>
      </c>
      <c r="F42" s="48" t="n">
        <f aca="false">6*F3*F4</f>
        <v>4500</v>
      </c>
      <c r="G42" s="48" t="n">
        <f aca="false">6*G3*G4</f>
        <v>4500</v>
      </c>
      <c r="H42" s="48" t="n">
        <f aca="false">6*H3*H4</f>
        <v>4500</v>
      </c>
      <c r="I42" s="48" t="n">
        <f aca="false">6*I3*I4</f>
        <v>4500</v>
      </c>
      <c r="J42" s="48" t="n">
        <f aca="false">6*J3*J4</f>
        <v>4500</v>
      </c>
      <c r="K42" s="48" t="n">
        <f aca="false">6*K3*K4</f>
        <v>4500</v>
      </c>
      <c r="L42" s="48" t="n">
        <f aca="false">6*L3*L4</f>
        <v>4500</v>
      </c>
      <c r="M42" s="0" t="s">
        <v>631</v>
      </c>
    </row>
    <row r="43" customFormat="false" ht="15" hidden="false" customHeight="false" outlineLevel="0" collapsed="false">
      <c r="A43" s="97" t="s">
        <v>633</v>
      </c>
      <c r="B43" s="151" t="n">
        <f aca="false">B41*B42</f>
        <v>0</v>
      </c>
      <c r="C43" s="151" t="n">
        <f aca="false">C41*C42</f>
        <v>1125</v>
      </c>
      <c r="D43" s="151" t="n">
        <f aca="false">D41*D42</f>
        <v>1125</v>
      </c>
      <c r="E43" s="151" t="n">
        <f aca="false">E41*E42</f>
        <v>1125</v>
      </c>
      <c r="F43" s="151" t="n">
        <f aca="false">F41*F42</f>
        <v>1125</v>
      </c>
      <c r="G43" s="151" t="n">
        <f aca="false">G41*G42</f>
        <v>1125</v>
      </c>
      <c r="H43" s="151" t="n">
        <f aca="false">H41*H42</f>
        <v>1125</v>
      </c>
      <c r="I43" s="151" t="n">
        <f aca="false">I41*I42</f>
        <v>1125</v>
      </c>
      <c r="J43" s="151" t="n">
        <f aca="false">J41*J42</f>
        <v>1125</v>
      </c>
      <c r="K43" s="151" t="n">
        <f aca="false">K41*K42</f>
        <v>1125</v>
      </c>
      <c r="L43" s="151" t="n">
        <f aca="false">L41*L42</f>
        <v>1125</v>
      </c>
      <c r="M43" s="0" t="s">
        <v>250</v>
      </c>
    </row>
    <row r="44" customFormat="false" ht="15" hidden="false" customHeight="false" outlineLevel="0" collapsed="false">
      <c r="A44" s="0" t="s">
        <v>695</v>
      </c>
      <c r="B44" s="60" t="n">
        <v>0</v>
      </c>
      <c r="C44" s="48" t="n">
        <v>1</v>
      </c>
      <c r="D44" s="48" t="n">
        <f aca="false">C44</f>
        <v>1</v>
      </c>
      <c r="E44" s="48" t="n">
        <f aca="false">D44</f>
        <v>1</v>
      </c>
      <c r="F44" s="48" t="n">
        <f aca="false">E44</f>
        <v>1</v>
      </c>
      <c r="G44" s="48" t="n">
        <f aca="false">F44</f>
        <v>1</v>
      </c>
      <c r="H44" s="48" t="n">
        <f aca="false">G44</f>
        <v>1</v>
      </c>
      <c r="I44" s="48" t="n">
        <f aca="false">H44</f>
        <v>1</v>
      </c>
      <c r="J44" s="48" t="n">
        <f aca="false">I44</f>
        <v>1</v>
      </c>
      <c r="K44" s="48" t="n">
        <f aca="false">J44</f>
        <v>1</v>
      </c>
      <c r="L44" s="48" t="n">
        <f aca="false">K44</f>
        <v>1</v>
      </c>
      <c r="M44" s="0" t="s">
        <v>611</v>
      </c>
    </row>
    <row r="45" customFormat="false" ht="15" hidden="false" customHeight="false" outlineLevel="0" collapsed="false">
      <c r="A45" s="97" t="s">
        <v>635</v>
      </c>
      <c r="B45" s="150" t="n">
        <f aca="false">B44*B3*B5</f>
        <v>0</v>
      </c>
      <c r="C45" s="150" t="n">
        <f aca="false">C44*C3*C5</f>
        <v>16494.9398210455</v>
      </c>
      <c r="D45" s="150" t="n">
        <f aca="false">D44*D3*D5</f>
        <v>16494.9398210455</v>
      </c>
      <c r="E45" s="150" t="n">
        <f aca="false">E44*E3*E5</f>
        <v>16494.9398210455</v>
      </c>
      <c r="F45" s="150" t="n">
        <f aca="false">F44*F3*F5</f>
        <v>16494.9398210455</v>
      </c>
      <c r="G45" s="150" t="n">
        <f aca="false">G44*G3*G5</f>
        <v>16494.9398210455</v>
      </c>
      <c r="H45" s="150" t="n">
        <f aca="false">H44*H3*H5</f>
        <v>16494.9398210455</v>
      </c>
      <c r="I45" s="150" t="n">
        <f aca="false">I44*I3*I5</f>
        <v>16494.9398210455</v>
      </c>
      <c r="J45" s="150" t="n">
        <f aca="false">J44*J3*J5</f>
        <v>16494.9398210455</v>
      </c>
      <c r="K45" s="150" t="n">
        <f aca="false">K44*K3*K5</f>
        <v>16494.9398210455</v>
      </c>
      <c r="L45" s="150" t="n">
        <f aca="false">L44*L3*L5</f>
        <v>16494.9398210455</v>
      </c>
      <c r="M45" s="0" t="s">
        <v>250</v>
      </c>
    </row>
    <row r="46" customFormat="false" ht="15" hidden="false" customHeight="false" outlineLevel="0" collapsed="false">
      <c r="A46" s="97" t="s">
        <v>636</v>
      </c>
      <c r="B46" s="150" t="n">
        <f aca="false">0.05*B39</f>
        <v>0</v>
      </c>
      <c r="C46" s="150" t="n">
        <f aca="false">0.05*C39</f>
        <v>13422.182456592</v>
      </c>
      <c r="D46" s="150" t="n">
        <f aca="false">0.05*D39</f>
        <v>13778.8742813904</v>
      </c>
      <c r="E46" s="150" t="n">
        <f aca="false">0.05*E39</f>
        <v>14142.1122565632</v>
      </c>
      <c r="F46" s="150" t="n">
        <f aca="false">0.05*F39</f>
        <v>14511.6339889248</v>
      </c>
      <c r="G46" s="150" t="n">
        <f aca="false">0.05*G39</f>
        <v>14887.007959824</v>
      </c>
      <c r="H46" s="150" t="n">
        <f aca="false">0.05*H39</f>
        <v>15267.9170590128</v>
      </c>
      <c r="I46" s="150" t="n">
        <f aca="false">0.05*I39</f>
        <v>15654.2991080112</v>
      </c>
      <c r="J46" s="150" t="n">
        <f aca="false">0.05*J39</f>
        <v>16046.0993897568</v>
      </c>
      <c r="K46" s="150" t="n">
        <f aca="false">0.05*K39</f>
        <v>16443.0853567344</v>
      </c>
      <c r="L46" s="150" t="n">
        <f aca="false">0.05*L39</f>
        <v>16845.3079952976</v>
      </c>
      <c r="M46" s="0" t="s">
        <v>590</v>
      </c>
    </row>
    <row r="47" customFormat="false" ht="15" hidden="false" customHeight="false" outlineLevel="0" collapsed="false">
      <c r="A47" s="146" t="s">
        <v>637</v>
      </c>
      <c r="B47" s="147" t="n">
        <f aca="false">B39+B40+B43+B45+B46</f>
        <v>0</v>
      </c>
      <c r="C47" s="147" t="n">
        <f aca="false">C39+C40+C43+C45+C46</f>
        <v>304735.771409477</v>
      </c>
      <c r="D47" s="147" t="n">
        <f aca="false">D39+D40+D43+D45+D46</f>
        <v>312226.299730244</v>
      </c>
      <c r="E47" s="147" t="n">
        <f aca="false">E39+E40+E43+E45+E46</f>
        <v>319854.297208873</v>
      </c>
      <c r="F47" s="147" t="n">
        <f aca="false">F39+F40+F43+F45+F46</f>
        <v>327614.253588466</v>
      </c>
      <c r="G47" s="147" t="n">
        <f aca="false">G39+G40+G43+G45+G46</f>
        <v>335497.106977349</v>
      </c>
      <c r="H47" s="147" t="n">
        <f aca="false">H39+H40+H43+H45+H46</f>
        <v>343496.198060314</v>
      </c>
      <c r="I47" s="147" t="n">
        <f aca="false">I39+I40+I43+I45+I46</f>
        <v>351610.221089281</v>
      </c>
      <c r="J47" s="147" t="n">
        <f aca="false">J39+J40+J43+J45+J46</f>
        <v>359838.027005938</v>
      </c>
      <c r="K47" s="147" t="n">
        <f aca="false">K39+K40+K43+K45+K46</f>
        <v>368174.732312468</v>
      </c>
      <c r="L47" s="147" t="n">
        <f aca="false">L39+L40+L43+L45+L46</f>
        <v>376621.407722295</v>
      </c>
      <c r="M47" s="0" t="s">
        <v>250</v>
      </c>
    </row>
    <row r="48" customFormat="false" ht="15" hidden="false" customHeight="false" outlineLevel="0" collapsed="false">
      <c r="B48" s="60"/>
      <c r="C48" s="60"/>
      <c r="D48" s="60"/>
      <c r="E48" s="60"/>
      <c r="F48" s="60"/>
      <c r="G48" s="60"/>
      <c r="H48" s="60"/>
      <c r="I48" s="60"/>
      <c r="J48" s="60"/>
      <c r="K48" s="60"/>
      <c r="L48" s="60"/>
    </row>
    <row r="49" customFormat="false" ht="15" hidden="false" customHeight="false" outlineLevel="0" collapsed="false">
      <c r="A49" s="53" t="s">
        <v>638</v>
      </c>
      <c r="B49" s="60"/>
      <c r="C49" s="60"/>
      <c r="D49" s="60"/>
      <c r="E49" s="60"/>
      <c r="F49" s="60"/>
      <c r="G49" s="60"/>
      <c r="H49" s="60"/>
      <c r="I49" s="60"/>
      <c r="J49" s="60"/>
      <c r="K49" s="60"/>
      <c r="L49" s="60"/>
      <c r="M49" s="0" t="s">
        <v>235</v>
      </c>
    </row>
    <row r="50" customFormat="false" ht="15" hidden="false" customHeight="false" outlineLevel="0" collapsed="false">
      <c r="A50" s="0" t="s">
        <v>696</v>
      </c>
      <c r="B50" s="60" t="n">
        <v>300</v>
      </c>
      <c r="C50" s="60" t="n">
        <f aca="false">B50</f>
        <v>300</v>
      </c>
      <c r="D50" s="60" t="n">
        <f aca="false">C50</f>
        <v>300</v>
      </c>
      <c r="E50" s="60" t="n">
        <f aca="false">D50</f>
        <v>300</v>
      </c>
      <c r="F50" s="60" t="n">
        <f aca="false">E50</f>
        <v>300</v>
      </c>
      <c r="G50" s="60" t="n">
        <f aca="false">F50</f>
        <v>300</v>
      </c>
      <c r="H50" s="60" t="n">
        <f aca="false">G50</f>
        <v>300</v>
      </c>
      <c r="I50" s="60" t="n">
        <f aca="false">H50</f>
        <v>300</v>
      </c>
      <c r="J50" s="60" t="n">
        <f aca="false">I50</f>
        <v>300</v>
      </c>
      <c r="K50" s="60" t="n">
        <f aca="false">J50</f>
        <v>300</v>
      </c>
      <c r="L50" s="60" t="n">
        <f aca="false">K50</f>
        <v>300</v>
      </c>
      <c r="M50" s="0" t="s">
        <v>640</v>
      </c>
    </row>
    <row r="51" customFormat="false" ht="15" hidden="false" customHeight="false" outlineLevel="0" collapsed="false">
      <c r="A51" s="0" t="s">
        <v>697</v>
      </c>
      <c r="B51" s="60" t="n">
        <v>0</v>
      </c>
      <c r="C51" s="48" t="n">
        <f aca="false">4*C3</f>
        <v>12</v>
      </c>
      <c r="D51" s="48" t="n">
        <f aca="false">4*D3</f>
        <v>12</v>
      </c>
      <c r="E51" s="48" t="n">
        <f aca="false">4*E3</f>
        <v>12</v>
      </c>
      <c r="F51" s="48" t="n">
        <f aca="false">4*F3</f>
        <v>12</v>
      </c>
      <c r="G51" s="48" t="n">
        <f aca="false">4*G3</f>
        <v>12</v>
      </c>
      <c r="H51" s="48" t="n">
        <f aca="false">4*H3</f>
        <v>12</v>
      </c>
      <c r="I51" s="48" t="n">
        <f aca="false">4*I3</f>
        <v>12</v>
      </c>
      <c r="J51" s="48" t="n">
        <f aca="false">4*J3</f>
        <v>12</v>
      </c>
      <c r="K51" s="48" t="n">
        <f aca="false">4*K3</f>
        <v>12</v>
      </c>
      <c r="L51" s="48" t="n">
        <f aca="false">4*L3</f>
        <v>12</v>
      </c>
      <c r="M51" s="0" t="s">
        <v>640</v>
      </c>
    </row>
    <row r="52" customFormat="false" ht="15" hidden="false" customHeight="false" outlineLevel="0" collapsed="false">
      <c r="A52" s="97" t="s">
        <v>698</v>
      </c>
      <c r="B52" s="150" t="n">
        <f aca="false">B50*B51</f>
        <v>0</v>
      </c>
      <c r="C52" s="150" t="n">
        <f aca="false">C50*C51</f>
        <v>3600</v>
      </c>
      <c r="D52" s="150" t="n">
        <f aca="false">D50*D51</f>
        <v>3600</v>
      </c>
      <c r="E52" s="150" t="n">
        <f aca="false">E50*E51</f>
        <v>3600</v>
      </c>
      <c r="F52" s="150" t="n">
        <f aca="false">F50*F51</f>
        <v>3600</v>
      </c>
      <c r="G52" s="150" t="n">
        <f aca="false">G50*G51</f>
        <v>3600</v>
      </c>
      <c r="H52" s="150" t="n">
        <f aca="false">H50*H51</f>
        <v>3600</v>
      </c>
      <c r="I52" s="150" t="n">
        <f aca="false">I50*I51</f>
        <v>3600</v>
      </c>
      <c r="J52" s="150" t="n">
        <f aca="false">J50*J51</f>
        <v>3600</v>
      </c>
      <c r="K52" s="150" t="n">
        <f aca="false">K50*K51</f>
        <v>3600</v>
      </c>
      <c r="L52" s="150" t="n">
        <f aca="false">L50*L51</f>
        <v>3600</v>
      </c>
      <c r="M52" s="0" t="s">
        <v>250</v>
      </c>
    </row>
    <row r="53" customFormat="false" ht="15" hidden="false" customHeight="false" outlineLevel="0" collapsed="false">
      <c r="A53" s="0" t="s">
        <v>699</v>
      </c>
      <c r="B53" s="60" t="n">
        <v>50</v>
      </c>
      <c r="C53" s="60" t="n">
        <f aca="false">B53</f>
        <v>50</v>
      </c>
      <c r="D53" s="60" t="n">
        <f aca="false">C53</f>
        <v>50</v>
      </c>
      <c r="E53" s="60" t="n">
        <f aca="false">D53</f>
        <v>50</v>
      </c>
      <c r="F53" s="60" t="n">
        <f aca="false">E53</f>
        <v>50</v>
      </c>
      <c r="G53" s="60" t="n">
        <f aca="false">F53</f>
        <v>50</v>
      </c>
      <c r="H53" s="60" t="n">
        <f aca="false">G53</f>
        <v>50</v>
      </c>
      <c r="I53" s="60" t="n">
        <f aca="false">H53</f>
        <v>50</v>
      </c>
      <c r="J53" s="60" t="n">
        <f aca="false">I53</f>
        <v>50</v>
      </c>
      <c r="K53" s="60" t="n">
        <f aca="false">J53</f>
        <v>50</v>
      </c>
      <c r="L53" s="60" t="n">
        <f aca="false">K53</f>
        <v>50</v>
      </c>
      <c r="M53" s="0" t="s">
        <v>644</v>
      </c>
    </row>
    <row r="54" customFormat="false" ht="15" hidden="false" customHeight="false" outlineLevel="0" collapsed="false">
      <c r="A54" s="0" t="s">
        <v>645</v>
      </c>
      <c r="B54" s="60" t="n">
        <v>0</v>
      </c>
      <c r="C54" s="48" t="n">
        <f aca="false">5*C51</f>
        <v>60</v>
      </c>
      <c r="D54" s="48" t="n">
        <f aca="false">5*D51</f>
        <v>60</v>
      </c>
      <c r="E54" s="48" t="n">
        <f aca="false">5*E51</f>
        <v>60</v>
      </c>
      <c r="F54" s="48" t="n">
        <f aca="false">5*F51</f>
        <v>60</v>
      </c>
      <c r="G54" s="48" t="n">
        <f aca="false">5*G51</f>
        <v>60</v>
      </c>
      <c r="H54" s="48" t="n">
        <f aca="false">5*H51</f>
        <v>60</v>
      </c>
      <c r="I54" s="48" t="n">
        <f aca="false">5*I51</f>
        <v>60</v>
      </c>
      <c r="J54" s="48" t="n">
        <f aca="false">5*J51</f>
        <v>60</v>
      </c>
      <c r="K54" s="48" t="n">
        <f aca="false">5*K51</f>
        <v>60</v>
      </c>
      <c r="L54" s="48" t="n">
        <f aca="false">5*L51</f>
        <v>60</v>
      </c>
      <c r="M54" s="0" t="s">
        <v>644</v>
      </c>
    </row>
    <row r="55" customFormat="false" ht="15" hidden="false" customHeight="false" outlineLevel="0" collapsed="false">
      <c r="A55" s="97" t="s">
        <v>700</v>
      </c>
      <c r="B55" s="150"/>
      <c r="C55" s="150" t="n">
        <f aca="false">C53*C54</f>
        <v>3000</v>
      </c>
      <c r="D55" s="150" t="n">
        <f aca="false">D53*D54</f>
        <v>3000</v>
      </c>
      <c r="E55" s="150" t="n">
        <f aca="false">E53*E54</f>
        <v>3000</v>
      </c>
      <c r="F55" s="150" t="n">
        <f aca="false">F53*F54</f>
        <v>3000</v>
      </c>
      <c r="G55" s="150" t="n">
        <f aca="false">G53*G54</f>
        <v>3000</v>
      </c>
      <c r="H55" s="150" t="n">
        <f aca="false">H53*H54</f>
        <v>3000</v>
      </c>
      <c r="I55" s="150" t="n">
        <f aca="false">I53*I54</f>
        <v>3000</v>
      </c>
      <c r="J55" s="150" t="n">
        <f aca="false">J53*J54</f>
        <v>3000</v>
      </c>
      <c r="K55" s="150" t="n">
        <f aca="false">K53*K54</f>
        <v>3000</v>
      </c>
      <c r="L55" s="150" t="n">
        <f aca="false">L53*L54</f>
        <v>3000</v>
      </c>
      <c r="M55" s="0" t="s">
        <v>250</v>
      </c>
    </row>
    <row r="56" customFormat="false" ht="15" hidden="false" customHeight="false" outlineLevel="0" collapsed="false">
      <c r="A56" s="0" t="s">
        <v>647</v>
      </c>
      <c r="B56" s="60" t="n">
        <v>0</v>
      </c>
      <c r="C56" s="48" t="n">
        <v>4</v>
      </c>
      <c r="D56" s="48" t="n">
        <f aca="false">C56</f>
        <v>4</v>
      </c>
      <c r="E56" s="48" t="n">
        <f aca="false">D56</f>
        <v>4</v>
      </c>
      <c r="F56" s="48" t="n">
        <f aca="false">E56</f>
        <v>4</v>
      </c>
      <c r="G56" s="48" t="n">
        <f aca="false">F56</f>
        <v>4</v>
      </c>
      <c r="H56" s="48" t="n">
        <f aca="false">G56</f>
        <v>4</v>
      </c>
      <c r="I56" s="48" t="n">
        <f aca="false">H56</f>
        <v>4</v>
      </c>
      <c r="J56" s="48" t="n">
        <f aca="false">I56</f>
        <v>4</v>
      </c>
      <c r="K56" s="48" t="n">
        <f aca="false">J56</f>
        <v>4</v>
      </c>
      <c r="L56" s="48" t="n">
        <f aca="false">K56</f>
        <v>4</v>
      </c>
      <c r="M56" s="0" t="s">
        <v>648</v>
      </c>
    </row>
    <row r="57" customFormat="false" ht="15" hidden="false" customHeight="false" outlineLevel="0" collapsed="false">
      <c r="A57" s="97" t="s">
        <v>649</v>
      </c>
      <c r="B57" s="150" t="n">
        <f aca="false">B56*B6*2</f>
        <v>0</v>
      </c>
      <c r="C57" s="150" t="n">
        <f aca="false">C56*C6*2</f>
        <v>25135.146393974</v>
      </c>
      <c r="D57" s="150" t="n">
        <f aca="false">D56*D6*2</f>
        <v>25135.146393974</v>
      </c>
      <c r="E57" s="150" t="n">
        <f aca="false">E56*E6*2</f>
        <v>25135.146393974</v>
      </c>
      <c r="F57" s="150" t="n">
        <f aca="false">F56*F6*2</f>
        <v>25135.146393974</v>
      </c>
      <c r="G57" s="150" t="n">
        <f aca="false">G56*G6*2</f>
        <v>25135.146393974</v>
      </c>
      <c r="H57" s="150" t="n">
        <f aca="false">H56*H6*2</f>
        <v>25135.146393974</v>
      </c>
      <c r="I57" s="150" t="n">
        <f aca="false">I56*I6*2</f>
        <v>25135.146393974</v>
      </c>
      <c r="J57" s="150" t="n">
        <f aca="false">J56*J6*2</f>
        <v>25135.146393974</v>
      </c>
      <c r="K57" s="150" t="n">
        <f aca="false">K56*K6*2</f>
        <v>25135.146393974</v>
      </c>
      <c r="L57" s="150" t="n">
        <f aca="false">L56*L6*2</f>
        <v>25135.146393974</v>
      </c>
      <c r="M57" s="0" t="s">
        <v>650</v>
      </c>
    </row>
    <row r="58" customFormat="false" ht="15" hidden="false" customHeight="false" outlineLevel="0" collapsed="false">
      <c r="A58" s="0" t="s">
        <v>651</v>
      </c>
      <c r="B58" s="60" t="n">
        <v>50</v>
      </c>
      <c r="C58" s="60" t="n">
        <f aca="false">B58</f>
        <v>50</v>
      </c>
      <c r="D58" s="60" t="n">
        <f aca="false">C58</f>
        <v>50</v>
      </c>
      <c r="E58" s="60" t="n">
        <f aca="false">D58</f>
        <v>50</v>
      </c>
      <c r="F58" s="60" t="n">
        <f aca="false">E58</f>
        <v>50</v>
      </c>
      <c r="G58" s="60" t="n">
        <f aca="false">F58</f>
        <v>50</v>
      </c>
      <c r="H58" s="60" t="n">
        <f aca="false">G58</f>
        <v>50</v>
      </c>
      <c r="I58" s="60" t="n">
        <f aca="false">H58</f>
        <v>50</v>
      </c>
      <c r="J58" s="60" t="n">
        <f aca="false">I58</f>
        <v>50</v>
      </c>
      <c r="K58" s="60" t="n">
        <f aca="false">J58</f>
        <v>50</v>
      </c>
      <c r="L58" s="60" t="n">
        <f aca="false">K58</f>
        <v>50</v>
      </c>
      <c r="M58" s="0" t="s">
        <v>644</v>
      </c>
    </row>
    <row r="59" customFormat="false" ht="15" hidden="false" customHeight="false" outlineLevel="0" collapsed="false">
      <c r="A59" s="0" t="s">
        <v>652</v>
      </c>
      <c r="B59" s="60"/>
      <c r="C59" s="148" t="n">
        <f aca="false">30*12</f>
        <v>360</v>
      </c>
      <c r="D59" s="148" t="n">
        <f aca="false">C59</f>
        <v>360</v>
      </c>
      <c r="E59" s="148" t="n">
        <f aca="false">D59</f>
        <v>360</v>
      </c>
      <c r="F59" s="148" t="n">
        <f aca="false">E59</f>
        <v>360</v>
      </c>
      <c r="G59" s="148" t="n">
        <f aca="false">F59</f>
        <v>360</v>
      </c>
      <c r="H59" s="148" t="n">
        <f aca="false">G59</f>
        <v>360</v>
      </c>
      <c r="I59" s="148" t="n">
        <f aca="false">H59</f>
        <v>360</v>
      </c>
      <c r="J59" s="148" t="n">
        <f aca="false">I59</f>
        <v>360</v>
      </c>
      <c r="K59" s="148" t="n">
        <f aca="false">J59</f>
        <v>360</v>
      </c>
      <c r="L59" s="148" t="n">
        <f aca="false">K59</f>
        <v>360</v>
      </c>
      <c r="M59" s="0" t="s">
        <v>653</v>
      </c>
    </row>
    <row r="60" customFormat="false" ht="15" hidden="false" customHeight="false" outlineLevel="0" collapsed="false">
      <c r="A60" s="97" t="s">
        <v>654</v>
      </c>
      <c r="B60" s="150"/>
      <c r="C60" s="150" t="n">
        <f aca="false">C58*C59</f>
        <v>18000</v>
      </c>
      <c r="D60" s="150" t="n">
        <f aca="false">D58*D59</f>
        <v>18000</v>
      </c>
      <c r="E60" s="150" t="n">
        <f aca="false">E58*E59</f>
        <v>18000</v>
      </c>
      <c r="F60" s="150" t="n">
        <f aca="false">F58*F59</f>
        <v>18000</v>
      </c>
      <c r="G60" s="150" t="n">
        <f aca="false">G58*G59</f>
        <v>18000</v>
      </c>
      <c r="H60" s="150" t="n">
        <f aca="false">H58*H59</f>
        <v>18000</v>
      </c>
      <c r="I60" s="150" t="n">
        <f aca="false">I58*I59</f>
        <v>18000</v>
      </c>
      <c r="J60" s="150" t="n">
        <f aca="false">J58*J59</f>
        <v>18000</v>
      </c>
      <c r="K60" s="150" t="n">
        <f aca="false">K58*K59</f>
        <v>18000</v>
      </c>
      <c r="L60" s="150" t="n">
        <f aca="false">L58*L59</f>
        <v>18000</v>
      </c>
      <c r="M60" s="0" t="s">
        <v>250</v>
      </c>
    </row>
    <row r="61" customFormat="false" ht="15" hidden="false" customHeight="false" outlineLevel="0" collapsed="false">
      <c r="A61" s="0" t="s">
        <v>655</v>
      </c>
      <c r="B61" s="60" t="n">
        <v>0</v>
      </c>
      <c r="C61" s="60" t="n">
        <v>0</v>
      </c>
      <c r="D61" s="60" t="n">
        <f aca="false">C61</f>
        <v>0</v>
      </c>
      <c r="E61" s="60" t="n">
        <f aca="false">D61</f>
        <v>0</v>
      </c>
      <c r="F61" s="60" t="n">
        <f aca="false">E61</f>
        <v>0</v>
      </c>
      <c r="G61" s="60" t="n">
        <f aca="false">F61</f>
        <v>0</v>
      </c>
      <c r="H61" s="60" t="n">
        <f aca="false">G61</f>
        <v>0</v>
      </c>
      <c r="I61" s="60" t="n">
        <f aca="false">H61</f>
        <v>0</v>
      </c>
      <c r="J61" s="60" t="n">
        <f aca="false">I61</f>
        <v>0</v>
      </c>
      <c r="K61" s="60" t="n">
        <f aca="false">J61</f>
        <v>0</v>
      </c>
      <c r="L61" s="60" t="n">
        <f aca="false">K61</f>
        <v>0</v>
      </c>
      <c r="M61" s="19" t="s">
        <v>701</v>
      </c>
    </row>
    <row r="62" customFormat="false" ht="15" hidden="false" customHeight="false" outlineLevel="0" collapsed="false">
      <c r="A62" s="97" t="s">
        <v>657</v>
      </c>
      <c r="B62" s="150" t="n">
        <f aca="false">B61*B6*2</f>
        <v>0</v>
      </c>
      <c r="C62" s="150" t="n">
        <f aca="false">C61*C6*2</f>
        <v>0</v>
      </c>
      <c r="D62" s="150" t="n">
        <f aca="false">D61*D6*2</f>
        <v>0</v>
      </c>
      <c r="E62" s="150" t="n">
        <f aca="false">E61*E6*2</f>
        <v>0</v>
      </c>
      <c r="F62" s="150" t="n">
        <f aca="false">F61*F6*2</f>
        <v>0</v>
      </c>
      <c r="G62" s="150" t="n">
        <f aca="false">G61*G6*2</f>
        <v>0</v>
      </c>
      <c r="H62" s="150" t="n">
        <f aca="false">H61*H6*2</f>
        <v>0</v>
      </c>
      <c r="I62" s="150" t="n">
        <f aca="false">I61*I6*2</f>
        <v>0</v>
      </c>
      <c r="J62" s="150" t="n">
        <f aca="false">J61*J6*2</f>
        <v>0</v>
      </c>
      <c r="K62" s="150" t="n">
        <f aca="false">K61*K6*2</f>
        <v>0</v>
      </c>
      <c r="L62" s="150" t="n">
        <f aca="false">L61*L6*2</f>
        <v>0</v>
      </c>
      <c r="M62" s="19" t="s">
        <v>701</v>
      </c>
    </row>
    <row r="63" customFormat="false" ht="15" hidden="false" customHeight="false" outlineLevel="0" collapsed="false">
      <c r="A63" s="0" t="s">
        <v>658</v>
      </c>
      <c r="B63" s="60" t="n">
        <v>50</v>
      </c>
      <c r="C63" s="60" t="n">
        <f aca="false">B63</f>
        <v>50</v>
      </c>
      <c r="D63" s="60" t="n">
        <f aca="false">C63</f>
        <v>50</v>
      </c>
      <c r="E63" s="60" t="n">
        <f aca="false">D63</f>
        <v>50</v>
      </c>
      <c r="F63" s="60" t="n">
        <f aca="false">E63</f>
        <v>50</v>
      </c>
      <c r="G63" s="60" t="n">
        <f aca="false">F63</f>
        <v>50</v>
      </c>
      <c r="H63" s="60" t="n">
        <f aca="false">G63</f>
        <v>50</v>
      </c>
      <c r="I63" s="60" t="n">
        <f aca="false">H63</f>
        <v>50</v>
      </c>
      <c r="J63" s="60" t="n">
        <f aca="false">I63</f>
        <v>50</v>
      </c>
      <c r="K63" s="60" t="n">
        <f aca="false">J63</f>
        <v>50</v>
      </c>
      <c r="L63" s="60" t="n">
        <f aca="false">K63</f>
        <v>50</v>
      </c>
      <c r="M63" s="0" t="s">
        <v>644</v>
      </c>
    </row>
    <row r="64" customFormat="false" ht="15" hidden="false" customHeight="false" outlineLevel="0" collapsed="false">
      <c r="A64" s="0" t="s">
        <v>659</v>
      </c>
      <c r="B64" s="60" t="n">
        <v>0</v>
      </c>
      <c r="C64" s="60" t="n">
        <v>0</v>
      </c>
      <c r="D64" s="60" t="n">
        <f aca="false">C64</f>
        <v>0</v>
      </c>
      <c r="E64" s="60" t="n">
        <f aca="false">D64</f>
        <v>0</v>
      </c>
      <c r="F64" s="60" t="n">
        <f aca="false">E64</f>
        <v>0</v>
      </c>
      <c r="G64" s="60" t="n">
        <f aca="false">F64</f>
        <v>0</v>
      </c>
      <c r="H64" s="60" t="n">
        <f aca="false">G64</f>
        <v>0</v>
      </c>
      <c r="I64" s="60" t="n">
        <f aca="false">H64</f>
        <v>0</v>
      </c>
      <c r="J64" s="60" t="n">
        <f aca="false">I64</f>
        <v>0</v>
      </c>
      <c r="K64" s="60" t="n">
        <f aca="false">J64</f>
        <v>0</v>
      </c>
      <c r="L64" s="60" t="n">
        <f aca="false">K64</f>
        <v>0</v>
      </c>
      <c r="M64" s="20" t="s">
        <v>656</v>
      </c>
    </row>
    <row r="65" customFormat="false" ht="15" hidden="false" customHeight="false" outlineLevel="0" collapsed="false">
      <c r="A65" s="97" t="s">
        <v>660</v>
      </c>
      <c r="B65" s="150" t="n">
        <f aca="false">B63*B64</f>
        <v>0</v>
      </c>
      <c r="C65" s="150" t="n">
        <f aca="false">C63*C64</f>
        <v>0</v>
      </c>
      <c r="D65" s="150" t="n">
        <f aca="false">D63*D64</f>
        <v>0</v>
      </c>
      <c r="E65" s="150" t="n">
        <f aca="false">E63*E64</f>
        <v>0</v>
      </c>
      <c r="F65" s="150" t="n">
        <f aca="false">F63*F64</f>
        <v>0</v>
      </c>
      <c r="G65" s="150" t="n">
        <f aca="false">G63*G64</f>
        <v>0</v>
      </c>
      <c r="H65" s="150" t="n">
        <f aca="false">H63*H64</f>
        <v>0</v>
      </c>
      <c r="I65" s="150" t="n">
        <f aca="false">I63*I64</f>
        <v>0</v>
      </c>
      <c r="J65" s="150" t="n">
        <f aca="false">J63*J64</f>
        <v>0</v>
      </c>
      <c r="K65" s="150" t="n">
        <f aca="false">K63*K64</f>
        <v>0</v>
      </c>
      <c r="L65" s="150" t="n">
        <f aca="false">L63*L64</f>
        <v>0</v>
      </c>
      <c r="M65" s="20" t="s">
        <v>250</v>
      </c>
    </row>
    <row r="66" customFormat="false" ht="15" hidden="false" customHeight="false" outlineLevel="0" collapsed="false">
      <c r="A66" s="97" t="s">
        <v>661</v>
      </c>
      <c r="B66" s="150"/>
      <c r="C66" s="150" t="n">
        <f aca="false">0.07*(SUM(B27:B29))</f>
        <v>1400</v>
      </c>
      <c r="D66" s="150" t="n">
        <f aca="false">C66</f>
        <v>1400</v>
      </c>
      <c r="E66" s="150" t="n">
        <f aca="false">D66</f>
        <v>1400</v>
      </c>
      <c r="F66" s="150" t="n">
        <f aca="false">E66</f>
        <v>1400</v>
      </c>
      <c r="G66" s="150" t="n">
        <f aca="false">F66</f>
        <v>1400</v>
      </c>
      <c r="H66" s="150" t="n">
        <f aca="false">G66</f>
        <v>1400</v>
      </c>
      <c r="I66" s="150" t="n">
        <f aca="false">H66</f>
        <v>1400</v>
      </c>
      <c r="J66" s="150" t="n">
        <f aca="false">I66</f>
        <v>1400</v>
      </c>
      <c r="K66" s="150" t="n">
        <f aca="false">J66</f>
        <v>1400</v>
      </c>
      <c r="L66" s="150" t="n">
        <f aca="false">K66</f>
        <v>1400</v>
      </c>
      <c r="M66" s="0" t="s">
        <v>644</v>
      </c>
    </row>
    <row r="67" customFormat="false" ht="15" hidden="false" customHeight="false" outlineLevel="0" collapsed="false">
      <c r="A67" s="97" t="s">
        <v>662</v>
      </c>
      <c r="B67" s="150"/>
      <c r="C67" s="150"/>
      <c r="D67" s="150"/>
      <c r="E67" s="150"/>
      <c r="F67" s="150"/>
      <c r="G67" s="150" t="n">
        <v>200000</v>
      </c>
      <c r="H67" s="150"/>
      <c r="I67" s="150"/>
      <c r="J67" s="150"/>
      <c r="K67" s="150"/>
      <c r="L67" s="150" t="n">
        <v>200000</v>
      </c>
      <c r="M67" s="0" t="s">
        <v>644</v>
      </c>
    </row>
    <row r="68" customFormat="false" ht="15" hidden="false" customHeight="false" outlineLevel="0" collapsed="false">
      <c r="A68" s="146" t="s">
        <v>663</v>
      </c>
      <c r="B68" s="147"/>
      <c r="C68" s="147" t="n">
        <f aca="false">C52+C55+C57+C60+C62+C65+C66+C67</f>
        <v>51135.146393974</v>
      </c>
      <c r="D68" s="147" t="n">
        <f aca="false">D52+D55+D57+D60+D62+D65+D66+D67</f>
        <v>51135.146393974</v>
      </c>
      <c r="E68" s="147" t="n">
        <f aca="false">E52+E55+E57+E60+E62+E65+E66+E67</f>
        <v>51135.146393974</v>
      </c>
      <c r="F68" s="147" t="n">
        <f aca="false">F52+F55+F57+F60+F62+F65+F66+F67</f>
        <v>51135.146393974</v>
      </c>
      <c r="G68" s="147" t="n">
        <f aca="false">G52+G55+G57+G60+G62+G65+G66+G67</f>
        <v>251135.146393974</v>
      </c>
      <c r="H68" s="147" t="n">
        <f aca="false">H52+H55+H57+H60+H62+H65+H66+H67</f>
        <v>51135.146393974</v>
      </c>
      <c r="I68" s="147" t="n">
        <f aca="false">I52+I55+I57+I60+I62+I65+I66+I67</f>
        <v>51135.146393974</v>
      </c>
      <c r="J68" s="147" t="n">
        <f aca="false">J52+J55+J57+J60+J62+J65+J66+J67</f>
        <v>51135.146393974</v>
      </c>
      <c r="K68" s="147" t="n">
        <f aca="false">K52+K55+K57+K60+K62+K65+K66+K67</f>
        <v>51135.146393974</v>
      </c>
      <c r="L68" s="147" t="n">
        <f aca="false">L52+L55+L57+L60+L62+L65+L66+L67</f>
        <v>251135.146393974</v>
      </c>
      <c r="M68" s="0" t="s">
        <v>250</v>
      </c>
    </row>
    <row r="70" customFormat="false" ht="15" hidden="false" customHeight="false" outlineLevel="0" collapsed="false">
      <c r="A70" s="152" t="s">
        <v>664</v>
      </c>
      <c r="B70" s="153"/>
      <c r="C70" s="153"/>
      <c r="D70" s="153"/>
      <c r="E70" s="153"/>
      <c r="F70" s="153"/>
      <c r="G70" s="153"/>
      <c r="H70" s="153"/>
      <c r="I70" s="153"/>
      <c r="J70" s="153"/>
      <c r="K70" s="153"/>
      <c r="L70" s="153"/>
    </row>
    <row r="71" customFormat="false" ht="15" hidden="false" customHeight="false" outlineLevel="0" collapsed="false">
      <c r="A71" s="154" t="s">
        <v>665</v>
      </c>
      <c r="B71" s="155"/>
      <c r="C71" s="155"/>
      <c r="D71" s="155"/>
      <c r="E71" s="155"/>
      <c r="F71" s="155"/>
      <c r="G71" s="155"/>
      <c r="H71" s="155"/>
      <c r="I71" s="155"/>
      <c r="J71" s="155"/>
      <c r="K71" s="155"/>
      <c r="L71" s="155"/>
    </row>
    <row r="72" customFormat="false" ht="15" hidden="false" customHeight="false" outlineLevel="0" collapsed="false">
      <c r="A72" s="156" t="s">
        <v>702</v>
      </c>
      <c r="B72" s="157" t="n">
        <f aca="false">B19</f>
        <v>105000</v>
      </c>
      <c r="C72" s="157"/>
      <c r="D72" s="157"/>
      <c r="E72" s="157"/>
      <c r="F72" s="157"/>
      <c r="G72" s="157"/>
      <c r="H72" s="157"/>
      <c r="I72" s="157"/>
      <c r="J72" s="157"/>
      <c r="K72" s="157"/>
      <c r="L72" s="157"/>
    </row>
    <row r="73" customFormat="false" ht="15" hidden="false" customHeight="false" outlineLevel="0" collapsed="false">
      <c r="A73" s="156" t="s">
        <v>667</v>
      </c>
      <c r="B73" s="157" t="n">
        <f aca="false">B30</f>
        <v>514000</v>
      </c>
      <c r="C73" s="157"/>
      <c r="D73" s="157"/>
      <c r="E73" s="157"/>
      <c r="F73" s="157"/>
      <c r="G73" s="157"/>
      <c r="H73" s="157"/>
      <c r="I73" s="157"/>
      <c r="J73" s="157"/>
      <c r="K73" s="157"/>
      <c r="L73" s="157"/>
    </row>
    <row r="74" customFormat="false" ht="15" hidden="false" customHeight="false" outlineLevel="0" collapsed="false">
      <c r="A74" s="158" t="s">
        <v>219</v>
      </c>
      <c r="B74" s="159" t="n">
        <f aca="false">B72+B73</f>
        <v>619000</v>
      </c>
      <c r="C74" s="159"/>
      <c r="D74" s="159"/>
      <c r="E74" s="159"/>
      <c r="F74" s="159"/>
      <c r="G74" s="159"/>
      <c r="H74" s="159"/>
      <c r="I74" s="159"/>
      <c r="J74" s="159"/>
      <c r="K74" s="159"/>
      <c r="L74" s="159"/>
    </row>
    <row r="75" customFormat="false" ht="15" hidden="false" customHeight="false" outlineLevel="0" collapsed="false">
      <c r="A75" s="160" t="s">
        <v>668</v>
      </c>
      <c r="B75" s="161"/>
      <c r="C75" s="161"/>
      <c r="D75" s="161"/>
      <c r="E75" s="161"/>
      <c r="F75" s="161"/>
      <c r="G75" s="161"/>
      <c r="H75" s="161"/>
      <c r="I75" s="161"/>
      <c r="J75" s="161"/>
      <c r="K75" s="161"/>
      <c r="L75" s="161"/>
    </row>
    <row r="76" customFormat="false" ht="15" hidden="false" customHeight="false" outlineLevel="0" collapsed="false">
      <c r="A76" s="156" t="s">
        <v>702</v>
      </c>
      <c r="B76" s="157" t="n">
        <f aca="false">B47</f>
        <v>0</v>
      </c>
      <c r="C76" s="157" t="n">
        <f aca="false">C47</f>
        <v>304735.771409477</v>
      </c>
      <c r="D76" s="157" t="n">
        <f aca="false">D47</f>
        <v>312226.299730244</v>
      </c>
      <c r="E76" s="157" t="n">
        <f aca="false">E47</f>
        <v>319854.297208873</v>
      </c>
      <c r="F76" s="157" t="n">
        <f aca="false">F47</f>
        <v>327614.253588466</v>
      </c>
      <c r="G76" s="157" t="n">
        <f aca="false">G47</f>
        <v>335497.106977349</v>
      </c>
      <c r="H76" s="157" t="n">
        <f aca="false">H47</f>
        <v>343496.198060314</v>
      </c>
      <c r="I76" s="157" t="n">
        <f aca="false">I47</f>
        <v>351610.221089281</v>
      </c>
      <c r="J76" s="157" t="n">
        <f aca="false">J47</f>
        <v>359838.027005938</v>
      </c>
      <c r="K76" s="157" t="n">
        <f aca="false">K47</f>
        <v>368174.732312468</v>
      </c>
      <c r="L76" s="157" t="n">
        <f aca="false">L47</f>
        <v>376621.407722295</v>
      </c>
      <c r="M76" s="60"/>
    </row>
    <row r="77" customFormat="false" ht="15" hidden="false" customHeight="false" outlineLevel="0" collapsed="false">
      <c r="A77" s="156" t="s">
        <v>667</v>
      </c>
      <c r="B77" s="157" t="n">
        <f aca="false">B68</f>
        <v>0</v>
      </c>
      <c r="C77" s="157" t="n">
        <f aca="false">C68</f>
        <v>51135.146393974</v>
      </c>
      <c r="D77" s="157" t="n">
        <f aca="false">D68</f>
        <v>51135.146393974</v>
      </c>
      <c r="E77" s="157" t="n">
        <f aca="false">E68</f>
        <v>51135.146393974</v>
      </c>
      <c r="F77" s="157" t="n">
        <f aca="false">F68</f>
        <v>51135.146393974</v>
      </c>
      <c r="G77" s="157" t="n">
        <f aca="false">G68</f>
        <v>251135.146393974</v>
      </c>
      <c r="H77" s="157" t="n">
        <f aca="false">H68</f>
        <v>51135.146393974</v>
      </c>
      <c r="I77" s="157" t="n">
        <f aca="false">I68</f>
        <v>51135.146393974</v>
      </c>
      <c r="J77" s="157" t="n">
        <f aca="false">J68</f>
        <v>51135.146393974</v>
      </c>
      <c r="K77" s="157" t="n">
        <f aca="false">K68</f>
        <v>51135.146393974</v>
      </c>
      <c r="L77" s="157" t="n">
        <f aca="false">L68</f>
        <v>251135.146393974</v>
      </c>
    </row>
    <row r="78" customFormat="false" ht="15" hidden="false" customHeight="false" outlineLevel="0" collapsed="false">
      <c r="A78" s="162" t="s">
        <v>219</v>
      </c>
      <c r="B78" s="159" t="n">
        <f aca="false">B76+B77</f>
        <v>0</v>
      </c>
      <c r="C78" s="159" t="n">
        <f aca="false">C76+C77</f>
        <v>355870.917803451</v>
      </c>
      <c r="D78" s="159" t="n">
        <f aca="false">D76+D77</f>
        <v>363361.446124218</v>
      </c>
      <c r="E78" s="159" t="n">
        <f aca="false">E76+E77</f>
        <v>370989.443602847</v>
      </c>
      <c r="F78" s="159" t="n">
        <f aca="false">F76+F77</f>
        <v>378749.39998244</v>
      </c>
      <c r="G78" s="159" t="n">
        <f aca="false">G76+G77</f>
        <v>586632.253371324</v>
      </c>
      <c r="H78" s="159" t="n">
        <f aca="false">H76+H77</f>
        <v>394631.344454288</v>
      </c>
      <c r="I78" s="159" t="n">
        <f aca="false">I76+I77</f>
        <v>402745.367483255</v>
      </c>
      <c r="J78" s="159" t="n">
        <f aca="false">J76+J77</f>
        <v>410973.173399912</v>
      </c>
      <c r="K78" s="159" t="n">
        <f aca="false">K76+K77</f>
        <v>419309.878706442</v>
      </c>
      <c r="L78" s="159" t="n">
        <f aca="false">L76+L77</f>
        <v>627756.554116269</v>
      </c>
    </row>
    <row r="79" s="20" customFormat="true" ht="15" hidden="false" customHeight="false" outlineLevel="0" collapsed="false">
      <c r="A79" s="152"/>
      <c r="B79" s="163"/>
      <c r="C79" s="163"/>
      <c r="D79" s="163"/>
      <c r="E79" s="163"/>
      <c r="F79" s="163"/>
      <c r="G79" s="163"/>
      <c r="H79" s="163"/>
      <c r="I79" s="163"/>
      <c r="J79" s="163"/>
      <c r="K79" s="163"/>
      <c r="L79" s="163"/>
    </row>
    <row r="80" s="20" customFormat="true" ht="15" hidden="false" customHeight="false" outlineLevel="0" collapsed="false">
      <c r="A80" s="164" t="s">
        <v>670</v>
      </c>
      <c r="B80" s="165" t="n">
        <f aca="false">B74+B78</f>
        <v>619000</v>
      </c>
      <c r="C80" s="165" t="n">
        <f aca="false">C74+C78</f>
        <v>355870.917803451</v>
      </c>
      <c r="D80" s="165" t="n">
        <f aca="false">D74+D78</f>
        <v>363361.446124218</v>
      </c>
      <c r="E80" s="165" t="n">
        <f aca="false">E74+E78</f>
        <v>370989.443602847</v>
      </c>
      <c r="F80" s="165" t="n">
        <f aca="false">F74+F78</f>
        <v>378749.39998244</v>
      </c>
      <c r="G80" s="165" t="n">
        <f aca="false">G74+G78</f>
        <v>586632.253371324</v>
      </c>
      <c r="H80" s="165" t="n">
        <f aca="false">H74+H78</f>
        <v>394631.344454288</v>
      </c>
      <c r="I80" s="165" t="n">
        <f aca="false">I74+I78</f>
        <v>402745.367483255</v>
      </c>
      <c r="J80" s="165" t="n">
        <f aca="false">J74+J78</f>
        <v>410973.173399912</v>
      </c>
      <c r="K80" s="165" t="n">
        <f aca="false">K74+K78</f>
        <v>419309.878706442</v>
      </c>
      <c r="L80" s="165" t="n">
        <f aca="false">L74+L78</f>
        <v>627756.554116269</v>
      </c>
    </row>
    <row r="81" s="20" customFormat="true" ht="15" hidden="false" customHeight="false" outlineLevel="0" collapsed="false">
      <c r="A81" s="101" t="s">
        <v>671</v>
      </c>
      <c r="B81" s="165" t="n">
        <f aca="false">B80*'Macro-Regions'!$W20</f>
        <v>126559.63253168</v>
      </c>
      <c r="C81" s="165" t="n">
        <f aca="false">C80*'Macro-Regions'!$W20</f>
        <v>72760.7311565696</v>
      </c>
      <c r="D81" s="165" t="n">
        <f aca="false">D80*'Macro-Regions'!$W20</f>
        <v>74292.2311755427</v>
      </c>
      <c r="E81" s="165" t="n">
        <f aca="false">E80*'Macro-Regions'!$W20</f>
        <v>75851.8378925828</v>
      </c>
      <c r="F81" s="165" t="n">
        <f aca="false">F80*'Macro-Regions'!$W20</f>
        <v>77438.4246904232</v>
      </c>
      <c r="G81" s="165" t="n">
        <f aca="false">G80*'Macro-Regions'!$W20</f>
        <v>119941.780965923</v>
      </c>
      <c r="H81" s="165" t="n">
        <f aca="false">H80*'Macro-Regions'!$W20</f>
        <v>80685.6186423548</v>
      </c>
      <c r="I81" s="165" t="n">
        <f aca="false">I80*'Macro-Regions'!$W20</f>
        <v>82344.5972738565</v>
      </c>
      <c r="J81" s="165" t="n">
        <f aca="false">J80*'Macro-Regions'!$W20</f>
        <v>84026.8397510038</v>
      </c>
      <c r="K81" s="165" t="n">
        <f aca="false">K80*'Macro-Regions'!$W20</f>
        <v>85731.3476025697</v>
      </c>
      <c r="L81" s="165" t="n">
        <f aca="false">L80*'Macro-Regions'!$W20</f>
        <v>128349.981919723</v>
      </c>
    </row>
    <row r="82" s="20" customFormat="true" ht="15" hidden="false" customHeight="false" outlineLevel="0" collapsed="false">
      <c r="A82" s="101" t="s">
        <v>672</v>
      </c>
      <c r="B82" s="165" t="n">
        <f aca="false">B80*'Macro-Regions'!$W21</f>
        <v>155948.831668951</v>
      </c>
      <c r="C82" s="165" t="n">
        <f aca="false">C80*'Macro-Regions'!$W21</f>
        <v>89656.9529182641</v>
      </c>
      <c r="D82" s="165" t="n">
        <f aca="false">D80*'Macro-Regions'!$W21</f>
        <v>91544.0920785334</v>
      </c>
      <c r="E82" s="165" t="n">
        <f aca="false">E80*'Macro-Regions'!$W21</f>
        <v>93465.8647679775</v>
      </c>
      <c r="F82" s="165" t="n">
        <f aca="false">F80*'Macro-Regions'!$W21</f>
        <v>95420.8827505294</v>
      </c>
      <c r="G82" s="165" t="n">
        <f aca="false">G80*'Macro-Regions'!$W21</f>
        <v>147794.207645528</v>
      </c>
      <c r="H82" s="165" t="n">
        <f aca="false">H80*'Macro-Regions'!$W21</f>
        <v>99422.1277990203</v>
      </c>
      <c r="I82" s="165" t="n">
        <f aca="false">I80*'Macro-Regions'!$W21</f>
        <v>101466.348173014</v>
      </c>
      <c r="J82" s="165" t="n">
        <f aca="false">J80*'Macro-Regions'!$W21</f>
        <v>103539.234634891</v>
      </c>
      <c r="K82" s="165" t="n">
        <f aca="false">K80*'Macro-Regions'!$W21</f>
        <v>105639.556852212</v>
      </c>
      <c r="L82" s="165" t="n">
        <f aca="false">L80*'Macro-Regions'!$W21</f>
        <v>158154.929219642</v>
      </c>
    </row>
    <row r="83" s="20" customFormat="true" ht="15" hidden="false" customHeight="false" outlineLevel="0" collapsed="false">
      <c r="A83" s="101" t="s">
        <v>673</v>
      </c>
      <c r="B83" s="165" t="n">
        <f aca="false">B80*'Macro-Regions'!$W22</f>
        <v>336491.535799369</v>
      </c>
      <c r="C83" s="165" t="n">
        <f aca="false">C80*'Macro-Regions'!$W22</f>
        <v>193453.233728618</v>
      </c>
      <c r="D83" s="165" t="n">
        <f aca="false">D80*'Macro-Regions'!$W22</f>
        <v>197525.122870142</v>
      </c>
      <c r="E83" s="165" t="n">
        <f aca="false">E80*'Macro-Regions'!$W22</f>
        <v>201671.740942286</v>
      </c>
      <c r="F83" s="165" t="n">
        <f aca="false">F80*'Macro-Regions'!$W22</f>
        <v>205890.092541488</v>
      </c>
      <c r="G83" s="165" t="n">
        <f aca="false">G80*'Macro-Regions'!$W22</f>
        <v>318896.264759873</v>
      </c>
      <c r="H83" s="165" t="n">
        <f aca="false">H80*'Macro-Regions'!$W22</f>
        <v>214523.598012913</v>
      </c>
      <c r="I83" s="165" t="n">
        <f aca="false">I80*'Macro-Regions'!$W22</f>
        <v>218934.422036384</v>
      </c>
      <c r="J83" s="165" t="n">
        <f aca="false">J80*'Macro-Regions'!$W22</f>
        <v>223407.099014018</v>
      </c>
      <c r="K83" s="165" t="n">
        <f aca="false">K80*'Macro-Regions'!$W22</f>
        <v>227938.97425166</v>
      </c>
      <c r="L83" s="165" t="n">
        <f aca="false">L80*'Macro-Regions'!$W22</f>
        <v>341251.642976903</v>
      </c>
    </row>
    <row r="84" s="20" customFormat="true" ht="15" hidden="false" customHeight="false" outlineLevel="0" collapsed="false">
      <c r="A84" s="152"/>
      <c r="B84" s="163"/>
      <c r="C84" s="163"/>
      <c r="D84" s="163"/>
      <c r="E84" s="163"/>
      <c r="F84" s="163"/>
      <c r="G84" s="163"/>
      <c r="H84" s="163"/>
      <c r="I84" s="163"/>
      <c r="J84" s="163"/>
      <c r="K84" s="163"/>
      <c r="L84" s="163"/>
    </row>
    <row r="85" s="20" customFormat="true" ht="15" hidden="false" customHeight="false" outlineLevel="0" collapsed="false">
      <c r="A85" s="102" t="s">
        <v>674</v>
      </c>
      <c r="B85" s="166"/>
      <c r="C85" s="163"/>
      <c r="D85" s="163"/>
      <c r="E85" s="163"/>
      <c r="F85" s="163"/>
      <c r="G85" s="163"/>
      <c r="H85" s="163"/>
      <c r="I85" s="163"/>
      <c r="J85" s="163"/>
      <c r="K85" s="163"/>
      <c r="L85" s="163"/>
    </row>
    <row r="86" s="20" customFormat="true" ht="15" hidden="false" customHeight="false" outlineLevel="0" collapsed="false">
      <c r="A86" s="101" t="s">
        <v>238</v>
      </c>
      <c r="B86" s="166" t="n">
        <f aca="false">SUM(B80:L80)</f>
        <v>4930019.77904445</v>
      </c>
      <c r="C86" s="163"/>
      <c r="D86" s="163"/>
      <c r="E86" s="163"/>
      <c r="F86" s="163"/>
      <c r="G86" s="163"/>
      <c r="H86" s="163"/>
      <c r="I86" s="163"/>
      <c r="J86" s="163"/>
      <c r="K86" s="163"/>
      <c r="L86" s="163"/>
    </row>
    <row r="87" s="20" customFormat="true" ht="15" hidden="false" customHeight="false" outlineLevel="0" collapsed="false">
      <c r="A87" s="101" t="s">
        <v>671</v>
      </c>
      <c r="B87" s="166" t="n">
        <f aca="false">$B$86/3</f>
        <v>1643339.92634815</v>
      </c>
      <c r="C87" s="163"/>
      <c r="D87" s="163"/>
      <c r="E87" s="163"/>
      <c r="F87" s="163"/>
      <c r="G87" s="163"/>
      <c r="H87" s="163"/>
      <c r="I87" s="163"/>
      <c r="J87" s="163"/>
      <c r="K87" s="163"/>
      <c r="L87" s="163"/>
    </row>
    <row r="88" s="20" customFormat="true" ht="15" hidden="false" customHeight="false" outlineLevel="0" collapsed="false">
      <c r="A88" s="101" t="s">
        <v>672</v>
      </c>
      <c r="B88" s="166" t="n">
        <f aca="false">$B$86/3</f>
        <v>1643339.92634815</v>
      </c>
      <c r="C88" s="163"/>
      <c r="D88" s="163"/>
      <c r="E88" s="163"/>
      <c r="F88" s="163"/>
      <c r="G88" s="163"/>
      <c r="H88" s="163"/>
      <c r="I88" s="163"/>
      <c r="J88" s="163"/>
      <c r="K88" s="163"/>
      <c r="L88" s="163"/>
    </row>
    <row r="89" s="20" customFormat="true" ht="15" hidden="false" customHeight="false" outlineLevel="0" collapsed="false">
      <c r="A89" s="101" t="s">
        <v>673</v>
      </c>
      <c r="B89" s="166" t="n">
        <f aca="false">$B$86/3</f>
        <v>1643339.92634815</v>
      </c>
      <c r="C89" s="163"/>
      <c r="D89" s="163"/>
      <c r="E89" s="163"/>
      <c r="F89" s="163"/>
      <c r="G89" s="163"/>
      <c r="H89" s="163"/>
      <c r="I89" s="163"/>
      <c r="J89" s="163"/>
      <c r="K89" s="163"/>
      <c r="L89" s="163"/>
    </row>
    <row r="90" s="20" customFormat="true" ht="15" hidden="false" customHeight="false" outlineLevel="0" collapsed="false">
      <c r="A90" s="102" t="s">
        <v>440</v>
      </c>
      <c r="B90" s="24" t="n">
        <f aca="false">'National Data'!B4</f>
        <v>0.03</v>
      </c>
      <c r="C90" s="163"/>
      <c r="D90" s="163"/>
      <c r="E90" s="163"/>
      <c r="F90" s="163"/>
      <c r="G90" s="163"/>
      <c r="H90" s="163"/>
      <c r="I90" s="163"/>
      <c r="J90" s="163"/>
      <c r="K90" s="163"/>
      <c r="L90" s="163"/>
    </row>
    <row r="91" s="20" customFormat="true" ht="15" hidden="false" customHeight="false" outlineLevel="0" collapsed="false">
      <c r="A91" s="102" t="s">
        <v>675</v>
      </c>
      <c r="B91" s="24"/>
      <c r="C91" s="163"/>
      <c r="D91" s="163"/>
      <c r="E91" s="163"/>
      <c r="F91" s="163"/>
      <c r="G91" s="163"/>
      <c r="H91" s="163"/>
      <c r="I91" s="163"/>
      <c r="J91" s="163"/>
      <c r="K91" s="163"/>
      <c r="L91" s="163"/>
    </row>
    <row r="92" s="20" customFormat="true" ht="15" hidden="false" customHeight="false" outlineLevel="0" collapsed="false">
      <c r="A92" s="101" t="s">
        <v>442</v>
      </c>
      <c r="B92" s="167" t="n">
        <v>0</v>
      </c>
      <c r="C92" s="168" t="n">
        <f aca="false">B92+1</f>
        <v>1</v>
      </c>
      <c r="D92" s="168" t="n">
        <f aca="false">C92+1</f>
        <v>2</v>
      </c>
      <c r="E92" s="168" t="n">
        <f aca="false">D92+1</f>
        <v>3</v>
      </c>
      <c r="F92" s="168" t="n">
        <f aca="false">E92+1</f>
        <v>4</v>
      </c>
      <c r="G92" s="168" t="n">
        <f aca="false">F92+1</f>
        <v>5</v>
      </c>
      <c r="H92" s="168" t="n">
        <f aca="false">G92+1</f>
        <v>6</v>
      </c>
      <c r="I92" s="168" t="n">
        <f aca="false">H92+1</f>
        <v>7</v>
      </c>
      <c r="J92" s="168" t="n">
        <f aca="false">I92+1</f>
        <v>8</v>
      </c>
      <c r="K92" s="168" t="n">
        <f aca="false">J92+1</f>
        <v>9</v>
      </c>
      <c r="L92" s="168" t="n">
        <f aca="false">K92+1</f>
        <v>10</v>
      </c>
    </row>
    <row r="93" s="20" customFormat="true" ht="15" hidden="false" customHeight="false" outlineLevel="0" collapsed="false">
      <c r="A93" s="101" t="s">
        <v>238</v>
      </c>
      <c r="B93" s="169" t="n">
        <f aca="false">PV($B$90,B$92,0,B80)*-1</f>
        <v>619000</v>
      </c>
      <c r="C93" s="169" t="n">
        <f aca="false">PV($B$90,C$92,0,C80)*-1</f>
        <v>345505.745440244</v>
      </c>
      <c r="D93" s="169" t="n">
        <f aca="false">PV($B$90,D$92,0,D80)*-1</f>
        <v>342503.012653613</v>
      </c>
      <c r="E93" s="169" t="n">
        <f aca="false">PV($B$90,E$92,0,E80)*-1</f>
        <v>339507.895021214</v>
      </c>
      <c r="F93" s="169" t="n">
        <f aca="false">PV($B$90,F$92,0,F80)*-1</f>
        <v>336513.936290237</v>
      </c>
      <c r="G93" s="169" t="n">
        <f aca="false">PV($B$90,G$92,0,G80)*-1</f>
        <v>506034.13496118</v>
      </c>
      <c r="H93" s="169" t="n">
        <f aca="false">PV($B$90,H$92,0,H80)*-1</f>
        <v>330497.538174371</v>
      </c>
      <c r="I93" s="169" t="n">
        <f aca="false">PV($B$90,I$92,0,I80)*-1</f>
        <v>327468.839533494</v>
      </c>
      <c r="J93" s="169" t="n">
        <f aca="false">PV($B$90,J$92,0,J80)*-1</f>
        <v>324426.018137193</v>
      </c>
      <c r="K93" s="169" t="n">
        <f aca="false">PV($B$90,K$92,0,K80)*-1</f>
        <v>321366.107077594</v>
      </c>
      <c r="L93" s="169" t="n">
        <f aca="false">PV($B$90,L$92,0,L80)*-1</f>
        <v>467109.831954453</v>
      </c>
    </row>
    <row r="94" s="20" customFormat="true" ht="15" hidden="false" customHeight="false" outlineLevel="0" collapsed="false">
      <c r="A94" s="101" t="s">
        <v>671</v>
      </c>
      <c r="B94" s="170" t="n">
        <f aca="false">B$93*'Macro-Regions'!$W20</f>
        <v>126559.63253168</v>
      </c>
      <c r="C94" s="170" t="n">
        <f aca="false">C$93*'Macro-Regions'!$W20</f>
        <v>70641.4865597763</v>
      </c>
      <c r="D94" s="170" t="n">
        <f aca="false">D$93*'Macro-Regions'!$W20</f>
        <v>70027.5531864857</v>
      </c>
      <c r="E94" s="170" t="n">
        <f aca="false">E$93*'Macro-Regions'!$W20</f>
        <v>69415.1767940051</v>
      </c>
      <c r="F94" s="170" t="n">
        <f aca="false">F$93*'Macro-Regions'!$W20</f>
        <v>68803.0373484355</v>
      </c>
      <c r="G94" s="170" t="n">
        <f aca="false">G$93*'Macro-Regions'!$W20</f>
        <v>103462.833875886</v>
      </c>
      <c r="H94" s="170" t="n">
        <f aca="false">H$93*'Macro-Regions'!$W20</f>
        <v>67572.9353537533</v>
      </c>
      <c r="I94" s="170" t="n">
        <f aca="false">I$93*'Macro-Regions'!$W20</f>
        <v>66953.6930483598</v>
      </c>
      <c r="J94" s="170" t="n">
        <f aca="false">J$93*'Macro-Regions'!$W20</f>
        <v>66331.5632296597</v>
      </c>
      <c r="K94" s="170" t="n">
        <f aca="false">K$93*'Macro-Regions'!$W20</f>
        <v>65705.9392889771</v>
      </c>
      <c r="L94" s="170" t="n">
        <f aca="false">L$93*'Macro-Regions'!$W20</f>
        <v>95504.4405235709</v>
      </c>
    </row>
    <row r="95" s="20" customFormat="true" ht="15" hidden="false" customHeight="false" outlineLevel="0" collapsed="false">
      <c r="A95" s="101" t="s">
        <v>672</v>
      </c>
      <c r="B95" s="170" t="n">
        <f aca="false">B$93*'Macro-Regions'!$W21</f>
        <v>155948.831668951</v>
      </c>
      <c r="C95" s="170" t="n">
        <f aca="false">C$93*'Macro-Regions'!$W21</f>
        <v>87045.585357538</v>
      </c>
      <c r="D95" s="170" t="n">
        <f aca="false">D$93*'Macro-Regions'!$W21</f>
        <v>86289.0866985894</v>
      </c>
      <c r="E95" s="170" t="n">
        <f aca="false">E$93*'Macro-Regions'!$W21</f>
        <v>85534.5065766449</v>
      </c>
      <c r="F95" s="170" t="n">
        <f aca="false">F$93*'Macro-Regions'!$W21</f>
        <v>84780.218424527</v>
      </c>
      <c r="G95" s="170" t="n">
        <f aca="false">G$93*'Macro-Regions'!$W21</f>
        <v>127488.58179613</v>
      </c>
      <c r="H95" s="170" t="n">
        <f aca="false">H$93*'Macro-Regions'!$W21</f>
        <v>83264.4667976698</v>
      </c>
      <c r="I95" s="170" t="n">
        <f aca="false">I$93*'Macro-Regions'!$W21</f>
        <v>82501.4263864871</v>
      </c>
      <c r="J95" s="170" t="n">
        <f aca="false">J$93*'Macro-Regions'!$W21</f>
        <v>81734.8279345802</v>
      </c>
      <c r="K95" s="170" t="n">
        <f aca="false">K$93*'Macro-Regions'!$W21</f>
        <v>80963.923968901</v>
      </c>
      <c r="L95" s="170" t="n">
        <f aca="false">L$93*'Macro-Regions'!$W21</f>
        <v>117682.120443258</v>
      </c>
    </row>
    <row r="96" s="20" customFormat="true" ht="15" hidden="false" customHeight="false" outlineLevel="0" collapsed="false">
      <c r="A96" s="101" t="s">
        <v>673</v>
      </c>
      <c r="B96" s="170" t="n">
        <f aca="false">B$93*'Macro-Regions'!$W22</f>
        <v>336491.535799369</v>
      </c>
      <c r="C96" s="170" t="n">
        <f aca="false">C$93*'Macro-Regions'!$W22</f>
        <v>187818.67352293</v>
      </c>
      <c r="D96" s="170" t="n">
        <f aca="false">D$93*'Macro-Regions'!$W22</f>
        <v>186186.372768538</v>
      </c>
      <c r="E96" s="170" t="n">
        <f aca="false">E$93*'Macro-Regions'!$W22</f>
        <v>184558.211650565</v>
      </c>
      <c r="F96" s="170" t="n">
        <f aca="false">F$93*'Macro-Regions'!$W22</f>
        <v>182930.680517274</v>
      </c>
      <c r="G96" s="170" t="n">
        <f aca="false">G$93*'Macro-Regions'!$W22</f>
        <v>275082.719289164</v>
      </c>
      <c r="H96" s="170" t="n">
        <f aca="false">H$93*'Macro-Regions'!$W22</f>
        <v>179660.136022948</v>
      </c>
      <c r="I96" s="170" t="n">
        <f aca="false">I$93*'Macro-Regions'!$W22</f>
        <v>178013.720098647</v>
      </c>
      <c r="J96" s="170" t="n">
        <f aca="false">J$93*'Macro-Regions'!$W22</f>
        <v>176359.626972953</v>
      </c>
      <c r="K96" s="170" t="n">
        <f aca="false">K$93*'Macro-Regions'!$W22</f>
        <v>174696.243819716</v>
      </c>
      <c r="L96" s="170" t="n">
        <f aca="false">L$93*'Macro-Regions'!$W22</f>
        <v>253923.270987623</v>
      </c>
    </row>
    <row r="97" s="20" customFormat="true" ht="15" hidden="false" customHeight="false" outlineLevel="0" collapsed="false">
      <c r="A97" s="102" t="s">
        <v>676</v>
      </c>
      <c r="B97" s="169"/>
      <c r="C97" s="163"/>
      <c r="D97" s="163"/>
      <c r="E97" s="163"/>
      <c r="F97" s="163"/>
      <c r="G97" s="163"/>
      <c r="H97" s="163"/>
      <c r="I97" s="163"/>
      <c r="J97" s="163"/>
      <c r="K97" s="163"/>
      <c r="L97" s="163"/>
    </row>
    <row r="98" customFormat="false" ht="15" hidden="false" customHeight="false" outlineLevel="0" collapsed="false">
      <c r="A98" s="101" t="s">
        <v>238</v>
      </c>
      <c r="B98" s="138" t="n">
        <f aca="false">NPV(B90,C80:L80)+B80</f>
        <v>4259933.05924359</v>
      </c>
      <c r="C98" s="20"/>
      <c r="D98" s="20"/>
      <c r="E98" s="20"/>
      <c r="F98" s="20"/>
      <c r="G98" s="20"/>
      <c r="H98" s="20"/>
      <c r="I98" s="20"/>
      <c r="J98" s="20"/>
      <c r="K98" s="20"/>
      <c r="L98" s="20"/>
    </row>
    <row r="99" customFormat="false" ht="15" hidden="false" customHeight="false" outlineLevel="0" collapsed="false">
      <c r="A99" s="101" t="s">
        <v>671</v>
      </c>
      <c r="B99" s="138" t="n">
        <f aca="false">B$98*'Macro-Regions'!$W20</f>
        <v>870978.29174059</v>
      </c>
      <c r="C99" s="20"/>
      <c r="D99" s="20"/>
      <c r="E99" s="20"/>
      <c r="F99" s="20"/>
      <c r="G99" s="20"/>
      <c r="H99" s="20"/>
      <c r="I99" s="20"/>
      <c r="J99" s="20"/>
      <c r="K99" s="20"/>
      <c r="L99" s="20"/>
    </row>
    <row r="100" customFormat="false" ht="15" hidden="false" customHeight="false" outlineLevel="0" collapsed="false">
      <c r="A100" s="101" t="s">
        <v>672</v>
      </c>
      <c r="B100" s="138" t="n">
        <f aca="false">B$98*'Macro-Regions'!$W21</f>
        <v>1073233.57605328</v>
      </c>
      <c r="C100" s="20"/>
      <c r="D100" s="20"/>
      <c r="E100" s="20"/>
      <c r="F100" s="20"/>
      <c r="G100" s="20"/>
      <c r="H100" s="20"/>
      <c r="I100" s="20"/>
      <c r="J100" s="20"/>
      <c r="K100" s="20"/>
      <c r="L100" s="20"/>
    </row>
    <row r="101" customFormat="false" ht="15" hidden="false" customHeight="false" outlineLevel="0" collapsed="false">
      <c r="A101" s="101" t="s">
        <v>673</v>
      </c>
      <c r="B101" s="138" t="n">
        <f aca="false">B$98*'Macro-Regions'!$W22</f>
        <v>2315721.19144973</v>
      </c>
      <c r="C101" s="20"/>
      <c r="D101" s="20"/>
      <c r="E101" s="20"/>
      <c r="F101" s="20"/>
      <c r="G101" s="20"/>
      <c r="H101" s="20"/>
      <c r="I101" s="20"/>
      <c r="J101" s="20"/>
      <c r="K101" s="20"/>
      <c r="L101" s="20"/>
    </row>
    <row r="102" customFormat="false" ht="15" hidden="false" customHeight="false" outlineLevel="0" collapsed="false">
      <c r="B102" s="133"/>
    </row>
  </sheetData>
  <hyperlinks>
    <hyperlink ref="M27" r:id="rId1" display="Fiedler and Macdonald FNB (2009)"/>
    <hyperlink ref="M37" r:id="rId2"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selection pane="topLeft" activeCell="C1" activeCellId="0" sqref="C1"/>
    </sheetView>
  </sheetViews>
  <sheetFormatPr defaultColWidth="8.83984375" defaultRowHeight="15" zeroHeight="false" outlineLevelRow="0" outlineLevelCol="0"/>
  <cols>
    <col collapsed="false" customWidth="true" hidden="false" outlineLevel="0" max="1" min="1" style="0" width="58.83"/>
    <col collapsed="false" customWidth="true" hidden="false" outlineLevel="0" max="14" min="14" style="0" width="27.66"/>
  </cols>
  <sheetData>
    <row r="1" customFormat="false" ht="15" hidden="false" customHeight="false" outlineLevel="0" collapsed="false">
      <c r="A1" s="53" t="s">
        <v>703</v>
      </c>
      <c r="C1" s="0" t="s">
        <v>235</v>
      </c>
    </row>
    <row r="2" customFormat="false" ht="15" hidden="false" customHeight="false" outlineLevel="0" collapsed="false">
      <c r="A2" s="0" t="s">
        <v>704</v>
      </c>
      <c r="B2" s="0" t="n">
        <v>20000</v>
      </c>
      <c r="C2" s="0" t="s">
        <v>705</v>
      </c>
    </row>
    <row r="3" customFormat="false" ht="15" hidden="false" customHeight="false" outlineLevel="0" collapsed="false">
      <c r="A3" s="0" t="s">
        <v>706</v>
      </c>
      <c r="B3" s="0" t="n">
        <v>10000</v>
      </c>
      <c r="C3" s="0" t="s">
        <v>705</v>
      </c>
    </row>
    <row r="4" customFormat="false" ht="15" hidden="false" customHeight="false" outlineLevel="0" collapsed="false">
      <c r="A4" s="0" t="s">
        <v>707</v>
      </c>
      <c r="B4" s="0" t="n">
        <v>100000</v>
      </c>
      <c r="C4" s="0" t="s">
        <v>705</v>
      </c>
    </row>
    <row r="5" customFormat="false" ht="15" hidden="false" customHeight="false" outlineLevel="0" collapsed="false">
      <c r="A5" s="0" t="s">
        <v>708</v>
      </c>
      <c r="B5" s="0" t="n">
        <v>150000</v>
      </c>
      <c r="C5" s="0" t="s">
        <v>705</v>
      </c>
    </row>
    <row r="6" customFormat="false" ht="15" hidden="false" customHeight="false" outlineLevel="0" collapsed="false">
      <c r="A6" s="53" t="s">
        <v>220</v>
      </c>
    </row>
    <row r="7" customFormat="false" ht="15" hidden="false" customHeight="false" outlineLevel="0" collapsed="false">
      <c r="A7" s="0" t="s">
        <v>238</v>
      </c>
      <c r="B7" s="0" t="n">
        <f aca="false">SUM(B2:B5)</f>
        <v>280000</v>
      </c>
    </row>
    <row r="8" customFormat="false" ht="15" hidden="false" customHeight="false" outlineLevel="0" collapsed="false">
      <c r="A8" s="0" t="s">
        <v>709</v>
      </c>
      <c r="B8" s="0" t="n">
        <f aca="false">B7/3</f>
        <v>93333.3333333333</v>
      </c>
    </row>
    <row r="9" customFormat="false" ht="15" hidden="false" customHeight="false" outlineLevel="0" collapsed="false">
      <c r="A9" s="0" t="s">
        <v>710</v>
      </c>
      <c r="B9" s="0" t="n">
        <f aca="false">B7/3</f>
        <v>93333.3333333333</v>
      </c>
    </row>
    <row r="10" customFormat="false" ht="15" hidden="false" customHeight="false" outlineLevel="0" collapsed="false">
      <c r="A10" s="0" t="s">
        <v>711</v>
      </c>
      <c r="B10" s="0" t="n">
        <f aca="false">B7/3</f>
        <v>93333.3333333333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AD8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ColWidth="8.83984375" defaultRowHeight="15" zeroHeight="false" outlineLevelRow="0" outlineLevelCol="0"/>
  <cols>
    <col collapsed="false" customWidth="true" hidden="false" outlineLevel="0" max="1" min="1" style="0" width="82"/>
    <col collapsed="false" customWidth="true" hidden="false" outlineLevel="0" max="2" min="2" style="0" width="15.67"/>
    <col collapsed="false" customWidth="true" hidden="false" outlineLevel="0" max="3" min="3" style="0" width="12.83"/>
    <col collapsed="false" customWidth="true" hidden="false" outlineLevel="0" max="13" min="13" style="0" width="11.5"/>
  </cols>
  <sheetData>
    <row r="1" customFormat="false" ht="32" hidden="false" customHeight="false" outlineLevel="0" collapsed="false">
      <c r="A1" s="172" t="s">
        <v>712</v>
      </c>
      <c r="B1" s="0" t="s">
        <v>713</v>
      </c>
      <c r="C1" s="143" t="s">
        <v>205</v>
      </c>
      <c r="D1" s="143"/>
      <c r="E1" s="143" t="s">
        <v>206</v>
      </c>
      <c r="F1" s="143"/>
      <c r="G1" s="143" t="s">
        <v>207</v>
      </c>
      <c r="H1" s="143"/>
      <c r="I1" s="143" t="s">
        <v>208</v>
      </c>
      <c r="J1" s="143"/>
      <c r="K1" s="143" t="s">
        <v>209</v>
      </c>
      <c r="L1" s="143"/>
      <c r="M1" s="143" t="s">
        <v>210</v>
      </c>
      <c r="N1" s="143"/>
      <c r="O1" s="143" t="s">
        <v>211</v>
      </c>
      <c r="P1" s="143"/>
      <c r="Q1" s="143" t="s">
        <v>212</v>
      </c>
      <c r="R1" s="143"/>
      <c r="S1" s="143" t="s">
        <v>213</v>
      </c>
      <c r="T1" s="143"/>
      <c r="U1" s="143" t="s">
        <v>214</v>
      </c>
      <c r="V1" s="143"/>
      <c r="W1" s="143" t="s">
        <v>215</v>
      </c>
      <c r="X1" s="143"/>
      <c r="Y1" s="143" t="s">
        <v>216</v>
      </c>
      <c r="Z1" s="143"/>
      <c r="AA1" s="173" t="s">
        <v>25</v>
      </c>
      <c r="AB1" s="173" t="s">
        <v>26</v>
      </c>
      <c r="AC1" s="173" t="s">
        <v>27</v>
      </c>
      <c r="AD1" s="85" t="s">
        <v>235</v>
      </c>
    </row>
    <row r="2" customFormat="false" ht="15" hidden="false" customHeight="false" outlineLevel="0" collapsed="false">
      <c r="C2" s="174" t="s">
        <v>714</v>
      </c>
      <c r="D2" s="175" t="n">
        <f aca="false">'Regional Data WRA'!B4</f>
        <v>0.505860351975599</v>
      </c>
      <c r="E2" s="174" t="s">
        <v>714</v>
      </c>
      <c r="F2" s="175" t="n">
        <f aca="false">'Regional Data WRA'!B5</f>
        <v>0.494139648024401</v>
      </c>
      <c r="G2" s="174" t="s">
        <v>714</v>
      </c>
      <c r="H2" s="175" t="n">
        <f aca="false">'Regional Data WRA'!B6</f>
        <v>0.155574028331961</v>
      </c>
      <c r="I2" s="174" t="s">
        <v>714</v>
      </c>
      <c r="J2" s="175" t="n">
        <f aca="false">'Regional Data WRA'!B7</f>
        <v>0.296964658939768</v>
      </c>
      <c r="K2" s="174" t="s">
        <v>714</v>
      </c>
      <c r="L2" s="175" t="n">
        <f aca="false">'Regional Data WRA'!B8</f>
        <v>0.547461312728271</v>
      </c>
      <c r="M2" s="174" t="s">
        <v>714</v>
      </c>
      <c r="N2" s="175" t="n">
        <f aca="false">'Regional Data WRA'!B9</f>
        <v>0.152566290994802</v>
      </c>
      <c r="O2" s="174" t="s">
        <v>714</v>
      </c>
      <c r="P2" s="175" t="n">
        <f aca="false">'Regional Data WRA'!B10</f>
        <v>0.0796164340874829</v>
      </c>
      <c r="Q2" s="174" t="s">
        <v>714</v>
      </c>
      <c r="R2" s="175" t="n">
        <f aca="false">'Regional Data WRA'!B11</f>
        <v>0.0968154053606848</v>
      </c>
      <c r="S2" s="174" t="s">
        <v>714</v>
      </c>
      <c r="T2" s="175" t="n">
        <f aca="false">'Regional Data WRA'!B12</f>
        <v>0.215777089289256</v>
      </c>
      <c r="U2" s="174" t="s">
        <v>714</v>
      </c>
      <c r="V2" s="175" t="n">
        <f aca="false">'Regional Data WRA'!B13</f>
        <v>0.0732304849068678</v>
      </c>
      <c r="W2" s="174" t="s">
        <v>714</v>
      </c>
      <c r="X2" s="175" t="n">
        <f aca="false">'Regional Data WRA'!B14</f>
        <v>0.216894332455989</v>
      </c>
      <c r="Y2" s="174" t="s">
        <v>714</v>
      </c>
      <c r="Z2" s="175" t="n">
        <f aca="false">'Regional Data WRA'!B15</f>
        <v>0.165099962904918</v>
      </c>
      <c r="AA2" s="173"/>
      <c r="AB2" s="173"/>
      <c r="AC2" s="173"/>
      <c r="AD2" s="85"/>
    </row>
    <row r="3" customFormat="false" ht="15" hidden="false" customHeight="false" outlineLevel="0" collapsed="false">
      <c r="C3" s="0" t="s">
        <v>715</v>
      </c>
      <c r="D3" s="0" t="s">
        <v>716</v>
      </c>
      <c r="E3" s="0" t="s">
        <v>715</v>
      </c>
      <c r="F3" s="0" t="s">
        <v>716</v>
      </c>
      <c r="G3" s="0" t="s">
        <v>715</v>
      </c>
      <c r="H3" s="0" t="s">
        <v>716</v>
      </c>
      <c r="I3" s="0" t="s">
        <v>715</v>
      </c>
      <c r="J3" s="0" t="s">
        <v>716</v>
      </c>
      <c r="K3" s="0" t="s">
        <v>715</v>
      </c>
      <c r="L3" s="0" t="s">
        <v>716</v>
      </c>
      <c r="M3" s="0" t="s">
        <v>715</v>
      </c>
      <c r="N3" s="0" t="s">
        <v>716</v>
      </c>
      <c r="O3" s="0" t="s">
        <v>715</v>
      </c>
      <c r="P3" s="0" t="s">
        <v>716</v>
      </c>
      <c r="Q3" s="0" t="s">
        <v>715</v>
      </c>
      <c r="R3" s="0" t="s">
        <v>716</v>
      </c>
      <c r="S3" s="0" t="s">
        <v>715</v>
      </c>
      <c r="T3" s="0" t="s">
        <v>716</v>
      </c>
      <c r="U3" s="0" t="s">
        <v>715</v>
      </c>
      <c r="V3" s="0" t="s">
        <v>716</v>
      </c>
      <c r="W3" s="0" t="s">
        <v>715</v>
      </c>
      <c r="X3" s="0" t="s">
        <v>716</v>
      </c>
      <c r="Y3" s="0" t="s">
        <v>715</v>
      </c>
      <c r="Z3" s="0" t="s">
        <v>716</v>
      </c>
      <c r="AA3" s="85"/>
      <c r="AB3" s="85"/>
      <c r="AC3" s="85"/>
      <c r="AD3" s="85"/>
    </row>
    <row r="4" customFormat="false" ht="15" hidden="false" customHeight="false" outlineLevel="0" collapsed="false">
      <c r="A4" s="176" t="s">
        <v>717</v>
      </c>
      <c r="AA4" s="85"/>
      <c r="AB4" s="85"/>
      <c r="AC4" s="85"/>
    </row>
    <row r="5" customFormat="false" ht="15" hidden="false" customHeight="false" outlineLevel="0" collapsed="false">
      <c r="A5" s="53" t="s">
        <v>718</v>
      </c>
      <c r="B5" s="53"/>
      <c r="AA5" s="85"/>
      <c r="AB5" s="85"/>
      <c r="AC5" s="85"/>
    </row>
    <row r="6" customFormat="false" ht="15" hidden="false" customHeight="false" outlineLevel="0" collapsed="false">
      <c r="A6" s="0" t="s">
        <v>719</v>
      </c>
      <c r="B6" s="61" t="n">
        <f aca="false">'National Data'!B13</f>
        <v>4913.85315</v>
      </c>
      <c r="C6" s="0" t="n">
        <v>1</v>
      </c>
      <c r="D6" s="0" t="n">
        <f aca="false">C6*$B6</f>
        <v>4913.85315</v>
      </c>
      <c r="E6" s="0" t="n">
        <v>1</v>
      </c>
      <c r="F6" s="0" t="n">
        <f aca="false">E6*$B6</f>
        <v>4913.85315</v>
      </c>
      <c r="G6" s="0" t="n">
        <v>1</v>
      </c>
      <c r="H6" s="0" t="n">
        <f aca="false">G6*$B6</f>
        <v>4913.85315</v>
      </c>
      <c r="I6" s="0" t="n">
        <v>1</v>
      </c>
      <c r="J6" s="0" t="n">
        <f aca="false">I6*$B6</f>
        <v>4913.85315</v>
      </c>
      <c r="K6" s="0" t="n">
        <v>1</v>
      </c>
      <c r="L6" s="0" t="n">
        <f aca="false">K6*$B6</f>
        <v>4913.85315</v>
      </c>
      <c r="M6" s="0" t="n">
        <v>1</v>
      </c>
      <c r="N6" s="0" t="n">
        <f aca="false">M6*$B6</f>
        <v>4913.85315</v>
      </c>
      <c r="O6" s="0" t="n">
        <v>1</v>
      </c>
      <c r="P6" s="0" t="n">
        <f aca="false">O6*$B6</f>
        <v>4913.85315</v>
      </c>
      <c r="Q6" s="0" t="n">
        <v>1</v>
      </c>
      <c r="R6" s="0" t="n">
        <f aca="false">Q6*$B6</f>
        <v>4913.85315</v>
      </c>
      <c r="S6" s="0" t="n">
        <v>1</v>
      </c>
      <c r="T6" s="0" t="n">
        <f aca="false">S6*$B6</f>
        <v>4913.85315</v>
      </c>
      <c r="U6" s="0" t="n">
        <v>1</v>
      </c>
      <c r="V6" s="0" t="n">
        <f aca="false">U6*$B6</f>
        <v>4913.85315</v>
      </c>
      <c r="W6" s="0" t="n">
        <v>1</v>
      </c>
      <c r="X6" s="0" t="n">
        <f aca="false">W6*$B6</f>
        <v>4913.85315</v>
      </c>
      <c r="Y6" s="0" t="n">
        <v>1</v>
      </c>
      <c r="Z6" s="0" t="n">
        <f aca="false">Y6*$B6</f>
        <v>4913.85315</v>
      </c>
      <c r="AD6" s="0" t="s">
        <v>720</v>
      </c>
    </row>
    <row r="7" customFormat="false" ht="15" hidden="false" customHeight="false" outlineLevel="0" collapsed="false">
      <c r="A7" s="0" t="s">
        <v>721</v>
      </c>
      <c r="B7" s="61" t="n">
        <f aca="false">'National Data'!D13</f>
        <v>240</v>
      </c>
      <c r="C7" s="0" t="n">
        <v>1</v>
      </c>
      <c r="D7" s="0" t="n">
        <f aca="false">C7*$B7</f>
        <v>240</v>
      </c>
      <c r="E7" s="0" t="n">
        <v>1</v>
      </c>
      <c r="F7" s="0" t="n">
        <f aca="false">E7*$B7</f>
        <v>240</v>
      </c>
      <c r="G7" s="0" t="n">
        <v>1</v>
      </c>
      <c r="H7" s="0" t="n">
        <f aca="false">G7*$B7</f>
        <v>240</v>
      </c>
      <c r="I7" s="0" t="n">
        <v>1</v>
      </c>
      <c r="J7" s="0" t="n">
        <f aca="false">I7*$B7</f>
        <v>240</v>
      </c>
      <c r="K7" s="0" t="n">
        <v>1</v>
      </c>
      <c r="L7" s="0" t="n">
        <f aca="false">K7*$B7</f>
        <v>240</v>
      </c>
      <c r="M7" s="0" t="n">
        <v>1</v>
      </c>
      <c r="N7" s="0" t="n">
        <f aca="false">M7*$B7</f>
        <v>240</v>
      </c>
      <c r="O7" s="0" t="n">
        <v>1</v>
      </c>
      <c r="P7" s="0" t="n">
        <f aca="false">O7*$B7</f>
        <v>240</v>
      </c>
      <c r="Q7" s="0" t="n">
        <v>1</v>
      </c>
      <c r="R7" s="0" t="n">
        <f aca="false">Q7*$B7</f>
        <v>240</v>
      </c>
      <c r="S7" s="0" t="n">
        <v>1</v>
      </c>
      <c r="T7" s="0" t="n">
        <f aca="false">S7*$B7</f>
        <v>240</v>
      </c>
      <c r="U7" s="0" t="n">
        <v>1</v>
      </c>
      <c r="V7" s="0" t="n">
        <f aca="false">U7*$B7</f>
        <v>240</v>
      </c>
      <c r="W7" s="0" t="n">
        <v>1</v>
      </c>
      <c r="X7" s="0" t="n">
        <f aca="false">W7*$B7</f>
        <v>240</v>
      </c>
      <c r="Y7" s="0" t="n">
        <v>1</v>
      </c>
      <c r="Z7" s="0" t="n">
        <f aca="false">Y7*$B7</f>
        <v>240</v>
      </c>
      <c r="AD7" s="0" t="s">
        <v>722</v>
      </c>
    </row>
    <row r="8" customFormat="false" ht="15" hidden="false" customHeight="false" outlineLevel="0" collapsed="false">
      <c r="A8" s="0" t="s">
        <v>723</v>
      </c>
      <c r="B8" s="61" t="n">
        <f aca="false">'National Data'!E13</f>
        <v>6</v>
      </c>
      <c r="C8" s="0" t="n">
        <v>1</v>
      </c>
      <c r="D8" s="0" t="n">
        <f aca="false">C8*$B8</f>
        <v>6</v>
      </c>
      <c r="E8" s="0" t="n">
        <v>1</v>
      </c>
      <c r="F8" s="0" t="n">
        <f aca="false">E8*$B8</f>
        <v>6</v>
      </c>
      <c r="G8" s="0" t="n">
        <v>1</v>
      </c>
      <c r="H8" s="0" t="n">
        <f aca="false">G8*$B8</f>
        <v>6</v>
      </c>
      <c r="I8" s="0" t="n">
        <v>1</v>
      </c>
      <c r="J8" s="0" t="n">
        <f aca="false">I8*$B8</f>
        <v>6</v>
      </c>
      <c r="K8" s="0" t="n">
        <v>1</v>
      </c>
      <c r="L8" s="0" t="n">
        <f aca="false">K8*$B8</f>
        <v>6</v>
      </c>
      <c r="M8" s="0" t="n">
        <v>1</v>
      </c>
      <c r="N8" s="0" t="n">
        <f aca="false">M8*$B8</f>
        <v>6</v>
      </c>
      <c r="O8" s="0" t="n">
        <v>1</v>
      </c>
      <c r="P8" s="0" t="n">
        <f aca="false">O8*$B8</f>
        <v>6</v>
      </c>
      <c r="Q8" s="0" t="n">
        <v>1</v>
      </c>
      <c r="R8" s="0" t="n">
        <f aca="false">Q8*$B8</f>
        <v>6</v>
      </c>
      <c r="S8" s="0" t="n">
        <v>1</v>
      </c>
      <c r="T8" s="0" t="n">
        <f aca="false">S8*$B8</f>
        <v>6</v>
      </c>
      <c r="U8" s="0" t="n">
        <v>1</v>
      </c>
      <c r="V8" s="0" t="n">
        <f aca="false">U8*$B8</f>
        <v>6</v>
      </c>
      <c r="W8" s="0" t="n">
        <v>1</v>
      </c>
      <c r="X8" s="0" t="n">
        <f aca="false">W8*$B8</f>
        <v>6</v>
      </c>
      <c r="Y8" s="0" t="n">
        <v>1</v>
      </c>
      <c r="Z8" s="0" t="n">
        <f aca="false">Y8*$B8</f>
        <v>6</v>
      </c>
      <c r="AD8" s="0" t="s">
        <v>722</v>
      </c>
    </row>
    <row r="9" customFormat="false" ht="15" hidden="false" customHeight="false" outlineLevel="0" collapsed="false">
      <c r="A9" s="0" t="s">
        <v>724</v>
      </c>
      <c r="B9" s="59" t="n">
        <f aca="false">B6/(B7*B8)</f>
        <v>3.41239802083333</v>
      </c>
      <c r="D9" s="59" t="n">
        <f aca="false">D6/(D7*D8)</f>
        <v>3.41239802083333</v>
      </c>
      <c r="F9" s="59" t="n">
        <f aca="false">F6/(F7*F8)</f>
        <v>3.41239802083333</v>
      </c>
      <c r="H9" s="59" t="n">
        <f aca="false">H6/(H7*H8)</f>
        <v>3.41239802083333</v>
      </c>
      <c r="J9" s="59" t="n">
        <f aca="false">J6/(J7*J8)</f>
        <v>3.41239802083333</v>
      </c>
      <c r="L9" s="59" t="n">
        <f aca="false">L6/(L7*L8)</f>
        <v>3.41239802083333</v>
      </c>
      <c r="N9" s="59" t="n">
        <f aca="false">N6/(N7*N8)</f>
        <v>3.41239802083333</v>
      </c>
      <c r="P9" s="59" t="n">
        <f aca="false">P6/(P7*P8)</f>
        <v>3.41239802083333</v>
      </c>
      <c r="R9" s="59" t="n">
        <f aca="false">R6/(R7*R8)</f>
        <v>3.41239802083333</v>
      </c>
      <c r="T9" s="59" t="n">
        <f aca="false">T6/(T7*T8)</f>
        <v>3.41239802083333</v>
      </c>
      <c r="V9" s="59" t="n">
        <f aca="false">V6/(V7*V8)</f>
        <v>3.41239802083333</v>
      </c>
      <c r="X9" s="59" t="n">
        <f aca="false">X6/(X7*X8)</f>
        <v>3.41239802083333</v>
      </c>
      <c r="Z9" s="59" t="n">
        <f aca="false">Z6/(Z7*Z8)</f>
        <v>3.41239802083333</v>
      </c>
    </row>
    <row r="10" customFormat="false" ht="15" hidden="false" customHeight="false" outlineLevel="0" collapsed="false">
      <c r="A10" s="0" t="s">
        <v>725</v>
      </c>
      <c r="B10" s="0" t="n">
        <v>2</v>
      </c>
      <c r="C10" s="0" t="n">
        <v>1</v>
      </c>
      <c r="D10" s="0" t="n">
        <f aca="false">C10*$B10</f>
        <v>2</v>
      </c>
      <c r="E10" s="0" t="n">
        <v>1</v>
      </c>
      <c r="F10" s="0" t="n">
        <f aca="false">E10*$B10</f>
        <v>2</v>
      </c>
      <c r="G10" s="0" t="n">
        <v>1</v>
      </c>
      <c r="H10" s="0" t="n">
        <f aca="false">G10*$B10</f>
        <v>2</v>
      </c>
      <c r="I10" s="0" t="n">
        <v>1</v>
      </c>
      <c r="J10" s="0" t="n">
        <f aca="false">I10*$B10</f>
        <v>2</v>
      </c>
      <c r="K10" s="0" t="n">
        <v>1</v>
      </c>
      <c r="L10" s="0" t="n">
        <f aca="false">K10*$B10</f>
        <v>2</v>
      </c>
      <c r="M10" s="0" t="n">
        <v>1</v>
      </c>
      <c r="N10" s="0" t="n">
        <f aca="false">M10*$B10</f>
        <v>2</v>
      </c>
      <c r="O10" s="0" t="n">
        <v>1</v>
      </c>
      <c r="P10" s="0" t="n">
        <f aca="false">O10*$B10</f>
        <v>2</v>
      </c>
      <c r="Q10" s="0" t="n">
        <v>1</v>
      </c>
      <c r="R10" s="0" t="n">
        <f aca="false">Q10*$B10</f>
        <v>2</v>
      </c>
      <c r="S10" s="0" t="n">
        <v>1</v>
      </c>
      <c r="T10" s="0" t="n">
        <f aca="false">S10*$B10</f>
        <v>2</v>
      </c>
      <c r="U10" s="0" t="n">
        <v>1</v>
      </c>
      <c r="V10" s="0" t="n">
        <f aca="false">U10*$B10</f>
        <v>2</v>
      </c>
      <c r="W10" s="0" t="n">
        <v>1</v>
      </c>
      <c r="X10" s="0" t="n">
        <f aca="false">W10*$B10</f>
        <v>2</v>
      </c>
      <c r="Y10" s="0" t="n">
        <v>1</v>
      </c>
      <c r="Z10" s="0" t="n">
        <f aca="false">Y10*$B10</f>
        <v>2</v>
      </c>
      <c r="AD10" s="0" t="s">
        <v>726</v>
      </c>
    </row>
    <row r="11" customFormat="false" ht="15" hidden="false" customHeight="false" outlineLevel="0" collapsed="false">
      <c r="A11" s="0" t="s">
        <v>727</v>
      </c>
      <c r="B11" s="0" t="n">
        <v>4</v>
      </c>
      <c r="D11" s="0" t="n">
        <f aca="false">$B11</f>
        <v>4</v>
      </c>
      <c r="F11" s="0" t="n">
        <f aca="false">$B11</f>
        <v>4</v>
      </c>
      <c r="H11" s="0" t="n">
        <f aca="false">$B11</f>
        <v>4</v>
      </c>
      <c r="J11" s="0" t="n">
        <f aca="false">$B11</f>
        <v>4</v>
      </c>
      <c r="L11" s="0" t="n">
        <f aca="false">$B11</f>
        <v>4</v>
      </c>
      <c r="N11" s="0" t="n">
        <f aca="false">$B11</f>
        <v>4</v>
      </c>
      <c r="P11" s="0" t="n">
        <f aca="false">$B11</f>
        <v>4</v>
      </c>
      <c r="R11" s="0" t="n">
        <f aca="false">$B11</f>
        <v>4</v>
      </c>
      <c r="T11" s="0" t="n">
        <f aca="false">$B11</f>
        <v>4</v>
      </c>
      <c r="V11" s="0" t="n">
        <f aca="false">$B11</f>
        <v>4</v>
      </c>
      <c r="X11" s="0" t="n">
        <f aca="false">$B11</f>
        <v>4</v>
      </c>
      <c r="Z11" s="0" t="n">
        <f aca="false">$B11</f>
        <v>4</v>
      </c>
      <c r="AD11" s="0" t="s">
        <v>726</v>
      </c>
    </row>
    <row r="12" customFormat="false" ht="15" hidden="false" customHeight="false" outlineLevel="0" collapsed="false">
      <c r="A12" s="0" t="s">
        <v>728</v>
      </c>
      <c r="B12" s="0" t="n">
        <f aca="false">B10*B11</f>
        <v>8</v>
      </c>
      <c r="D12" s="0" t="n">
        <f aca="false">D10*D11</f>
        <v>8</v>
      </c>
      <c r="F12" s="0" t="n">
        <f aca="false">F10*F11</f>
        <v>8</v>
      </c>
      <c r="H12" s="0" t="n">
        <f aca="false">H10*H11</f>
        <v>8</v>
      </c>
      <c r="J12" s="0" t="n">
        <f aca="false">J10*J11</f>
        <v>8</v>
      </c>
      <c r="L12" s="0" t="n">
        <f aca="false">L10*L11</f>
        <v>8</v>
      </c>
      <c r="N12" s="0" t="n">
        <f aca="false">N10*N11</f>
        <v>8</v>
      </c>
      <c r="P12" s="0" t="n">
        <f aca="false">P10*P11</f>
        <v>8</v>
      </c>
      <c r="R12" s="0" t="n">
        <f aca="false">R10*R11</f>
        <v>8</v>
      </c>
      <c r="T12" s="0" t="n">
        <f aca="false">T10*T11</f>
        <v>8</v>
      </c>
      <c r="V12" s="0" t="n">
        <f aca="false">V10*V11</f>
        <v>8</v>
      </c>
      <c r="X12" s="0" t="n">
        <f aca="false">X10*X11</f>
        <v>8</v>
      </c>
      <c r="Z12" s="0" t="n">
        <f aca="false">Z10*Z11</f>
        <v>8</v>
      </c>
      <c r="AD12" s="0" t="s">
        <v>729</v>
      </c>
    </row>
    <row r="13" customFormat="false" ht="15" hidden="false" customHeight="false" outlineLevel="0" collapsed="false">
      <c r="A13" s="20" t="s">
        <v>730</v>
      </c>
      <c r="B13" s="25" t="n">
        <f aca="false">B10*(B9/60)</f>
        <v>0.113746600694444</v>
      </c>
      <c r="D13" s="25" t="n">
        <f aca="false">D10*(D9/60)</f>
        <v>0.113746600694444</v>
      </c>
      <c r="F13" s="25" t="n">
        <f aca="false">F10*(F9/60)</f>
        <v>0.113746600694444</v>
      </c>
      <c r="H13" s="25" t="n">
        <f aca="false">H10*(H9/60)</f>
        <v>0.113746600694444</v>
      </c>
      <c r="J13" s="25" t="n">
        <f aca="false">J10*(J9/60)</f>
        <v>0.113746600694444</v>
      </c>
      <c r="L13" s="25" t="n">
        <f aca="false">L10*(L9/60)</f>
        <v>0.113746600694444</v>
      </c>
      <c r="N13" s="25" t="n">
        <f aca="false">N10*(N9/60)</f>
        <v>0.113746600694444</v>
      </c>
      <c r="P13" s="25" t="n">
        <f aca="false">P10*(P9/60)</f>
        <v>0.113746600694444</v>
      </c>
      <c r="R13" s="25" t="n">
        <f aca="false">R10*(R9/60)</f>
        <v>0.113746600694444</v>
      </c>
      <c r="T13" s="25" t="n">
        <f aca="false">T10*(T9/60)</f>
        <v>0.113746600694444</v>
      </c>
      <c r="V13" s="25" t="n">
        <f aca="false">V10*(V9/60)</f>
        <v>0.113746600694444</v>
      </c>
      <c r="X13" s="25" t="n">
        <f aca="false">X10*(X9/60)</f>
        <v>0.113746600694444</v>
      </c>
      <c r="Z13" s="25" t="n">
        <f aca="false">Z10*(Z9/60)</f>
        <v>0.113746600694444</v>
      </c>
    </row>
    <row r="14" s="101" customFormat="true" ht="15" hidden="false" customHeight="false" outlineLevel="0" collapsed="false">
      <c r="A14" s="101" t="s">
        <v>731</v>
      </c>
      <c r="B14" s="177" t="n">
        <f aca="false">B12*(B9/60)</f>
        <v>0.454986402777778</v>
      </c>
      <c r="D14" s="177" t="n">
        <f aca="false">D12*(D9/60)</f>
        <v>0.454986402777778</v>
      </c>
      <c r="F14" s="177" t="n">
        <f aca="false">F12*(F9/60)</f>
        <v>0.454986402777778</v>
      </c>
      <c r="H14" s="177" t="n">
        <f aca="false">H12*(H9/60)</f>
        <v>0.454986402777778</v>
      </c>
      <c r="J14" s="177" t="n">
        <f aca="false">J12*(J9/60)</f>
        <v>0.454986402777778</v>
      </c>
      <c r="L14" s="177" t="n">
        <f aca="false">L12*(L9/60)</f>
        <v>0.454986402777778</v>
      </c>
      <c r="N14" s="177" t="n">
        <f aca="false">N12*(N9/60)</f>
        <v>0.454986402777778</v>
      </c>
      <c r="P14" s="177" t="n">
        <f aca="false">P12*(P9/60)</f>
        <v>0.454986402777778</v>
      </c>
      <c r="R14" s="177" t="n">
        <f aca="false">R12*(R9/60)</f>
        <v>0.454986402777778</v>
      </c>
      <c r="T14" s="177" t="n">
        <f aca="false">T12*(T9/60)</f>
        <v>0.454986402777778</v>
      </c>
      <c r="V14" s="177" t="n">
        <f aca="false">V12*(V9/60)</f>
        <v>0.454986402777778</v>
      </c>
      <c r="X14" s="177" t="n">
        <f aca="false">X12*(X9/60)</f>
        <v>0.454986402777778</v>
      </c>
      <c r="Z14" s="177" t="n">
        <f aca="false">Z12*(Z9/60)</f>
        <v>0.454986402777778</v>
      </c>
      <c r="AA14" s="177" t="n">
        <f aca="false">D$2*D14+F$2*F14</f>
        <v>0.454986402777778</v>
      </c>
      <c r="AB14" s="177" t="n">
        <f aca="false">H$2*H14+J$2*J14+L$2*L14</f>
        <v>0.454986402777778</v>
      </c>
      <c r="AC14" s="177" t="n">
        <f aca="false">N$2*N14+P$2*P14+R$2*R14+T$2*T14+V$2*V14+X$2*X14+Z$2*Z14</f>
        <v>0.454986402777778</v>
      </c>
    </row>
    <row r="15" customFormat="false" ht="15" hidden="false" customHeight="false" outlineLevel="0" collapsed="false">
      <c r="A15" s="0" t="s">
        <v>732</v>
      </c>
      <c r="B15" s="0" t="n">
        <v>5</v>
      </c>
      <c r="C15" s="0" t="n">
        <v>1</v>
      </c>
      <c r="D15" s="0" t="n">
        <f aca="false">C15*$B15</f>
        <v>5</v>
      </c>
      <c r="E15" s="0" t="n">
        <v>1</v>
      </c>
      <c r="F15" s="0" t="n">
        <f aca="false">E15*$B15</f>
        <v>5</v>
      </c>
      <c r="G15" s="0" t="n">
        <v>1</v>
      </c>
      <c r="H15" s="0" t="n">
        <f aca="false">G15*$B15</f>
        <v>5</v>
      </c>
      <c r="I15" s="0" t="n">
        <v>1</v>
      </c>
      <c r="J15" s="0" t="n">
        <f aca="false">I15*$B15</f>
        <v>5</v>
      </c>
      <c r="K15" s="0" t="n">
        <v>1</v>
      </c>
      <c r="L15" s="0" t="n">
        <f aca="false">K15*$B15</f>
        <v>5</v>
      </c>
      <c r="M15" s="0" t="n">
        <v>1</v>
      </c>
      <c r="N15" s="0" t="n">
        <f aca="false">M15*$B15</f>
        <v>5</v>
      </c>
      <c r="O15" s="0" t="n">
        <v>1</v>
      </c>
      <c r="P15" s="0" t="n">
        <f aca="false">O15*$B15</f>
        <v>5</v>
      </c>
      <c r="Q15" s="0" t="n">
        <v>1</v>
      </c>
      <c r="R15" s="0" t="n">
        <f aca="false">Q15*$B15</f>
        <v>5</v>
      </c>
      <c r="S15" s="0" t="n">
        <v>1</v>
      </c>
      <c r="T15" s="0" t="n">
        <f aca="false">S15*$B15</f>
        <v>5</v>
      </c>
      <c r="U15" s="0" t="n">
        <v>1</v>
      </c>
      <c r="V15" s="0" t="n">
        <f aca="false">U15*$B15</f>
        <v>5</v>
      </c>
      <c r="W15" s="0" t="n">
        <v>1</v>
      </c>
      <c r="X15" s="0" t="n">
        <f aca="false">W15*$B15</f>
        <v>5</v>
      </c>
      <c r="Y15" s="0" t="n">
        <v>1</v>
      </c>
      <c r="Z15" s="0" t="n">
        <f aca="false">Y15*$B15</f>
        <v>5</v>
      </c>
      <c r="AD15" s="0" t="s">
        <v>733</v>
      </c>
    </row>
    <row r="16" customFormat="false" ht="15" hidden="false" customHeight="false" outlineLevel="0" collapsed="false">
      <c r="A16" s="0" t="s">
        <v>734</v>
      </c>
      <c r="B16" s="0" t="n">
        <v>1</v>
      </c>
      <c r="D16" s="0" t="n">
        <f aca="false">$B16</f>
        <v>1</v>
      </c>
      <c r="F16" s="0" t="n">
        <f aca="false">$B16</f>
        <v>1</v>
      </c>
      <c r="H16" s="0" t="n">
        <f aca="false">$B16</f>
        <v>1</v>
      </c>
      <c r="J16" s="0" t="n">
        <f aca="false">$B16</f>
        <v>1</v>
      </c>
      <c r="L16" s="0" t="n">
        <f aca="false">$B16</f>
        <v>1</v>
      </c>
      <c r="N16" s="0" t="n">
        <f aca="false">$B16</f>
        <v>1</v>
      </c>
      <c r="P16" s="0" t="n">
        <f aca="false">$B16</f>
        <v>1</v>
      </c>
      <c r="R16" s="0" t="n">
        <f aca="false">$B16</f>
        <v>1</v>
      </c>
      <c r="T16" s="0" t="n">
        <f aca="false">$B16</f>
        <v>1</v>
      </c>
      <c r="V16" s="0" t="n">
        <f aca="false">$B16</f>
        <v>1</v>
      </c>
      <c r="X16" s="0" t="n">
        <f aca="false">$B16</f>
        <v>1</v>
      </c>
      <c r="Z16" s="0" t="n">
        <f aca="false">$B16</f>
        <v>1</v>
      </c>
      <c r="AD16" s="0" t="s">
        <v>733</v>
      </c>
    </row>
    <row r="17" customFormat="false" ht="15" hidden="false" customHeight="false" outlineLevel="0" collapsed="false">
      <c r="A17" s="0" t="s">
        <v>735</v>
      </c>
      <c r="B17" s="0" t="n">
        <f aca="false">B15*B16</f>
        <v>5</v>
      </c>
      <c r="D17" s="0" t="n">
        <f aca="false">D15*D16</f>
        <v>5</v>
      </c>
      <c r="F17" s="0" t="n">
        <f aca="false">F15*F16</f>
        <v>5</v>
      </c>
      <c r="H17" s="0" t="n">
        <f aca="false">H15*H16</f>
        <v>5</v>
      </c>
      <c r="J17" s="0" t="n">
        <f aca="false">J15*J16</f>
        <v>5</v>
      </c>
      <c r="L17" s="0" t="n">
        <f aca="false">L15*L16</f>
        <v>5</v>
      </c>
      <c r="N17" s="0" t="n">
        <f aca="false">N15*N16</f>
        <v>5</v>
      </c>
      <c r="P17" s="0" t="n">
        <f aca="false">P15*P16</f>
        <v>5</v>
      </c>
      <c r="R17" s="0" t="n">
        <f aca="false">R15*R16</f>
        <v>5</v>
      </c>
      <c r="T17" s="0" t="n">
        <f aca="false">T15*T16</f>
        <v>5</v>
      </c>
      <c r="V17" s="0" t="n">
        <f aca="false">V15*V16</f>
        <v>5</v>
      </c>
      <c r="X17" s="0" t="n">
        <f aca="false">X15*X16</f>
        <v>5</v>
      </c>
      <c r="Z17" s="0" t="n">
        <f aca="false">Z15*Z16</f>
        <v>5</v>
      </c>
      <c r="AD17" s="0" t="s">
        <v>250</v>
      </c>
    </row>
    <row r="18" customFormat="false" ht="15" hidden="false" customHeight="false" outlineLevel="0" collapsed="false">
      <c r="A18" s="20" t="s">
        <v>736</v>
      </c>
      <c r="B18" s="25" t="n">
        <f aca="false">B15*(B9/60)</f>
        <v>0.284366501736111</v>
      </c>
      <c r="D18" s="25" t="n">
        <f aca="false">D15*(D9/60)</f>
        <v>0.284366501736111</v>
      </c>
      <c r="F18" s="25" t="n">
        <f aca="false">F15*(F9/60)</f>
        <v>0.284366501736111</v>
      </c>
      <c r="H18" s="25" t="n">
        <f aca="false">H15*(H9/60)</f>
        <v>0.284366501736111</v>
      </c>
      <c r="J18" s="25" t="n">
        <f aca="false">J15*(J9/60)</f>
        <v>0.284366501736111</v>
      </c>
      <c r="L18" s="25" t="n">
        <f aca="false">L15*(L9/60)</f>
        <v>0.284366501736111</v>
      </c>
      <c r="N18" s="25" t="n">
        <f aca="false">N15*(N9/60)</f>
        <v>0.284366501736111</v>
      </c>
      <c r="P18" s="25" t="n">
        <f aca="false">P15*(P9/60)</f>
        <v>0.284366501736111</v>
      </c>
      <c r="R18" s="25" t="n">
        <f aca="false">R15*(R9/60)</f>
        <v>0.284366501736111</v>
      </c>
      <c r="T18" s="25" t="n">
        <f aca="false">T15*(T9/60)</f>
        <v>0.284366501736111</v>
      </c>
      <c r="V18" s="25" t="n">
        <f aca="false">V15*(V9/60)</f>
        <v>0.284366501736111</v>
      </c>
      <c r="X18" s="25" t="n">
        <f aca="false">X15*(X9/60)</f>
        <v>0.284366501736111</v>
      </c>
      <c r="Z18" s="25" t="n">
        <f aca="false">Z15*(Z9/60)</f>
        <v>0.284366501736111</v>
      </c>
    </row>
    <row r="19" s="101" customFormat="true" ht="15" hidden="false" customHeight="false" outlineLevel="0" collapsed="false">
      <c r="A19" s="101" t="s">
        <v>737</v>
      </c>
      <c r="B19" s="177" t="n">
        <f aca="false">B17*(B9/60)</f>
        <v>0.284366501736111</v>
      </c>
      <c r="D19" s="177" t="n">
        <f aca="false">D17*(D9/60)</f>
        <v>0.284366501736111</v>
      </c>
      <c r="F19" s="177" t="n">
        <f aca="false">F17*(F9/60)</f>
        <v>0.284366501736111</v>
      </c>
      <c r="H19" s="177" t="n">
        <f aca="false">H17*(H9/60)</f>
        <v>0.284366501736111</v>
      </c>
      <c r="J19" s="177" t="n">
        <f aca="false">J17*(J9/60)</f>
        <v>0.284366501736111</v>
      </c>
      <c r="L19" s="177" t="n">
        <f aca="false">L17*(L9/60)</f>
        <v>0.284366501736111</v>
      </c>
      <c r="N19" s="177" t="n">
        <f aca="false">N17*(N9/60)</f>
        <v>0.284366501736111</v>
      </c>
      <c r="P19" s="177" t="n">
        <f aca="false">P17*(P9/60)</f>
        <v>0.284366501736111</v>
      </c>
      <c r="R19" s="177" t="n">
        <f aca="false">R17*(R9/60)</f>
        <v>0.284366501736111</v>
      </c>
      <c r="T19" s="177" t="n">
        <f aca="false">T17*(T9/60)</f>
        <v>0.284366501736111</v>
      </c>
      <c r="V19" s="177" t="n">
        <f aca="false">V17*(V9/60)</f>
        <v>0.284366501736111</v>
      </c>
      <c r="X19" s="177" t="n">
        <f aca="false">X17*(X9/60)</f>
        <v>0.284366501736111</v>
      </c>
      <c r="Z19" s="177" t="n">
        <f aca="false">Z17*(Z9/60)</f>
        <v>0.284366501736111</v>
      </c>
      <c r="AA19" s="177" t="n">
        <f aca="false">D$2*D19+F$2*F19</f>
        <v>0.284366501736111</v>
      </c>
      <c r="AB19" s="177" t="n">
        <f aca="false">H$2*H19+J$2*J19+L$2*L19</f>
        <v>0.284366501736111</v>
      </c>
      <c r="AC19" s="177" t="n">
        <f aca="false">N$2*N19+P$2*P19+R$2*R19+T$2*T19+V$2*V19+X$2*X19+Z$2*Z19</f>
        <v>0.284366501736111</v>
      </c>
    </row>
    <row r="20" customFormat="false" ht="15" hidden="false" customHeight="false" outlineLevel="0" collapsed="false">
      <c r="B20" s="25"/>
    </row>
    <row r="21" customFormat="false" ht="15" hidden="false" customHeight="false" outlineLevel="0" collapsed="false">
      <c r="A21" s="53" t="s">
        <v>738</v>
      </c>
      <c r="B21" s="178"/>
      <c r="C21" s="53"/>
      <c r="D21" s="53"/>
    </row>
    <row r="22" s="58" customFormat="true" ht="15" hidden="false" customHeight="false" outlineLevel="0" collapsed="false">
      <c r="A22" s="58" t="s">
        <v>739</v>
      </c>
      <c r="B22" s="179" t="n">
        <f aca="false">(0.95+0.1*0.95)/100</f>
        <v>0.01045</v>
      </c>
      <c r="D22" s="179" t="n">
        <f aca="false">$B22</f>
        <v>0.01045</v>
      </c>
      <c r="F22" s="179" t="n">
        <f aca="false">$B22</f>
        <v>0.01045</v>
      </c>
      <c r="H22" s="179" t="n">
        <f aca="false">$B22</f>
        <v>0.01045</v>
      </c>
      <c r="J22" s="179" t="n">
        <f aca="false">$B22</f>
        <v>0.01045</v>
      </c>
      <c r="L22" s="179" t="n">
        <f aca="false">$B22</f>
        <v>0.01045</v>
      </c>
      <c r="N22" s="179" t="n">
        <f aca="false">$B22</f>
        <v>0.01045</v>
      </c>
      <c r="P22" s="179" t="n">
        <f aca="false">$B22</f>
        <v>0.01045</v>
      </c>
      <c r="R22" s="179" t="n">
        <f aca="false">$B22</f>
        <v>0.01045</v>
      </c>
      <c r="T22" s="179" t="n">
        <f aca="false">$B22</f>
        <v>0.01045</v>
      </c>
      <c r="V22" s="179" t="n">
        <f aca="false">$B22</f>
        <v>0.01045</v>
      </c>
      <c r="X22" s="179" t="n">
        <f aca="false">$B22</f>
        <v>0.01045</v>
      </c>
      <c r="Z22" s="179" t="n">
        <f aca="false">$B22</f>
        <v>0.01045</v>
      </c>
      <c r="AD22" s="58" t="s">
        <v>740</v>
      </c>
    </row>
    <row r="23" s="58" customFormat="true" ht="15" hidden="false" customHeight="false" outlineLevel="0" collapsed="false">
      <c r="A23" s="58" t="s">
        <v>741</v>
      </c>
      <c r="B23" s="179" t="n">
        <f aca="false">0.05*B22</f>
        <v>0.0005225</v>
      </c>
      <c r="C23" s="58" t="n">
        <f aca="false">0.05+0</f>
        <v>0.05</v>
      </c>
      <c r="D23" s="25" t="n">
        <f aca="false">C23*D22</f>
        <v>0.0005225</v>
      </c>
      <c r="E23" s="58" t="n">
        <f aca="false">0.05+0.02*('Macro-Regions'!M6/50)</f>
        <v>0.142</v>
      </c>
      <c r="F23" s="25" t="n">
        <f aca="false">E23*F22</f>
        <v>0.0014839</v>
      </c>
      <c r="G23" s="58" t="n">
        <f aca="false">0.05+0.02*('Macro-Regions'!M7/50)</f>
        <v>0.422</v>
      </c>
      <c r="H23" s="25" t="n">
        <f aca="false">G23*H22</f>
        <v>0.0044099</v>
      </c>
      <c r="I23" s="58" t="n">
        <f aca="false">0.05+0.02*('Macro-Regions'!M8/50)</f>
        <v>0.53</v>
      </c>
      <c r="J23" s="25" t="n">
        <f aca="false">I23*J22</f>
        <v>0.0055385</v>
      </c>
      <c r="K23" s="58" t="n">
        <f aca="false">0.05+0.02*('Macro-Regions'!M9/50)</f>
        <v>0.61</v>
      </c>
      <c r="L23" s="25" t="n">
        <f aca="false">K23*L22</f>
        <v>0.0063745</v>
      </c>
      <c r="M23" s="58" t="n">
        <f aca="false">0.05+0.02*('Macro-Regions'!M10/50)</f>
        <v>0.142</v>
      </c>
      <c r="N23" s="25" t="n">
        <f aca="false">M23*N22</f>
        <v>0.0014839</v>
      </c>
      <c r="O23" s="58" t="n">
        <f aca="false">0.05+0.02*('Macro-Regions'!M11/50)</f>
        <v>0.158</v>
      </c>
      <c r="P23" s="25" t="n">
        <f aca="false">O23*P22</f>
        <v>0.0016511</v>
      </c>
      <c r="Q23" s="58" t="n">
        <f aca="false">0.05+0.02*('Macro-Regions'!M12/50)</f>
        <v>0.278</v>
      </c>
      <c r="R23" s="25" t="n">
        <f aca="false">Q23*R22</f>
        <v>0.0029051</v>
      </c>
      <c r="S23" s="58" t="n">
        <f aca="false">0.05+0.02*('Macro-Regions'!M13/50)</f>
        <v>0.158</v>
      </c>
      <c r="T23" s="25" t="n">
        <f aca="false">S23*T22</f>
        <v>0.0016511</v>
      </c>
      <c r="U23" s="58" t="n">
        <f aca="false">0.05+0.02*('Macro-Regions'!M14/50)</f>
        <v>0.05</v>
      </c>
      <c r="V23" s="25" t="n">
        <f aca="false">U23*V22</f>
        <v>0.0005225</v>
      </c>
      <c r="W23" s="58" t="n">
        <f aca="false">0.05+0.02*('Macro-Regions'!M15/50)</f>
        <v>0.178</v>
      </c>
      <c r="X23" s="25" t="n">
        <f aca="false">W23*X22</f>
        <v>0.0018601</v>
      </c>
      <c r="Y23" s="58" t="n">
        <f aca="false">0.05+0.02*('Macro-Regions'!M16/50)</f>
        <v>0.078</v>
      </c>
      <c r="Z23" s="25" t="n">
        <f aca="false">Y23*Z22</f>
        <v>0.0008151</v>
      </c>
      <c r="AD23" s="19" t="s">
        <v>742</v>
      </c>
    </row>
    <row r="24" customFormat="false" ht="15" hidden="false" customHeight="false" outlineLevel="0" collapsed="false">
      <c r="A24" s="0" t="s">
        <v>743</v>
      </c>
      <c r="B24" s="59" t="n">
        <f aca="false">SUM(B22:B23)</f>
        <v>0.0109725</v>
      </c>
      <c r="D24" s="59" t="n">
        <f aca="false">SUM(D22:D23)</f>
        <v>0.0109725</v>
      </c>
      <c r="F24" s="59" t="n">
        <f aca="false">SUM(F22:F23)</f>
        <v>0.0119339</v>
      </c>
      <c r="H24" s="59" t="n">
        <f aca="false">SUM(H22:H23)</f>
        <v>0.0148599</v>
      </c>
      <c r="J24" s="59" t="n">
        <f aca="false">SUM(J22:J23)</f>
        <v>0.0159885</v>
      </c>
      <c r="L24" s="59" t="n">
        <f aca="false">SUM(L22:L23)</f>
        <v>0.0168245</v>
      </c>
      <c r="N24" s="59" t="n">
        <f aca="false">SUM(N22:N23)</f>
        <v>0.0119339</v>
      </c>
      <c r="P24" s="59" t="n">
        <f aca="false">SUM(P22:P23)</f>
        <v>0.0121011</v>
      </c>
      <c r="R24" s="59" t="n">
        <f aca="false">SUM(R22:R23)</f>
        <v>0.0133551</v>
      </c>
      <c r="T24" s="59" t="n">
        <f aca="false">SUM(T22:T23)</f>
        <v>0.0121011</v>
      </c>
      <c r="V24" s="59" t="n">
        <f aca="false">SUM(V22:V23)</f>
        <v>0.0109725</v>
      </c>
      <c r="X24" s="59" t="n">
        <f aca="false">SUM(X22:X23)</f>
        <v>0.0123101</v>
      </c>
      <c r="Z24" s="59" t="n">
        <f aca="false">SUM(Z22:Z23)</f>
        <v>0.0112651</v>
      </c>
    </row>
    <row r="25" customFormat="false" ht="15" hidden="false" customHeight="false" outlineLevel="0" collapsed="false">
      <c r="A25" s="0" t="s">
        <v>744</v>
      </c>
      <c r="B25" s="22" t="n">
        <f aca="false">Interventions!$C39</f>
        <v>180</v>
      </c>
      <c r="C25" s="59"/>
      <c r="D25" s="22" t="n">
        <f aca="false">Interventions!$C39</f>
        <v>180</v>
      </c>
      <c r="F25" s="22" t="n">
        <f aca="false">Interventions!$C39</f>
        <v>180</v>
      </c>
      <c r="H25" s="22" t="n">
        <f aca="false">Interventions!$C39</f>
        <v>180</v>
      </c>
      <c r="J25" s="22" t="n">
        <f aca="false">Interventions!$C39</f>
        <v>180</v>
      </c>
      <c r="L25" s="22" t="n">
        <f aca="false">Interventions!$C39</f>
        <v>180</v>
      </c>
      <c r="N25" s="22" t="n">
        <f aca="false">Interventions!$C39</f>
        <v>180</v>
      </c>
      <c r="P25" s="22" t="n">
        <f aca="false">Interventions!$C39</f>
        <v>180</v>
      </c>
      <c r="R25" s="22" t="n">
        <f aca="false">Interventions!$C39</f>
        <v>180</v>
      </c>
      <c r="T25" s="22" t="n">
        <f aca="false">Interventions!$C39</f>
        <v>180</v>
      </c>
      <c r="V25" s="22" t="n">
        <f aca="false">Interventions!$C39</f>
        <v>180</v>
      </c>
      <c r="X25" s="22" t="n">
        <f aca="false">Interventions!$C39</f>
        <v>180</v>
      </c>
      <c r="Z25" s="22" t="n">
        <f aca="false">Interventions!$C39</f>
        <v>180</v>
      </c>
      <c r="AA25" s="59"/>
      <c r="AB25" s="59"/>
      <c r="AC25" s="59"/>
    </row>
    <row r="26" s="101" customFormat="true" ht="15" hidden="false" customHeight="false" outlineLevel="0" collapsed="false">
      <c r="A26" s="101" t="s">
        <v>745</v>
      </c>
      <c r="B26" s="177" t="n">
        <f aca="false">B24*B25</f>
        <v>1.97505</v>
      </c>
      <c r="D26" s="177" t="n">
        <f aca="false">D24*D25</f>
        <v>1.97505</v>
      </c>
      <c r="F26" s="177" t="n">
        <f aca="false">F24*F25</f>
        <v>2.148102</v>
      </c>
      <c r="H26" s="177" t="n">
        <f aca="false">H24*H25</f>
        <v>2.674782</v>
      </c>
      <c r="J26" s="177" t="n">
        <f aca="false">J24*J25</f>
        <v>2.87793</v>
      </c>
      <c r="L26" s="177" t="n">
        <f aca="false">L24*L25</f>
        <v>3.02841</v>
      </c>
      <c r="N26" s="177" t="n">
        <f aca="false">N24*N25</f>
        <v>2.148102</v>
      </c>
      <c r="P26" s="177" t="n">
        <f aca="false">P24*P25</f>
        <v>2.178198</v>
      </c>
      <c r="R26" s="177" t="n">
        <f aca="false">R24*R25</f>
        <v>2.403918</v>
      </c>
      <c r="T26" s="177" t="n">
        <f aca="false">T24*T25</f>
        <v>2.178198</v>
      </c>
      <c r="V26" s="177" t="n">
        <f aca="false">V24*V25</f>
        <v>1.97505</v>
      </c>
      <c r="X26" s="177" t="n">
        <f aca="false">X24*X25</f>
        <v>2.215818</v>
      </c>
      <c r="Z26" s="177" t="n">
        <f aca="false">Z24*Z25</f>
        <v>2.027718</v>
      </c>
      <c r="AA26" s="177" t="n">
        <f aca="false">D$2*D26+F$2*F26</f>
        <v>2.06056185436992</v>
      </c>
      <c r="AB26" s="177" t="n">
        <f aca="false">H$2*H26+J$2*J26+L$2*L26</f>
        <v>2.92870742563177</v>
      </c>
      <c r="AC26" s="177" t="n">
        <f aca="false">N$2*N26+P$2*P26+R$2*R26+T$2*T26+V$2*V26+X$2*X26+Z$2*Z26</f>
        <v>2.16389823402544</v>
      </c>
    </row>
    <row r="28" customFormat="false" ht="15" hidden="false" customHeight="false" outlineLevel="0" collapsed="false">
      <c r="A28" s="53" t="s">
        <v>746</v>
      </c>
    </row>
    <row r="29" customFormat="false" ht="15" hidden="false" customHeight="false" outlineLevel="0" collapsed="false">
      <c r="A29" s="0" t="s">
        <v>739</v>
      </c>
      <c r="B29" s="25" t="n">
        <f aca="false">(0.95+0.1*0.95)/100</f>
        <v>0.01045</v>
      </c>
      <c r="D29" s="25" t="n">
        <f aca="false">$B29</f>
        <v>0.01045</v>
      </c>
      <c r="F29" s="25" t="n">
        <f aca="false">$B29</f>
        <v>0.01045</v>
      </c>
      <c r="H29" s="25" t="n">
        <f aca="false">$B29</f>
        <v>0.01045</v>
      </c>
      <c r="J29" s="25" t="n">
        <f aca="false">$B29</f>
        <v>0.01045</v>
      </c>
      <c r="L29" s="25" t="n">
        <f aca="false">$B29</f>
        <v>0.01045</v>
      </c>
      <c r="N29" s="25" t="n">
        <f aca="false">$B29</f>
        <v>0.01045</v>
      </c>
      <c r="P29" s="25" t="n">
        <f aca="false">$B29</f>
        <v>0.01045</v>
      </c>
      <c r="R29" s="25" t="n">
        <f aca="false">$B29</f>
        <v>0.01045</v>
      </c>
      <c r="T29" s="25" t="n">
        <f aca="false">$B29</f>
        <v>0.01045</v>
      </c>
      <c r="V29" s="25" t="n">
        <f aca="false">$B29</f>
        <v>0.01045</v>
      </c>
      <c r="X29" s="25" t="n">
        <f aca="false">$B29</f>
        <v>0.01045</v>
      </c>
      <c r="Z29" s="25" t="n">
        <f aca="false">$B29</f>
        <v>0.01045</v>
      </c>
      <c r="AD29" s="0" t="s">
        <v>740</v>
      </c>
    </row>
    <row r="30" customFormat="false" ht="15" hidden="false" customHeight="false" outlineLevel="0" collapsed="false">
      <c r="A30" s="58" t="s">
        <v>741</v>
      </c>
      <c r="B30" s="179" t="n">
        <f aca="false">0.05*B29</f>
        <v>0.0005225</v>
      </c>
      <c r="C30" s="0" t="n">
        <f aca="false">0.05+0</f>
        <v>0.05</v>
      </c>
      <c r="D30" s="25" t="n">
        <f aca="false">C30*D29</f>
        <v>0.0005225</v>
      </c>
      <c r="E30" s="0" t="n">
        <f aca="false">0.05+0.02*('Macro-Regions'!M6/50)</f>
        <v>0.142</v>
      </c>
      <c r="F30" s="25" t="n">
        <f aca="false">E30*F29</f>
        <v>0.0014839</v>
      </c>
      <c r="G30" s="0" t="n">
        <f aca="false">0.05+0.02*('Macro-Regions'!M7/50)</f>
        <v>0.422</v>
      </c>
      <c r="H30" s="25" t="n">
        <f aca="false">G30*H29</f>
        <v>0.0044099</v>
      </c>
      <c r="I30" s="0" t="n">
        <f aca="false">0.05+0.02*('Macro-Regions'!M8/50)</f>
        <v>0.53</v>
      </c>
      <c r="J30" s="25" t="n">
        <f aca="false">I30*J29</f>
        <v>0.0055385</v>
      </c>
      <c r="K30" s="0" t="n">
        <f aca="false">0.05+0.02*('Macro-Regions'!M9/50)</f>
        <v>0.61</v>
      </c>
      <c r="L30" s="25" t="n">
        <f aca="false">K30*L29</f>
        <v>0.0063745</v>
      </c>
      <c r="M30" s="0" t="n">
        <f aca="false">0.05+0.02*('Macro-Regions'!M10/50)</f>
        <v>0.142</v>
      </c>
      <c r="N30" s="25" t="n">
        <f aca="false">M30*N29</f>
        <v>0.0014839</v>
      </c>
      <c r="O30" s="0" t="n">
        <f aca="false">0.05+0.02*('Macro-Regions'!M11/50)</f>
        <v>0.158</v>
      </c>
      <c r="P30" s="25" t="n">
        <f aca="false">O30*P29</f>
        <v>0.0016511</v>
      </c>
      <c r="Q30" s="0" t="n">
        <f aca="false">0.05+0.02*('Macro-Regions'!M12/50)</f>
        <v>0.278</v>
      </c>
      <c r="R30" s="25" t="n">
        <f aca="false">Q30*R29</f>
        <v>0.0029051</v>
      </c>
      <c r="S30" s="0" t="n">
        <f aca="false">0.05+0.02*('Macro-Regions'!M13/50)</f>
        <v>0.158</v>
      </c>
      <c r="T30" s="25" t="n">
        <f aca="false">S30*T29</f>
        <v>0.0016511</v>
      </c>
      <c r="U30" s="0" t="n">
        <f aca="false">0.05+0.02*('Macro-Regions'!M14/50)</f>
        <v>0.05</v>
      </c>
      <c r="V30" s="25" t="n">
        <f aca="false">U30*V29</f>
        <v>0.0005225</v>
      </c>
      <c r="W30" s="0" t="n">
        <f aca="false">0.05+0.02*('Macro-Regions'!M15/50)</f>
        <v>0.178</v>
      </c>
      <c r="X30" s="25" t="n">
        <f aca="false">W30*X29</f>
        <v>0.0018601</v>
      </c>
      <c r="Y30" s="0" t="n">
        <f aca="false">0.05+0.02*('Macro-Regions'!M16/50)</f>
        <v>0.078</v>
      </c>
      <c r="Z30" s="25" t="n">
        <f aca="false">Y30*Z29</f>
        <v>0.0008151</v>
      </c>
      <c r="AD30" s="19" t="s">
        <v>742</v>
      </c>
    </row>
    <row r="31" customFormat="false" ht="15" hidden="false" customHeight="false" outlineLevel="0" collapsed="false">
      <c r="A31" s="0" t="s">
        <v>747</v>
      </c>
      <c r="B31" s="59" t="n">
        <f aca="false">SUM(B29:B30)</f>
        <v>0.0109725</v>
      </c>
      <c r="D31" s="59" t="n">
        <f aca="false">SUM(D29:D30)</f>
        <v>0.0109725</v>
      </c>
      <c r="F31" s="59" t="n">
        <f aca="false">SUM(F29:F30)</f>
        <v>0.0119339</v>
      </c>
      <c r="H31" s="59" t="n">
        <f aca="false">SUM(H29:H30)</f>
        <v>0.0148599</v>
      </c>
      <c r="J31" s="59" t="n">
        <f aca="false">SUM(J29:J30)</f>
        <v>0.0159885</v>
      </c>
      <c r="L31" s="59" t="n">
        <f aca="false">SUM(L29:L30)</f>
        <v>0.0168245</v>
      </c>
      <c r="N31" s="59" t="n">
        <f aca="false">SUM(N29:N30)</f>
        <v>0.0119339</v>
      </c>
      <c r="P31" s="59" t="n">
        <f aca="false">SUM(P29:P30)</f>
        <v>0.0121011</v>
      </c>
      <c r="R31" s="59" t="n">
        <f aca="false">SUM(R29:R30)</f>
        <v>0.0133551</v>
      </c>
      <c r="T31" s="59" t="n">
        <f aca="false">SUM(T29:T30)</f>
        <v>0.0121011</v>
      </c>
      <c r="V31" s="59" t="n">
        <f aca="false">SUM(V29:V30)</f>
        <v>0.0109725</v>
      </c>
      <c r="X31" s="59" t="n">
        <f aca="false">SUM(X29:X30)</f>
        <v>0.0123101</v>
      </c>
      <c r="Z31" s="59" t="n">
        <f aca="false">SUM(Z29:Z30)</f>
        <v>0.0112651</v>
      </c>
      <c r="AA31" s="59"/>
      <c r="AB31" s="59"/>
      <c r="AC31" s="59"/>
    </row>
    <row r="32" customFormat="false" ht="15" hidden="false" customHeight="false" outlineLevel="0" collapsed="false">
      <c r="A32" s="0" t="s">
        <v>748</v>
      </c>
      <c r="B32" s="22" t="n">
        <f aca="false">Interventions!$C45</f>
        <v>90</v>
      </c>
      <c r="C32" s="22"/>
      <c r="D32" s="22" t="n">
        <f aca="false">Interventions!$C45</f>
        <v>90</v>
      </c>
      <c r="E32" s="22"/>
      <c r="F32" s="22" t="n">
        <f aca="false">Interventions!$C45</f>
        <v>90</v>
      </c>
      <c r="G32" s="22"/>
      <c r="H32" s="22" t="n">
        <f aca="false">Interventions!$C45</f>
        <v>90</v>
      </c>
      <c r="I32" s="22"/>
      <c r="J32" s="22" t="n">
        <f aca="false">Interventions!$C45</f>
        <v>90</v>
      </c>
      <c r="K32" s="22"/>
      <c r="L32" s="22" t="n">
        <f aca="false">Interventions!$C45</f>
        <v>90</v>
      </c>
      <c r="M32" s="22"/>
      <c r="N32" s="22" t="n">
        <f aca="false">Interventions!$C45</f>
        <v>90</v>
      </c>
      <c r="O32" s="22"/>
      <c r="P32" s="22" t="n">
        <f aca="false">Interventions!$C45</f>
        <v>90</v>
      </c>
      <c r="Q32" s="22"/>
      <c r="R32" s="22" t="n">
        <f aca="false">Interventions!$C45</f>
        <v>90</v>
      </c>
      <c r="S32" s="22"/>
      <c r="T32" s="22" t="n">
        <f aca="false">Interventions!$C45</f>
        <v>90</v>
      </c>
      <c r="U32" s="22"/>
      <c r="V32" s="22" t="n">
        <f aca="false">Interventions!$C45</f>
        <v>90</v>
      </c>
      <c r="W32" s="22"/>
      <c r="X32" s="22" t="n">
        <f aca="false">Interventions!$C45</f>
        <v>90</v>
      </c>
      <c r="Y32" s="22"/>
      <c r="Z32" s="22" t="n">
        <f aca="false">Interventions!$C45</f>
        <v>90</v>
      </c>
      <c r="AA32" s="59"/>
      <c r="AB32" s="59"/>
      <c r="AC32" s="59"/>
    </row>
    <row r="33" s="101" customFormat="true" ht="15" hidden="false" customHeight="false" outlineLevel="0" collapsed="false">
      <c r="A33" s="101" t="s">
        <v>749</v>
      </c>
      <c r="B33" s="177" t="n">
        <f aca="false">B31*B32</f>
        <v>0.987525</v>
      </c>
      <c r="D33" s="177" t="n">
        <f aca="false">D31*D32</f>
        <v>0.987525</v>
      </c>
      <c r="F33" s="177" t="n">
        <f aca="false">F31*F32</f>
        <v>1.074051</v>
      </c>
      <c r="H33" s="177" t="n">
        <f aca="false">H31*H32</f>
        <v>1.337391</v>
      </c>
      <c r="J33" s="177" t="n">
        <f aca="false">J31*J32</f>
        <v>1.438965</v>
      </c>
      <c r="L33" s="177" t="n">
        <f aca="false">L31*L32</f>
        <v>1.514205</v>
      </c>
      <c r="N33" s="177" t="n">
        <f aca="false">N31*N32</f>
        <v>1.074051</v>
      </c>
      <c r="P33" s="177" t="n">
        <f aca="false">P31*P32</f>
        <v>1.089099</v>
      </c>
      <c r="R33" s="177" t="n">
        <f aca="false">R31*R32</f>
        <v>1.201959</v>
      </c>
      <c r="T33" s="177" t="n">
        <f aca="false">T31*T32</f>
        <v>1.089099</v>
      </c>
      <c r="V33" s="177" t="n">
        <f aca="false">V31*V32</f>
        <v>0.987525</v>
      </c>
      <c r="X33" s="177" t="n">
        <f aca="false">X31*X32</f>
        <v>1.107909</v>
      </c>
      <c r="Z33" s="177" t="n">
        <f aca="false">Z31*Z32</f>
        <v>1.013859</v>
      </c>
      <c r="AA33" s="177" t="n">
        <f aca="false">D$2*D33+F$2*F33</f>
        <v>1.03028092718496</v>
      </c>
      <c r="AB33" s="177" t="n">
        <f aca="false">H$2*H33+J$2*J33+L$2*L33</f>
        <v>1.46435371281588</v>
      </c>
      <c r="AC33" s="177" t="n">
        <f aca="false">N$2*N33+P$2*P33+R$2*R33+T$2*T33+V$2*V33+X$2*X33+Z$2*Z33</f>
        <v>1.08194911701272</v>
      </c>
    </row>
    <row r="35" customFormat="false" ht="15" hidden="false" customHeight="false" outlineLevel="0" collapsed="false">
      <c r="A35" s="53" t="s">
        <v>750</v>
      </c>
      <c r="AD35" s="0" t="s">
        <v>751</v>
      </c>
    </row>
    <row r="36" customFormat="false" ht="16" hidden="false" customHeight="false" outlineLevel="0" collapsed="false">
      <c r="A36" s="26" t="s">
        <v>752</v>
      </c>
      <c r="B36" s="25" t="n">
        <f aca="false">(2/12)*0.16787</f>
        <v>0.0279783333333333</v>
      </c>
      <c r="C36" s="0" t="n">
        <v>1</v>
      </c>
      <c r="D36" s="25" t="n">
        <f aca="false">C36*$B36</f>
        <v>0.0279783333333333</v>
      </c>
      <c r="E36" s="0" t="n">
        <v>1</v>
      </c>
      <c r="F36" s="25" t="n">
        <f aca="false">E36*$B36</f>
        <v>0.0279783333333333</v>
      </c>
      <c r="G36" s="0" t="n">
        <v>1</v>
      </c>
      <c r="H36" s="25" t="n">
        <f aca="false">G36*$B36</f>
        <v>0.0279783333333333</v>
      </c>
      <c r="I36" s="0" t="n">
        <v>1</v>
      </c>
      <c r="J36" s="25" t="n">
        <f aca="false">I36*$B36</f>
        <v>0.0279783333333333</v>
      </c>
      <c r="K36" s="0" t="n">
        <v>1</v>
      </c>
      <c r="L36" s="25" t="n">
        <f aca="false">K36*$B36</f>
        <v>0.0279783333333333</v>
      </c>
      <c r="M36" s="0" t="n">
        <v>1</v>
      </c>
      <c r="N36" s="25" t="n">
        <f aca="false">M36*$B36</f>
        <v>0.0279783333333333</v>
      </c>
      <c r="O36" s="0" t="n">
        <v>1</v>
      </c>
      <c r="P36" s="25" t="n">
        <f aca="false">O36*$B36</f>
        <v>0.0279783333333333</v>
      </c>
      <c r="Q36" s="0" t="n">
        <v>1</v>
      </c>
      <c r="R36" s="25" t="n">
        <f aca="false">Q36*$B36</f>
        <v>0.0279783333333333</v>
      </c>
      <c r="S36" s="0" t="n">
        <v>1</v>
      </c>
      <c r="T36" s="25" t="n">
        <f aca="false">S36*$B36</f>
        <v>0.0279783333333333</v>
      </c>
      <c r="U36" s="0" t="n">
        <v>1</v>
      </c>
      <c r="V36" s="25" t="n">
        <f aca="false">U36*$B36</f>
        <v>0.0279783333333333</v>
      </c>
      <c r="W36" s="0" t="n">
        <v>1</v>
      </c>
      <c r="X36" s="25" t="n">
        <f aca="false">W36*$B36</f>
        <v>0.0279783333333333</v>
      </c>
      <c r="Y36" s="0" t="n">
        <v>1</v>
      </c>
      <c r="Z36" s="25" t="n">
        <f aca="false">Y36*$B36</f>
        <v>0.0279783333333333</v>
      </c>
      <c r="AD36" s="0" t="s">
        <v>753</v>
      </c>
    </row>
    <row r="37" s="101" customFormat="true" ht="16" hidden="false" customHeight="false" outlineLevel="0" collapsed="false">
      <c r="A37" s="180" t="s">
        <v>754</v>
      </c>
      <c r="B37" s="177" t="n">
        <f aca="false">B36*B$11</f>
        <v>0.111913333333333</v>
      </c>
      <c r="D37" s="177" t="n">
        <f aca="false">D36*D$11</f>
        <v>0.111913333333333</v>
      </c>
      <c r="F37" s="177" t="n">
        <f aca="false">F36*F$11</f>
        <v>0.111913333333333</v>
      </c>
      <c r="H37" s="177" t="n">
        <f aca="false">H36*H$11</f>
        <v>0.111913333333333</v>
      </c>
      <c r="J37" s="177" t="n">
        <f aca="false">J36*J$11</f>
        <v>0.111913333333333</v>
      </c>
      <c r="L37" s="177" t="n">
        <f aca="false">L36*L$11</f>
        <v>0.111913333333333</v>
      </c>
      <c r="N37" s="177" t="n">
        <f aca="false">N36*N$11</f>
        <v>0.111913333333333</v>
      </c>
      <c r="P37" s="177" t="n">
        <f aca="false">P36*P$11</f>
        <v>0.111913333333333</v>
      </c>
      <c r="R37" s="177" t="n">
        <f aca="false">R36*R$11</f>
        <v>0.111913333333333</v>
      </c>
      <c r="T37" s="177" t="n">
        <f aca="false">T36*T$11</f>
        <v>0.111913333333333</v>
      </c>
      <c r="V37" s="177" t="n">
        <f aca="false">V36*V$11</f>
        <v>0.111913333333333</v>
      </c>
      <c r="X37" s="177" t="n">
        <f aca="false">X36*X$11</f>
        <v>0.111913333333333</v>
      </c>
      <c r="Z37" s="177" t="n">
        <f aca="false">Z36*Z$11</f>
        <v>0.111913333333333</v>
      </c>
      <c r="AA37" s="177" t="n">
        <f aca="false">D$2*D37+F$2*F37</f>
        <v>0.111913333333333</v>
      </c>
      <c r="AB37" s="177" t="n">
        <f aca="false">H$2*H37+J$2*J37+L$2*L37</f>
        <v>0.111913333333333</v>
      </c>
      <c r="AC37" s="177" t="n">
        <f aca="false">N$2*N37+P$2*P37+R$2*R37+T$2*T37+V$2*V37+X$2*X37+Z$2*Z37</f>
        <v>0.111913333333333</v>
      </c>
    </row>
    <row r="38" s="101" customFormat="true" ht="16" hidden="false" customHeight="false" outlineLevel="0" collapsed="false">
      <c r="A38" s="180" t="s">
        <v>755</v>
      </c>
      <c r="B38" s="177" t="n">
        <f aca="false">B36*B$16</f>
        <v>0.0279783333333333</v>
      </c>
      <c r="D38" s="177" t="n">
        <f aca="false">D36*D$16</f>
        <v>0.0279783333333333</v>
      </c>
      <c r="F38" s="177" t="n">
        <f aca="false">F36*F$16</f>
        <v>0.0279783333333333</v>
      </c>
      <c r="H38" s="177" t="n">
        <f aca="false">H36*H$16</f>
        <v>0.0279783333333333</v>
      </c>
      <c r="J38" s="177" t="n">
        <f aca="false">J36*J$16</f>
        <v>0.0279783333333333</v>
      </c>
      <c r="L38" s="177" t="n">
        <f aca="false">L36*L$16</f>
        <v>0.0279783333333333</v>
      </c>
      <c r="N38" s="177" t="n">
        <f aca="false">N36*N$16</f>
        <v>0.0279783333333333</v>
      </c>
      <c r="P38" s="177" t="n">
        <f aca="false">P36*P$16</f>
        <v>0.0279783333333333</v>
      </c>
      <c r="R38" s="177" t="n">
        <f aca="false">R36*R$16</f>
        <v>0.0279783333333333</v>
      </c>
      <c r="T38" s="177" t="n">
        <f aca="false">T36*T$16</f>
        <v>0.0279783333333333</v>
      </c>
      <c r="V38" s="177" t="n">
        <f aca="false">V36*V$16</f>
        <v>0.0279783333333333</v>
      </c>
      <c r="X38" s="177" t="n">
        <f aca="false">X36*X$16</f>
        <v>0.0279783333333333</v>
      </c>
      <c r="Z38" s="177" t="n">
        <f aca="false">Z36*Z$16</f>
        <v>0.0279783333333333</v>
      </c>
      <c r="AA38" s="177" t="n">
        <f aca="false">D$2*D38+F$2*F38</f>
        <v>0.0279783333333333</v>
      </c>
      <c r="AB38" s="177" t="n">
        <f aca="false">H$2*H38+J$2*J38+L$2*L38</f>
        <v>0.0279783333333333</v>
      </c>
      <c r="AC38" s="177" t="n">
        <f aca="false">N$2*N38+P$2*P38+R$2*R38+T$2*T38+V$2*V38+X$2*X38+Z$2*Z38</f>
        <v>0.0279783333333333</v>
      </c>
    </row>
    <row r="39" customFormat="false" ht="32" hidden="false" customHeight="false" outlineLevel="0" collapsed="false">
      <c r="A39" s="26" t="s">
        <v>756</v>
      </c>
      <c r="B39" s="181" t="n">
        <f aca="false">(2/12)*0.57338</f>
        <v>0.0955633333333333</v>
      </c>
      <c r="C39" s="0" t="n">
        <v>1</v>
      </c>
      <c r="D39" s="25" t="n">
        <f aca="false">C39*$B39</f>
        <v>0.0955633333333333</v>
      </c>
      <c r="E39" s="0" t="n">
        <v>1</v>
      </c>
      <c r="F39" s="25" t="n">
        <f aca="false">E39*$B39</f>
        <v>0.0955633333333333</v>
      </c>
      <c r="G39" s="0" t="n">
        <v>1</v>
      </c>
      <c r="H39" s="25" t="n">
        <f aca="false">G39*$B39</f>
        <v>0.0955633333333333</v>
      </c>
      <c r="I39" s="0" t="n">
        <v>1</v>
      </c>
      <c r="J39" s="25" t="n">
        <f aca="false">I39*$B39</f>
        <v>0.0955633333333333</v>
      </c>
      <c r="K39" s="0" t="n">
        <v>1</v>
      </c>
      <c r="L39" s="25" t="n">
        <f aca="false">K39*$B39</f>
        <v>0.0955633333333333</v>
      </c>
      <c r="M39" s="0" t="n">
        <v>1</v>
      </c>
      <c r="N39" s="25" t="n">
        <f aca="false">M39*$B39</f>
        <v>0.0955633333333333</v>
      </c>
      <c r="O39" s="0" t="n">
        <v>1</v>
      </c>
      <c r="P39" s="25" t="n">
        <f aca="false">O39*$B39</f>
        <v>0.0955633333333333</v>
      </c>
      <c r="Q39" s="0" t="n">
        <v>1</v>
      </c>
      <c r="R39" s="25" t="n">
        <f aca="false">Q39*$B39</f>
        <v>0.0955633333333333</v>
      </c>
      <c r="S39" s="0" t="n">
        <v>1</v>
      </c>
      <c r="T39" s="25" t="n">
        <f aca="false">S39*$B39</f>
        <v>0.0955633333333333</v>
      </c>
      <c r="U39" s="0" t="n">
        <v>1</v>
      </c>
      <c r="V39" s="25" t="n">
        <f aca="false">U39*$B39</f>
        <v>0.0955633333333333</v>
      </c>
      <c r="W39" s="0" t="n">
        <v>1</v>
      </c>
      <c r="X39" s="25" t="n">
        <f aca="false">W39*$B39</f>
        <v>0.0955633333333333</v>
      </c>
      <c r="Y39" s="0" t="n">
        <v>1</v>
      </c>
      <c r="Z39" s="25" t="n">
        <f aca="false">Y39*$B39</f>
        <v>0.0955633333333333</v>
      </c>
      <c r="AD39" s="0" t="s">
        <v>753</v>
      </c>
    </row>
    <row r="40" s="101" customFormat="true" ht="16" hidden="false" customHeight="false" outlineLevel="0" collapsed="false">
      <c r="A40" s="180" t="s">
        <v>757</v>
      </c>
      <c r="B40" s="177" t="n">
        <f aca="false">B39*B$11</f>
        <v>0.382253333333333</v>
      </c>
      <c r="D40" s="177" t="n">
        <f aca="false">D39*D$11</f>
        <v>0.382253333333333</v>
      </c>
      <c r="F40" s="177" t="n">
        <f aca="false">F39*F$11</f>
        <v>0.382253333333333</v>
      </c>
      <c r="H40" s="177" t="n">
        <f aca="false">H39*H$11</f>
        <v>0.382253333333333</v>
      </c>
      <c r="J40" s="177" t="n">
        <f aca="false">J39*J$11</f>
        <v>0.382253333333333</v>
      </c>
      <c r="L40" s="177" t="n">
        <f aca="false">L39*L$11</f>
        <v>0.382253333333333</v>
      </c>
      <c r="N40" s="177" t="n">
        <f aca="false">N39*N$11</f>
        <v>0.382253333333333</v>
      </c>
      <c r="P40" s="177" t="n">
        <f aca="false">P39*P$11</f>
        <v>0.382253333333333</v>
      </c>
      <c r="R40" s="177" t="n">
        <f aca="false">R39*R$11</f>
        <v>0.382253333333333</v>
      </c>
      <c r="T40" s="177" t="n">
        <f aca="false">T39*T$11</f>
        <v>0.382253333333333</v>
      </c>
      <c r="V40" s="177" t="n">
        <f aca="false">V39*V$11</f>
        <v>0.382253333333333</v>
      </c>
      <c r="X40" s="177" t="n">
        <f aca="false">X39*X$11</f>
        <v>0.382253333333333</v>
      </c>
      <c r="Z40" s="177" t="n">
        <f aca="false">Z39*Z$11</f>
        <v>0.382253333333333</v>
      </c>
      <c r="AA40" s="177" t="n">
        <f aca="false">D$2*D40+F$2*F40</f>
        <v>0.382253333333333</v>
      </c>
      <c r="AB40" s="177" t="n">
        <f aca="false">H$2*H40+J$2*J40+L$2*L40</f>
        <v>0.382253333333333</v>
      </c>
      <c r="AC40" s="177" t="n">
        <f aca="false">N$2*N40+P$2*P40+R$2*R40+T$2*T40+V$2*V40+X$2*X40+Z$2*Z40</f>
        <v>0.382253333333333</v>
      </c>
    </row>
    <row r="41" s="101" customFormat="true" ht="16" hidden="false" customHeight="false" outlineLevel="0" collapsed="false">
      <c r="A41" s="180" t="s">
        <v>758</v>
      </c>
      <c r="B41" s="177" t="n">
        <f aca="false">B39*B$16</f>
        <v>0.0955633333333333</v>
      </c>
      <c r="D41" s="177" t="n">
        <f aca="false">D39*D$16</f>
        <v>0.0955633333333333</v>
      </c>
      <c r="F41" s="177" t="n">
        <f aca="false">F39*F$16</f>
        <v>0.0955633333333333</v>
      </c>
      <c r="H41" s="177" t="n">
        <f aca="false">H39*H$16</f>
        <v>0.0955633333333333</v>
      </c>
      <c r="J41" s="177" t="n">
        <f aca="false">J39*J$16</f>
        <v>0.0955633333333333</v>
      </c>
      <c r="L41" s="177" t="n">
        <f aca="false">L39*L$16</f>
        <v>0.0955633333333333</v>
      </c>
      <c r="N41" s="177" t="n">
        <f aca="false">N39*N$16</f>
        <v>0.0955633333333333</v>
      </c>
      <c r="P41" s="177" t="n">
        <f aca="false">P39*P$16</f>
        <v>0.0955633333333333</v>
      </c>
      <c r="R41" s="177" t="n">
        <f aca="false">R39*R$16</f>
        <v>0.0955633333333333</v>
      </c>
      <c r="T41" s="177" t="n">
        <f aca="false">T39*T$16</f>
        <v>0.0955633333333333</v>
      </c>
      <c r="V41" s="177" t="n">
        <f aca="false">V39*V$16</f>
        <v>0.0955633333333333</v>
      </c>
      <c r="X41" s="177" t="n">
        <f aca="false">X39*X$16</f>
        <v>0.0955633333333333</v>
      </c>
      <c r="Z41" s="177" t="n">
        <f aca="false">Z39*Z$16</f>
        <v>0.0955633333333333</v>
      </c>
      <c r="AA41" s="177" t="n">
        <f aca="false">D$2*D41+F$2*F41</f>
        <v>0.0955633333333333</v>
      </c>
      <c r="AB41" s="177" t="n">
        <f aca="false">H$2*H41+J$2*J41+L$2*L41</f>
        <v>0.0955633333333333</v>
      </c>
      <c r="AC41" s="177" t="n">
        <f aca="false">N$2*N41+P$2*P41+R$2*R41+T$2*T41+V$2*V41+X$2*X41+Z$2*Z41</f>
        <v>0.0955633333333333</v>
      </c>
    </row>
    <row r="42" customFormat="false" ht="15" hidden="false" customHeight="false" outlineLevel="0" collapsed="false">
      <c r="B42" s="25"/>
    </row>
    <row r="43" customFormat="false" ht="15" hidden="false" customHeight="false" outlineLevel="0" collapsed="false">
      <c r="A43" s="53" t="s">
        <v>759</v>
      </c>
      <c r="B43" s="25"/>
    </row>
    <row r="44" s="101" customFormat="true" ht="15" hidden="false" customHeight="false" outlineLevel="0" collapsed="false">
      <c r="A44" s="101" t="s">
        <v>760</v>
      </c>
      <c r="B44" s="177" t="n">
        <f aca="false">B14+B26+B37+B40</f>
        <v>2.92420306944444</v>
      </c>
      <c r="D44" s="177" t="n">
        <f aca="false">D14+D26+D37+D40</f>
        <v>2.92420306944444</v>
      </c>
      <c r="F44" s="177" t="n">
        <f aca="false">F14+F26+F37+F40</f>
        <v>3.09725506944444</v>
      </c>
      <c r="H44" s="177" t="n">
        <f aca="false">H14+H26+H37+H40</f>
        <v>3.62393506944444</v>
      </c>
      <c r="J44" s="177" t="n">
        <f aca="false">J14+J26+J37+J40</f>
        <v>3.82708306944444</v>
      </c>
      <c r="L44" s="177" t="n">
        <f aca="false">L14+L26+L37+L40</f>
        <v>3.97756306944444</v>
      </c>
      <c r="N44" s="177" t="n">
        <f aca="false">N14+N26+N37+N40</f>
        <v>3.09725506944444</v>
      </c>
      <c r="P44" s="177" t="n">
        <f aca="false">P14+P26+P37+P40</f>
        <v>3.12735106944444</v>
      </c>
      <c r="R44" s="177" t="n">
        <f aca="false">R14+R26+R37+R40</f>
        <v>3.35307106944444</v>
      </c>
      <c r="T44" s="177" t="n">
        <f aca="false">T14+T26+T37+T40</f>
        <v>3.12735106944444</v>
      </c>
      <c r="V44" s="177" t="n">
        <f aca="false">V14+V26+V37+V40</f>
        <v>2.92420306944444</v>
      </c>
      <c r="X44" s="177" t="n">
        <f aca="false">X14+X26+X37+X40</f>
        <v>3.16497106944444</v>
      </c>
      <c r="Z44" s="177" t="n">
        <f aca="false">Z14+Z26+Z37+Z40</f>
        <v>2.97687106944444</v>
      </c>
      <c r="AA44" s="177" t="n">
        <f aca="false">D$2*D44+F$2*F44</f>
        <v>3.00971492381436</v>
      </c>
      <c r="AB44" s="177" t="n">
        <f aca="false">H$2*H44+J$2*J44+L$2*L44</f>
        <v>3.87786049507621</v>
      </c>
      <c r="AC44" s="177" t="n">
        <f aca="false">N$2*N44+P$2*P44+R$2*R44+T$2*T44+V$2*V44+X$2*X44+Z$2*Z44</f>
        <v>3.11305130346988</v>
      </c>
    </row>
    <row r="45" s="101" customFormat="true" ht="15" hidden="false" customHeight="false" outlineLevel="0" collapsed="false">
      <c r="A45" s="101" t="s">
        <v>761</v>
      </c>
      <c r="B45" s="177" t="n">
        <f aca="false">B19+B33+B38+B41</f>
        <v>1.39543316840278</v>
      </c>
      <c r="D45" s="177" t="n">
        <f aca="false">D19+D33+D38+D41</f>
        <v>1.39543316840278</v>
      </c>
      <c r="F45" s="177" t="n">
        <f aca="false">F19+F33+F38+F41</f>
        <v>1.48195916840278</v>
      </c>
      <c r="H45" s="177" t="n">
        <f aca="false">H19+H33+H38+H41</f>
        <v>1.74529916840278</v>
      </c>
      <c r="J45" s="177" t="n">
        <f aca="false">J19+J33+J38+J41</f>
        <v>1.84687316840278</v>
      </c>
      <c r="L45" s="177" t="n">
        <f aca="false">L19+L33+L38+L41</f>
        <v>1.92211316840278</v>
      </c>
      <c r="N45" s="177" t="n">
        <f aca="false">N19+N33+N38+N41</f>
        <v>1.48195916840278</v>
      </c>
      <c r="P45" s="177" t="n">
        <f aca="false">P19+P33+P38+P41</f>
        <v>1.49700716840278</v>
      </c>
      <c r="R45" s="177" t="n">
        <f aca="false">R19+R33+R38+R41</f>
        <v>1.60986716840278</v>
      </c>
      <c r="T45" s="177" t="n">
        <f aca="false">T19+T33+T38+T41</f>
        <v>1.49700716840278</v>
      </c>
      <c r="V45" s="177" t="n">
        <f aca="false">V19+V33+V38+V41</f>
        <v>1.39543316840278</v>
      </c>
      <c r="X45" s="177" t="n">
        <f aca="false">X19+X33+X38+X41</f>
        <v>1.51581716840278</v>
      </c>
      <c r="Z45" s="177" t="n">
        <f aca="false">Z19+Z33+Z38+Z41</f>
        <v>1.42176716840278</v>
      </c>
      <c r="AA45" s="177" t="n">
        <f aca="false">D$2*D45+F$2*F45</f>
        <v>1.43818909558774</v>
      </c>
      <c r="AB45" s="177" t="n">
        <f aca="false">H$2*H45+J$2*J45+L$2*L45</f>
        <v>1.87226188121866</v>
      </c>
      <c r="AC45" s="177" t="n">
        <f aca="false">N$2*N45+P$2*P45+R$2*R45+T$2*T45+V$2*V45+X$2*X45+Z$2*Z45</f>
        <v>1.4898572854155</v>
      </c>
    </row>
    <row r="47" customFormat="false" ht="15" hidden="false" customHeight="false" outlineLevel="0" collapsed="false">
      <c r="A47" s="96" t="s">
        <v>762</v>
      </c>
    </row>
    <row r="48" customFormat="false" ht="15" hidden="false" customHeight="false" outlineLevel="0" collapsed="false">
      <c r="A48" s="53" t="s">
        <v>763</v>
      </c>
    </row>
    <row r="49" customFormat="false" ht="15" hidden="false" customHeight="false" outlineLevel="0" collapsed="false">
      <c r="A49" s="0" t="s">
        <v>764</v>
      </c>
      <c r="B49" s="24" t="n">
        <v>0.01</v>
      </c>
      <c r="C49" s="0" t="n">
        <v>1</v>
      </c>
      <c r="D49" s="24" t="n">
        <f aca="false">C49*$B49</f>
        <v>0.01</v>
      </c>
      <c r="E49" s="0" t="n">
        <v>1</v>
      </c>
      <c r="F49" s="24" t="n">
        <f aca="false">E49*$B49</f>
        <v>0.01</v>
      </c>
      <c r="G49" s="0" t="n">
        <v>1</v>
      </c>
      <c r="H49" s="24" t="n">
        <f aca="false">G49*$B49</f>
        <v>0.01</v>
      </c>
      <c r="I49" s="0" t="n">
        <v>1</v>
      </c>
      <c r="J49" s="24" t="n">
        <f aca="false">I49*$B49</f>
        <v>0.01</v>
      </c>
      <c r="K49" s="0" t="n">
        <v>1</v>
      </c>
      <c r="L49" s="24" t="n">
        <f aca="false">K49*$B49</f>
        <v>0.01</v>
      </c>
      <c r="M49" s="0" t="n">
        <v>1</v>
      </c>
      <c r="N49" s="24" t="n">
        <f aca="false">M49*$B49</f>
        <v>0.01</v>
      </c>
      <c r="O49" s="0" t="n">
        <v>1</v>
      </c>
      <c r="P49" s="24" t="n">
        <f aca="false">O49*$B49</f>
        <v>0.01</v>
      </c>
      <c r="Q49" s="0" t="n">
        <v>1</v>
      </c>
      <c r="R49" s="24" t="n">
        <f aca="false">Q49*$B49</f>
        <v>0.01</v>
      </c>
      <c r="S49" s="0" t="n">
        <v>1</v>
      </c>
      <c r="T49" s="24" t="n">
        <f aca="false">S49*$B49</f>
        <v>0.01</v>
      </c>
      <c r="U49" s="0" t="n">
        <v>1</v>
      </c>
      <c r="V49" s="24" t="n">
        <f aca="false">U49*$B49</f>
        <v>0.01</v>
      </c>
      <c r="W49" s="0" t="n">
        <v>1</v>
      </c>
      <c r="X49" s="24" t="n">
        <f aca="false">W49*$B49</f>
        <v>0.01</v>
      </c>
      <c r="Y49" s="0" t="n">
        <v>1</v>
      </c>
      <c r="Z49" s="24" t="n">
        <f aca="false">Y49*$B49</f>
        <v>0.01</v>
      </c>
      <c r="AD49" s="0" t="s">
        <v>765</v>
      </c>
    </row>
    <row r="50" customFormat="false" ht="15" hidden="false" customHeight="false" outlineLevel="0" collapsed="false">
      <c r="A50" s="0" t="s">
        <v>766</v>
      </c>
      <c r="B50" s="24" t="n">
        <v>0.01</v>
      </c>
      <c r="C50" s="0" t="n">
        <v>1</v>
      </c>
      <c r="D50" s="24" t="n">
        <f aca="false">C50*$B50</f>
        <v>0.01</v>
      </c>
      <c r="E50" s="0" t="n">
        <v>1</v>
      </c>
      <c r="F50" s="24" t="n">
        <f aca="false">E50*$B50</f>
        <v>0.01</v>
      </c>
      <c r="G50" s="0" t="n">
        <v>1</v>
      </c>
      <c r="H50" s="24" t="n">
        <f aca="false">G50*$B50</f>
        <v>0.01</v>
      </c>
      <c r="I50" s="0" t="n">
        <v>1</v>
      </c>
      <c r="J50" s="24" t="n">
        <f aca="false">I50*$B50</f>
        <v>0.01</v>
      </c>
      <c r="K50" s="0" t="n">
        <v>1</v>
      </c>
      <c r="L50" s="24" t="n">
        <f aca="false">K50*$B50</f>
        <v>0.01</v>
      </c>
      <c r="M50" s="0" t="n">
        <v>1</v>
      </c>
      <c r="N50" s="24" t="n">
        <f aca="false">M50*$B50</f>
        <v>0.01</v>
      </c>
      <c r="O50" s="0" t="n">
        <v>1</v>
      </c>
      <c r="P50" s="24" t="n">
        <f aca="false">O50*$B50</f>
        <v>0.01</v>
      </c>
      <c r="Q50" s="0" t="n">
        <v>1</v>
      </c>
      <c r="R50" s="24" t="n">
        <f aca="false">Q50*$B50</f>
        <v>0.01</v>
      </c>
      <c r="S50" s="0" t="n">
        <v>1</v>
      </c>
      <c r="T50" s="24" t="n">
        <f aca="false">S50*$B50</f>
        <v>0.01</v>
      </c>
      <c r="U50" s="0" t="n">
        <v>1</v>
      </c>
      <c r="V50" s="24" t="n">
        <f aca="false">U50*$B50</f>
        <v>0.01</v>
      </c>
      <c r="W50" s="0" t="n">
        <v>1</v>
      </c>
      <c r="X50" s="24" t="n">
        <f aca="false">W50*$B50</f>
        <v>0.01</v>
      </c>
      <c r="Y50" s="0" t="n">
        <v>1</v>
      </c>
      <c r="Z50" s="24" t="n">
        <f aca="false">Y50*$B50</f>
        <v>0.01</v>
      </c>
      <c r="AD50" s="0" t="s">
        <v>765</v>
      </c>
    </row>
    <row r="51" customFormat="false" ht="15" hidden="false" customHeight="false" outlineLevel="0" collapsed="false">
      <c r="A51" s="0" t="s">
        <v>767</v>
      </c>
      <c r="B51" s="24" t="n">
        <v>0</v>
      </c>
      <c r="C51" s="0" t="n">
        <v>1</v>
      </c>
      <c r="D51" s="24" t="n">
        <f aca="false">C51*$B51</f>
        <v>0</v>
      </c>
      <c r="E51" s="0" t="n">
        <v>1</v>
      </c>
      <c r="F51" s="24" t="n">
        <f aca="false">E51*$B51</f>
        <v>0</v>
      </c>
      <c r="G51" s="0" t="n">
        <v>1</v>
      </c>
      <c r="H51" s="24" t="n">
        <f aca="false">G51*$B51</f>
        <v>0</v>
      </c>
      <c r="I51" s="0" t="n">
        <v>1</v>
      </c>
      <c r="J51" s="24" t="n">
        <f aca="false">I51*$B51</f>
        <v>0</v>
      </c>
      <c r="K51" s="0" t="n">
        <v>1</v>
      </c>
      <c r="L51" s="24" t="n">
        <f aca="false">K51*$B51</f>
        <v>0</v>
      </c>
      <c r="M51" s="0" t="n">
        <v>1</v>
      </c>
      <c r="N51" s="24" t="n">
        <f aca="false">M51*$B51</f>
        <v>0</v>
      </c>
      <c r="O51" s="0" t="n">
        <v>1</v>
      </c>
      <c r="P51" s="24" t="n">
        <f aca="false">O51*$B51</f>
        <v>0</v>
      </c>
      <c r="Q51" s="0" t="n">
        <v>1</v>
      </c>
      <c r="R51" s="24" t="n">
        <f aca="false">Q51*$B51</f>
        <v>0</v>
      </c>
      <c r="S51" s="0" t="n">
        <v>1</v>
      </c>
      <c r="T51" s="24" t="n">
        <f aca="false">S51*$B51</f>
        <v>0</v>
      </c>
      <c r="U51" s="0" t="n">
        <v>1</v>
      </c>
      <c r="V51" s="24" t="n">
        <f aca="false">U51*$B51</f>
        <v>0</v>
      </c>
      <c r="W51" s="0" t="n">
        <v>1</v>
      </c>
      <c r="X51" s="24" t="n">
        <f aca="false">W51*$B51</f>
        <v>0</v>
      </c>
      <c r="Y51" s="0" t="n">
        <v>1</v>
      </c>
      <c r="Z51" s="24" t="n">
        <f aca="false">Y51*$B51</f>
        <v>0</v>
      </c>
      <c r="AD51" s="0" t="s">
        <v>768</v>
      </c>
    </row>
    <row r="52" customFormat="false" ht="15" hidden="false" customHeight="false" outlineLevel="0" collapsed="false">
      <c r="A52" s="0" t="s">
        <v>769</v>
      </c>
      <c r="B52" s="24" t="n">
        <v>0.02</v>
      </c>
      <c r="C52" s="0" t="n">
        <v>1</v>
      </c>
      <c r="D52" s="24" t="n">
        <f aca="false">C52*$B52</f>
        <v>0.02</v>
      </c>
      <c r="E52" s="0" t="n">
        <v>1</v>
      </c>
      <c r="F52" s="24" t="n">
        <f aca="false">E52*$B52</f>
        <v>0.02</v>
      </c>
      <c r="G52" s="0" t="n">
        <v>1</v>
      </c>
      <c r="H52" s="24" t="n">
        <f aca="false">G52*$B52</f>
        <v>0.02</v>
      </c>
      <c r="I52" s="0" t="n">
        <v>1</v>
      </c>
      <c r="J52" s="24" t="n">
        <f aca="false">I52*$B52</f>
        <v>0.02</v>
      </c>
      <c r="K52" s="0" t="n">
        <v>1</v>
      </c>
      <c r="L52" s="24" t="n">
        <f aca="false">K52*$B52</f>
        <v>0.02</v>
      </c>
      <c r="M52" s="0" t="n">
        <v>1</v>
      </c>
      <c r="N52" s="24" t="n">
        <f aca="false">M52*$B52</f>
        <v>0.02</v>
      </c>
      <c r="O52" s="0" t="n">
        <v>1</v>
      </c>
      <c r="P52" s="24" t="n">
        <f aca="false">O52*$B52</f>
        <v>0.02</v>
      </c>
      <c r="Q52" s="0" t="n">
        <v>1</v>
      </c>
      <c r="R52" s="24" t="n">
        <f aca="false">Q52*$B52</f>
        <v>0.02</v>
      </c>
      <c r="S52" s="0" t="n">
        <v>1</v>
      </c>
      <c r="T52" s="24" t="n">
        <f aca="false">S52*$B52</f>
        <v>0.02</v>
      </c>
      <c r="U52" s="0" t="n">
        <v>1</v>
      </c>
      <c r="V52" s="24" t="n">
        <f aca="false">U52*$B52</f>
        <v>0.02</v>
      </c>
      <c r="W52" s="0" t="n">
        <v>1</v>
      </c>
      <c r="X52" s="24" t="n">
        <f aca="false">W52*$B52</f>
        <v>0.02</v>
      </c>
      <c r="Y52" s="0" t="n">
        <v>1</v>
      </c>
      <c r="Z52" s="24" t="n">
        <f aca="false">Y52*$B52</f>
        <v>0.02</v>
      </c>
      <c r="AD52" s="0" t="s">
        <v>765</v>
      </c>
    </row>
    <row r="53" customFormat="false" ht="15" hidden="false" customHeight="false" outlineLevel="0" collapsed="false">
      <c r="A53" s="0" t="s">
        <v>770</v>
      </c>
      <c r="B53" s="24" t="n">
        <v>0</v>
      </c>
      <c r="C53" s="0" t="n">
        <v>1</v>
      </c>
      <c r="D53" s="24" t="n">
        <f aca="false">C53*$B53</f>
        <v>0</v>
      </c>
      <c r="E53" s="0" t="n">
        <v>1</v>
      </c>
      <c r="F53" s="24" t="n">
        <f aca="false">E53*$B53</f>
        <v>0</v>
      </c>
      <c r="G53" s="0" t="n">
        <v>1</v>
      </c>
      <c r="H53" s="24" t="n">
        <f aca="false">G53*$B53</f>
        <v>0</v>
      </c>
      <c r="I53" s="0" t="n">
        <v>1</v>
      </c>
      <c r="J53" s="24" t="n">
        <f aca="false">I53*$B53</f>
        <v>0</v>
      </c>
      <c r="K53" s="0" t="n">
        <v>1</v>
      </c>
      <c r="L53" s="24" t="n">
        <f aca="false">K53*$B53</f>
        <v>0</v>
      </c>
      <c r="M53" s="0" t="n">
        <v>1</v>
      </c>
      <c r="N53" s="24" t="n">
        <f aca="false">M53*$B53</f>
        <v>0</v>
      </c>
      <c r="O53" s="0" t="n">
        <v>1</v>
      </c>
      <c r="P53" s="24" t="n">
        <f aca="false">O53*$B53</f>
        <v>0</v>
      </c>
      <c r="Q53" s="0" t="n">
        <v>1</v>
      </c>
      <c r="R53" s="24" t="n">
        <f aca="false">Q53*$B53</f>
        <v>0</v>
      </c>
      <c r="S53" s="0" t="n">
        <v>1</v>
      </c>
      <c r="T53" s="24" t="n">
        <f aca="false">S53*$B53</f>
        <v>0</v>
      </c>
      <c r="U53" s="0" t="n">
        <v>1</v>
      </c>
      <c r="V53" s="24" t="n">
        <f aca="false">U53*$B53</f>
        <v>0</v>
      </c>
      <c r="W53" s="0" t="n">
        <v>1</v>
      </c>
      <c r="X53" s="24" t="n">
        <f aca="false">W53*$B53</f>
        <v>0</v>
      </c>
      <c r="Y53" s="0" t="n">
        <v>1</v>
      </c>
      <c r="Z53" s="24" t="n">
        <f aca="false">Y53*$B53</f>
        <v>0</v>
      </c>
      <c r="AD53" s="0" t="s">
        <v>771</v>
      </c>
    </row>
    <row r="54" customFormat="false" ht="15" hidden="false" customHeight="false" outlineLevel="0" collapsed="false">
      <c r="A54" s="0" t="s">
        <v>772</v>
      </c>
      <c r="B54" s="24" t="n">
        <v>0</v>
      </c>
      <c r="C54" s="0" t="n">
        <v>1</v>
      </c>
      <c r="D54" s="24" t="n">
        <f aca="false">C54*$B54</f>
        <v>0</v>
      </c>
      <c r="E54" s="0" t="n">
        <v>1</v>
      </c>
      <c r="F54" s="24" t="n">
        <f aca="false">E54*$B54</f>
        <v>0</v>
      </c>
      <c r="G54" s="0" t="n">
        <v>1</v>
      </c>
      <c r="H54" s="24" t="n">
        <f aca="false">G54*$B54</f>
        <v>0</v>
      </c>
      <c r="I54" s="0" t="n">
        <v>1</v>
      </c>
      <c r="J54" s="24" t="n">
        <f aca="false">I54*$B54</f>
        <v>0</v>
      </c>
      <c r="K54" s="0" t="n">
        <v>1</v>
      </c>
      <c r="L54" s="24" t="n">
        <f aca="false">K54*$B54</f>
        <v>0</v>
      </c>
      <c r="M54" s="0" t="n">
        <v>1</v>
      </c>
      <c r="N54" s="24" t="n">
        <f aca="false">M54*$B54</f>
        <v>0</v>
      </c>
      <c r="O54" s="0" t="n">
        <v>1</v>
      </c>
      <c r="P54" s="24" t="n">
        <f aca="false">O54*$B54</f>
        <v>0</v>
      </c>
      <c r="Q54" s="0" t="n">
        <v>1</v>
      </c>
      <c r="R54" s="24" t="n">
        <f aca="false">Q54*$B54</f>
        <v>0</v>
      </c>
      <c r="S54" s="0" t="n">
        <v>1</v>
      </c>
      <c r="T54" s="24" t="n">
        <f aca="false">S54*$B54</f>
        <v>0</v>
      </c>
      <c r="U54" s="0" t="n">
        <v>1</v>
      </c>
      <c r="V54" s="24" t="n">
        <f aca="false">U54*$B54</f>
        <v>0</v>
      </c>
      <c r="W54" s="0" t="n">
        <v>1</v>
      </c>
      <c r="X54" s="24" t="n">
        <f aca="false">W54*$B54</f>
        <v>0</v>
      </c>
      <c r="Y54" s="0" t="n">
        <v>1</v>
      </c>
      <c r="Z54" s="24" t="n">
        <f aca="false">Y54*$B54</f>
        <v>0</v>
      </c>
      <c r="AD54" s="0" t="s">
        <v>773</v>
      </c>
    </row>
    <row r="55" customFormat="false" ht="15" hidden="false" customHeight="false" outlineLevel="0" collapsed="false">
      <c r="A55" s="0" t="s">
        <v>708</v>
      </c>
      <c r="B55" s="24" t="n">
        <v>0</v>
      </c>
      <c r="C55" s="0" t="n">
        <v>1</v>
      </c>
      <c r="D55" s="24" t="n">
        <f aca="false">C55*$B55</f>
        <v>0</v>
      </c>
      <c r="E55" s="0" t="n">
        <v>1</v>
      </c>
      <c r="F55" s="24" t="n">
        <f aca="false">E55*$B55</f>
        <v>0</v>
      </c>
      <c r="G55" s="0" t="n">
        <v>1</v>
      </c>
      <c r="H55" s="24" t="n">
        <f aca="false">G55*$B55</f>
        <v>0</v>
      </c>
      <c r="I55" s="0" t="n">
        <v>1</v>
      </c>
      <c r="J55" s="24" t="n">
        <f aca="false">I55*$B55</f>
        <v>0</v>
      </c>
      <c r="K55" s="0" t="n">
        <v>1</v>
      </c>
      <c r="L55" s="24" t="n">
        <f aca="false">K55*$B55</f>
        <v>0</v>
      </c>
      <c r="M55" s="0" t="n">
        <v>1</v>
      </c>
      <c r="N55" s="24" t="n">
        <f aca="false">M55*$B55</f>
        <v>0</v>
      </c>
      <c r="O55" s="0" t="n">
        <v>1</v>
      </c>
      <c r="P55" s="24" t="n">
        <f aca="false">O55*$B55</f>
        <v>0</v>
      </c>
      <c r="Q55" s="0" t="n">
        <v>1</v>
      </c>
      <c r="R55" s="24" t="n">
        <f aca="false">Q55*$B55</f>
        <v>0</v>
      </c>
      <c r="S55" s="0" t="n">
        <v>1</v>
      </c>
      <c r="T55" s="24" t="n">
        <f aca="false">S55*$B55</f>
        <v>0</v>
      </c>
      <c r="U55" s="0" t="n">
        <v>1</v>
      </c>
      <c r="V55" s="24" t="n">
        <f aca="false">U55*$B55</f>
        <v>0</v>
      </c>
      <c r="W55" s="0" t="n">
        <v>1</v>
      </c>
      <c r="X55" s="24" t="n">
        <f aca="false">W55*$B55</f>
        <v>0</v>
      </c>
      <c r="Y55" s="0" t="n">
        <v>1</v>
      </c>
      <c r="Z55" s="24" t="n">
        <f aca="false">Y55*$B55</f>
        <v>0</v>
      </c>
      <c r="AD55" s="0" t="s">
        <v>774</v>
      </c>
    </row>
    <row r="56" customFormat="false" ht="15" hidden="false" customHeight="false" outlineLevel="0" collapsed="false">
      <c r="A56" s="0" t="s">
        <v>775</v>
      </c>
      <c r="B56" s="24" t="n">
        <v>0</v>
      </c>
      <c r="C56" s="0" t="n">
        <v>1</v>
      </c>
      <c r="D56" s="24" t="n">
        <f aca="false">C56*$B56</f>
        <v>0</v>
      </c>
      <c r="E56" s="0" t="n">
        <v>1</v>
      </c>
      <c r="F56" s="24" t="n">
        <f aca="false">E56*$B56</f>
        <v>0</v>
      </c>
      <c r="G56" s="0" t="n">
        <v>1</v>
      </c>
      <c r="H56" s="24" t="n">
        <f aca="false">G56*$B56</f>
        <v>0</v>
      </c>
      <c r="I56" s="0" t="n">
        <v>1</v>
      </c>
      <c r="J56" s="24" t="n">
        <f aca="false">I56*$B56</f>
        <v>0</v>
      </c>
      <c r="K56" s="0" t="n">
        <v>1</v>
      </c>
      <c r="L56" s="24" t="n">
        <f aca="false">K56*$B56</f>
        <v>0</v>
      </c>
      <c r="M56" s="0" t="n">
        <v>1</v>
      </c>
      <c r="N56" s="24" t="n">
        <f aca="false">M56*$B56</f>
        <v>0</v>
      </c>
      <c r="O56" s="0" t="n">
        <v>1</v>
      </c>
      <c r="P56" s="24" t="n">
        <f aca="false">O56*$B56</f>
        <v>0</v>
      </c>
      <c r="Q56" s="0" t="n">
        <v>1</v>
      </c>
      <c r="R56" s="24" t="n">
        <f aca="false">Q56*$B56</f>
        <v>0</v>
      </c>
      <c r="S56" s="0" t="n">
        <v>1</v>
      </c>
      <c r="T56" s="24" t="n">
        <f aca="false">S56*$B56</f>
        <v>0</v>
      </c>
      <c r="U56" s="0" t="n">
        <v>1</v>
      </c>
      <c r="V56" s="24" t="n">
        <f aca="false">U56*$B56</f>
        <v>0</v>
      </c>
      <c r="W56" s="0" t="n">
        <v>1</v>
      </c>
      <c r="X56" s="24" t="n">
        <f aca="false">W56*$B56</f>
        <v>0</v>
      </c>
      <c r="Y56" s="0" t="n">
        <v>1</v>
      </c>
      <c r="Z56" s="24" t="n">
        <f aca="false">Y56*$B56</f>
        <v>0</v>
      </c>
      <c r="AD56" s="0" t="s">
        <v>776</v>
      </c>
    </row>
    <row r="57" customFormat="false" ht="15" hidden="false" customHeight="false" outlineLevel="0" collapsed="false">
      <c r="A57" s="0" t="s">
        <v>777</v>
      </c>
      <c r="B57" s="24" t="n">
        <v>0.02</v>
      </c>
      <c r="C57" s="0" t="n">
        <v>1</v>
      </c>
      <c r="D57" s="24" t="n">
        <f aca="false">C57*$B57</f>
        <v>0.02</v>
      </c>
      <c r="E57" s="0" t="n">
        <v>1</v>
      </c>
      <c r="F57" s="24" t="n">
        <f aca="false">E57*$B57</f>
        <v>0.02</v>
      </c>
      <c r="G57" s="0" t="n">
        <v>1</v>
      </c>
      <c r="H57" s="24" t="n">
        <f aca="false">G57*$B57</f>
        <v>0.02</v>
      </c>
      <c r="I57" s="0" t="n">
        <v>1</v>
      </c>
      <c r="J57" s="24" t="n">
        <f aca="false">I57*$B57</f>
        <v>0.02</v>
      </c>
      <c r="K57" s="0" t="n">
        <v>1</v>
      </c>
      <c r="L57" s="24" t="n">
        <f aca="false">K57*$B57</f>
        <v>0.02</v>
      </c>
      <c r="M57" s="0" t="n">
        <v>1</v>
      </c>
      <c r="N57" s="24" t="n">
        <f aca="false">M57*$B57</f>
        <v>0.02</v>
      </c>
      <c r="O57" s="0" t="n">
        <v>1</v>
      </c>
      <c r="P57" s="24" t="n">
        <f aca="false">O57*$B57</f>
        <v>0.02</v>
      </c>
      <c r="Q57" s="0" t="n">
        <v>1</v>
      </c>
      <c r="R57" s="24" t="n">
        <f aca="false">Q57*$B57</f>
        <v>0.02</v>
      </c>
      <c r="S57" s="0" t="n">
        <v>1</v>
      </c>
      <c r="T57" s="24" t="n">
        <f aca="false">S57*$B57</f>
        <v>0.02</v>
      </c>
      <c r="U57" s="0" t="n">
        <v>1</v>
      </c>
      <c r="V57" s="24" t="n">
        <f aca="false">U57*$B57</f>
        <v>0.02</v>
      </c>
      <c r="W57" s="0" t="n">
        <v>1</v>
      </c>
      <c r="X57" s="24" t="n">
        <f aca="false">W57*$B57</f>
        <v>0.02</v>
      </c>
      <c r="Y57" s="0" t="n">
        <v>1</v>
      </c>
      <c r="Z57" s="24" t="n">
        <f aca="false">Y57*$B57</f>
        <v>0.02</v>
      </c>
      <c r="AD57" s="0" t="s">
        <v>765</v>
      </c>
    </row>
    <row r="59" customFormat="false" ht="15" hidden="false" customHeight="false" outlineLevel="0" collapsed="false">
      <c r="A59" s="53" t="s">
        <v>778</v>
      </c>
    </row>
    <row r="60" customFormat="false" ht="15" hidden="false" customHeight="false" outlineLevel="0" collapsed="false">
      <c r="A60" s="0" t="s">
        <v>764</v>
      </c>
      <c r="B60" s="25" t="n">
        <f aca="false">B49*B$44</f>
        <v>0.0292420306944444</v>
      </c>
      <c r="D60" s="25" t="n">
        <f aca="false">D49*D$44</f>
        <v>0.0292420306944444</v>
      </c>
      <c r="F60" s="25" t="n">
        <f aca="false">F49*F$44</f>
        <v>0.0309725506944444</v>
      </c>
      <c r="H60" s="25" t="n">
        <f aca="false">H49*H$44</f>
        <v>0.0362393506944444</v>
      </c>
      <c r="J60" s="25" t="n">
        <f aca="false">J49*J$44</f>
        <v>0.0382708306944444</v>
      </c>
      <c r="L60" s="25" t="n">
        <f aca="false">L49*L$44</f>
        <v>0.0397756306944444</v>
      </c>
      <c r="N60" s="25" t="n">
        <f aca="false">N49*N$44</f>
        <v>0.0309725506944444</v>
      </c>
      <c r="P60" s="25" t="n">
        <f aca="false">P49*P$44</f>
        <v>0.0312735106944444</v>
      </c>
      <c r="R60" s="25" t="n">
        <f aca="false">R49*R$44</f>
        <v>0.0335307106944444</v>
      </c>
      <c r="T60" s="25" t="n">
        <f aca="false">T49*T$44</f>
        <v>0.0312735106944444</v>
      </c>
      <c r="V60" s="25" t="n">
        <f aca="false">V49*V$44</f>
        <v>0.0292420306944444</v>
      </c>
      <c r="X60" s="25" t="n">
        <f aca="false">X49*X$44</f>
        <v>0.0316497106944444</v>
      </c>
      <c r="Z60" s="25" t="n">
        <f aca="false">Z49*Z$44</f>
        <v>0.0297687106944444</v>
      </c>
    </row>
    <row r="61" customFormat="false" ht="15" hidden="false" customHeight="false" outlineLevel="0" collapsed="false">
      <c r="A61" s="0" t="s">
        <v>766</v>
      </c>
      <c r="B61" s="25" t="n">
        <f aca="false">B50*B$44</f>
        <v>0.0292420306944444</v>
      </c>
      <c r="D61" s="25" t="n">
        <f aca="false">D50*D$44</f>
        <v>0.0292420306944444</v>
      </c>
      <c r="F61" s="25" t="n">
        <f aca="false">F50*F$44</f>
        <v>0.0309725506944444</v>
      </c>
      <c r="H61" s="25" t="n">
        <f aca="false">H50*H$44</f>
        <v>0.0362393506944444</v>
      </c>
      <c r="J61" s="25" t="n">
        <f aca="false">J50*J$44</f>
        <v>0.0382708306944444</v>
      </c>
      <c r="L61" s="25" t="n">
        <f aca="false">L50*L$44</f>
        <v>0.0397756306944444</v>
      </c>
      <c r="N61" s="25" t="n">
        <f aca="false">N50*N$44</f>
        <v>0.0309725506944444</v>
      </c>
      <c r="P61" s="25" t="n">
        <f aca="false">P50*P$44</f>
        <v>0.0312735106944444</v>
      </c>
      <c r="R61" s="25" t="n">
        <f aca="false">R50*R$44</f>
        <v>0.0335307106944444</v>
      </c>
      <c r="T61" s="25" t="n">
        <f aca="false">T50*T$44</f>
        <v>0.0312735106944444</v>
      </c>
      <c r="V61" s="25" t="n">
        <f aca="false">V50*V$44</f>
        <v>0.0292420306944444</v>
      </c>
      <c r="X61" s="25" t="n">
        <f aca="false">X50*X$44</f>
        <v>0.0316497106944444</v>
      </c>
      <c r="Z61" s="25" t="n">
        <f aca="false">Z50*Z$44</f>
        <v>0.0297687106944444</v>
      </c>
    </row>
    <row r="62" customFormat="false" ht="15" hidden="false" customHeight="false" outlineLevel="0" collapsed="false">
      <c r="A62" s="0" t="s">
        <v>767</v>
      </c>
      <c r="B62" s="25" t="n">
        <f aca="false">B51*B$44</f>
        <v>0</v>
      </c>
      <c r="D62" s="25" t="n">
        <f aca="false">D51*D$44</f>
        <v>0</v>
      </c>
      <c r="F62" s="25" t="n">
        <f aca="false">F51*F$44</f>
        <v>0</v>
      </c>
      <c r="H62" s="25" t="n">
        <f aca="false">H51*H$44</f>
        <v>0</v>
      </c>
      <c r="J62" s="25" t="n">
        <f aca="false">J51*J$44</f>
        <v>0</v>
      </c>
      <c r="L62" s="25" t="n">
        <f aca="false">L51*L$44</f>
        <v>0</v>
      </c>
      <c r="N62" s="25" t="n">
        <f aca="false">N51*N$44</f>
        <v>0</v>
      </c>
      <c r="P62" s="25" t="n">
        <f aca="false">P51*P$44</f>
        <v>0</v>
      </c>
      <c r="R62" s="25" t="n">
        <f aca="false">R51*R$44</f>
        <v>0</v>
      </c>
      <c r="T62" s="25" t="n">
        <f aca="false">T51*T$44</f>
        <v>0</v>
      </c>
      <c r="V62" s="25" t="n">
        <f aca="false">V51*V$44</f>
        <v>0</v>
      </c>
      <c r="X62" s="25" t="n">
        <f aca="false">X51*X$44</f>
        <v>0</v>
      </c>
      <c r="Z62" s="25" t="n">
        <f aca="false">Z51*Z$44</f>
        <v>0</v>
      </c>
    </row>
    <row r="63" customFormat="false" ht="15" hidden="false" customHeight="false" outlineLevel="0" collapsed="false">
      <c r="A63" s="0" t="s">
        <v>769</v>
      </c>
      <c r="B63" s="25" t="n">
        <f aca="false">B52*B$44</f>
        <v>0.0584840613888889</v>
      </c>
      <c r="D63" s="25" t="n">
        <f aca="false">D52*D$44</f>
        <v>0.0584840613888889</v>
      </c>
      <c r="F63" s="25" t="n">
        <f aca="false">F52*F$44</f>
        <v>0.0619451013888889</v>
      </c>
      <c r="H63" s="25" t="n">
        <f aca="false">H52*H$44</f>
        <v>0.0724787013888889</v>
      </c>
      <c r="J63" s="25" t="n">
        <f aca="false">J52*J$44</f>
        <v>0.0765416613888889</v>
      </c>
      <c r="L63" s="25" t="n">
        <f aca="false">L52*L$44</f>
        <v>0.0795512613888889</v>
      </c>
      <c r="N63" s="25" t="n">
        <f aca="false">N52*N$44</f>
        <v>0.0619451013888889</v>
      </c>
      <c r="P63" s="25" t="n">
        <f aca="false">P52*P$44</f>
        <v>0.0625470213888889</v>
      </c>
      <c r="R63" s="25" t="n">
        <f aca="false">R52*R$44</f>
        <v>0.0670614213888889</v>
      </c>
      <c r="T63" s="25" t="n">
        <f aca="false">T52*T$44</f>
        <v>0.0625470213888889</v>
      </c>
      <c r="V63" s="25" t="n">
        <f aca="false">V52*V$44</f>
        <v>0.0584840613888889</v>
      </c>
      <c r="X63" s="25" t="n">
        <f aca="false">X52*X$44</f>
        <v>0.0632994213888889</v>
      </c>
      <c r="Z63" s="25" t="n">
        <f aca="false">Z52*Z$44</f>
        <v>0.0595374213888889</v>
      </c>
    </row>
    <row r="64" customFormat="false" ht="15" hidden="false" customHeight="false" outlineLevel="0" collapsed="false">
      <c r="A64" s="0" t="s">
        <v>770</v>
      </c>
      <c r="B64" s="25" t="n">
        <f aca="false">B53*B$44</f>
        <v>0</v>
      </c>
      <c r="D64" s="25" t="n">
        <f aca="false">D53*D$44</f>
        <v>0</v>
      </c>
      <c r="F64" s="25" t="n">
        <f aca="false">F53*F$44</f>
        <v>0</v>
      </c>
      <c r="H64" s="25" t="n">
        <f aca="false">H53*H$44</f>
        <v>0</v>
      </c>
      <c r="J64" s="25" t="n">
        <f aca="false">J53*J$44</f>
        <v>0</v>
      </c>
      <c r="L64" s="25" t="n">
        <f aca="false">L53*L$44</f>
        <v>0</v>
      </c>
      <c r="N64" s="25" t="n">
        <f aca="false">N53*N$44</f>
        <v>0</v>
      </c>
      <c r="P64" s="25" t="n">
        <f aca="false">P53*P$44</f>
        <v>0</v>
      </c>
      <c r="R64" s="25" t="n">
        <f aca="false">R53*R$44</f>
        <v>0</v>
      </c>
      <c r="T64" s="25" t="n">
        <f aca="false">T53*T$44</f>
        <v>0</v>
      </c>
      <c r="V64" s="25" t="n">
        <f aca="false">V53*V$44</f>
        <v>0</v>
      </c>
      <c r="X64" s="25" t="n">
        <f aca="false">X53*X$44</f>
        <v>0</v>
      </c>
      <c r="Z64" s="25" t="n">
        <f aca="false">Z53*Z$44</f>
        <v>0</v>
      </c>
    </row>
    <row r="65" customFormat="false" ht="15" hidden="false" customHeight="false" outlineLevel="0" collapsed="false">
      <c r="A65" s="0" t="s">
        <v>772</v>
      </c>
      <c r="B65" s="25" t="n">
        <f aca="false">B54*B$44</f>
        <v>0</v>
      </c>
      <c r="D65" s="25" t="n">
        <f aca="false">D54*D$44</f>
        <v>0</v>
      </c>
      <c r="F65" s="25" t="n">
        <f aca="false">F54*F$44</f>
        <v>0</v>
      </c>
      <c r="H65" s="25" t="n">
        <f aca="false">H54*H$44</f>
        <v>0</v>
      </c>
      <c r="J65" s="25" t="n">
        <f aca="false">J54*J$44</f>
        <v>0</v>
      </c>
      <c r="L65" s="25" t="n">
        <f aca="false">L54*L$44</f>
        <v>0</v>
      </c>
      <c r="N65" s="25" t="n">
        <f aca="false">N54*N$44</f>
        <v>0</v>
      </c>
      <c r="P65" s="25" t="n">
        <f aca="false">P54*P$44</f>
        <v>0</v>
      </c>
      <c r="R65" s="25" t="n">
        <f aca="false">R54*R$44</f>
        <v>0</v>
      </c>
      <c r="T65" s="25" t="n">
        <f aca="false">T54*T$44</f>
        <v>0</v>
      </c>
      <c r="V65" s="25" t="n">
        <f aca="false">V54*V$44</f>
        <v>0</v>
      </c>
      <c r="X65" s="25" t="n">
        <f aca="false">X54*X$44</f>
        <v>0</v>
      </c>
      <c r="Z65" s="25" t="n">
        <f aca="false">Z54*Z$44</f>
        <v>0</v>
      </c>
    </row>
    <row r="66" customFormat="false" ht="15" hidden="false" customHeight="false" outlineLevel="0" collapsed="false">
      <c r="A66" s="0" t="s">
        <v>708</v>
      </c>
      <c r="B66" s="25" t="n">
        <f aca="false">B55*B$44</f>
        <v>0</v>
      </c>
      <c r="D66" s="25" t="n">
        <f aca="false">D55*D$44</f>
        <v>0</v>
      </c>
      <c r="F66" s="25" t="n">
        <f aca="false">F55*F$44</f>
        <v>0</v>
      </c>
      <c r="H66" s="25" t="n">
        <f aca="false">H55*H$44</f>
        <v>0</v>
      </c>
      <c r="J66" s="25" t="n">
        <f aca="false">J55*J$44</f>
        <v>0</v>
      </c>
      <c r="L66" s="25" t="n">
        <f aca="false">L55*L$44</f>
        <v>0</v>
      </c>
      <c r="N66" s="25" t="n">
        <f aca="false">N55*N$44</f>
        <v>0</v>
      </c>
      <c r="P66" s="25" t="n">
        <f aca="false">P55*P$44</f>
        <v>0</v>
      </c>
      <c r="R66" s="25" t="n">
        <f aca="false">R55*R$44</f>
        <v>0</v>
      </c>
      <c r="T66" s="25" t="n">
        <f aca="false">T55*T$44</f>
        <v>0</v>
      </c>
      <c r="V66" s="25" t="n">
        <f aca="false">V55*V$44</f>
        <v>0</v>
      </c>
      <c r="X66" s="25" t="n">
        <f aca="false">X55*X$44</f>
        <v>0</v>
      </c>
      <c r="Z66" s="25" t="n">
        <f aca="false">Z55*Z$44</f>
        <v>0</v>
      </c>
    </row>
    <row r="67" customFormat="false" ht="15" hidden="false" customHeight="false" outlineLevel="0" collapsed="false">
      <c r="A67" s="0" t="s">
        <v>775</v>
      </c>
      <c r="B67" s="25" t="n">
        <f aca="false">B56*B$44</f>
        <v>0</v>
      </c>
      <c r="D67" s="25" t="n">
        <f aca="false">D56*D$44</f>
        <v>0</v>
      </c>
      <c r="F67" s="25" t="n">
        <f aca="false">F56*F$44</f>
        <v>0</v>
      </c>
      <c r="H67" s="25" t="n">
        <f aca="false">H56*H$44</f>
        <v>0</v>
      </c>
      <c r="J67" s="25" t="n">
        <f aca="false">J56*J$44</f>
        <v>0</v>
      </c>
      <c r="L67" s="25" t="n">
        <f aca="false">L56*L$44</f>
        <v>0</v>
      </c>
      <c r="N67" s="25" t="n">
        <f aca="false">N56*N$44</f>
        <v>0</v>
      </c>
      <c r="P67" s="25" t="n">
        <f aca="false">P56*P$44</f>
        <v>0</v>
      </c>
      <c r="R67" s="25" t="n">
        <f aca="false">R56*R$44</f>
        <v>0</v>
      </c>
      <c r="T67" s="25" t="n">
        <f aca="false">T56*T$44</f>
        <v>0</v>
      </c>
      <c r="V67" s="25" t="n">
        <f aca="false">V56*V$44</f>
        <v>0</v>
      </c>
      <c r="X67" s="25" t="n">
        <f aca="false">X56*X$44</f>
        <v>0</v>
      </c>
      <c r="Z67" s="25" t="n">
        <f aca="false">Z56*Z$44</f>
        <v>0</v>
      </c>
    </row>
    <row r="68" customFormat="false" ht="15" hidden="false" customHeight="false" outlineLevel="0" collapsed="false">
      <c r="A68" s="0" t="s">
        <v>777</v>
      </c>
      <c r="B68" s="25" t="n">
        <f aca="false">B57*B$44</f>
        <v>0.0584840613888889</v>
      </c>
      <c r="D68" s="25" t="n">
        <f aca="false">D57*D$44</f>
        <v>0.0584840613888889</v>
      </c>
      <c r="F68" s="25" t="n">
        <f aca="false">F57*F$44</f>
        <v>0.0619451013888889</v>
      </c>
      <c r="H68" s="25" t="n">
        <f aca="false">H57*H$44</f>
        <v>0.0724787013888889</v>
      </c>
      <c r="J68" s="25" t="n">
        <f aca="false">J57*J$44</f>
        <v>0.0765416613888889</v>
      </c>
      <c r="L68" s="25" t="n">
        <f aca="false">L57*L$44</f>
        <v>0.0795512613888889</v>
      </c>
      <c r="N68" s="25" t="n">
        <f aca="false">N57*N$44</f>
        <v>0.0619451013888889</v>
      </c>
      <c r="P68" s="25" t="n">
        <f aca="false">P57*P$44</f>
        <v>0.0625470213888889</v>
      </c>
      <c r="R68" s="25" t="n">
        <f aca="false">R57*R$44</f>
        <v>0.0670614213888889</v>
      </c>
      <c r="T68" s="25" t="n">
        <f aca="false">T57*T$44</f>
        <v>0.0625470213888889</v>
      </c>
      <c r="V68" s="25" t="n">
        <f aca="false">V57*V$44</f>
        <v>0.0584840613888889</v>
      </c>
      <c r="X68" s="25" t="n">
        <f aca="false">X57*X$44</f>
        <v>0.0632994213888889</v>
      </c>
      <c r="Z68" s="25" t="n">
        <f aca="false">Z57*Z$44</f>
        <v>0.0595374213888889</v>
      </c>
    </row>
    <row r="69" s="101" customFormat="true" ht="15" hidden="false" customHeight="false" outlineLevel="0" collapsed="false">
      <c r="A69" s="101" t="s">
        <v>779</v>
      </c>
      <c r="B69" s="177" t="n">
        <f aca="false">SUM(B60:B68)</f>
        <v>0.175452184166667</v>
      </c>
      <c r="D69" s="177" t="n">
        <f aca="false">SUM(D60:D68)</f>
        <v>0.175452184166667</v>
      </c>
      <c r="F69" s="177" t="n">
        <f aca="false">SUM(F60:F68)</f>
        <v>0.185835304166667</v>
      </c>
      <c r="H69" s="177" t="n">
        <f aca="false">SUM(H60:H68)</f>
        <v>0.217436104166667</v>
      </c>
      <c r="J69" s="177" t="n">
        <f aca="false">SUM(J60:J68)</f>
        <v>0.229624984166667</v>
      </c>
      <c r="L69" s="177" t="n">
        <f aca="false">SUM(L60:L68)</f>
        <v>0.238653784166667</v>
      </c>
      <c r="N69" s="177" t="n">
        <f aca="false">SUM(N60:N68)</f>
        <v>0.185835304166667</v>
      </c>
      <c r="P69" s="177" t="n">
        <f aca="false">SUM(P60:P68)</f>
        <v>0.187641064166667</v>
      </c>
      <c r="R69" s="177" t="n">
        <f aca="false">SUM(R60:R68)</f>
        <v>0.201184264166667</v>
      </c>
      <c r="T69" s="177" t="n">
        <f aca="false">SUM(T60:T68)</f>
        <v>0.187641064166667</v>
      </c>
      <c r="V69" s="177" t="n">
        <f aca="false">SUM(V60:V68)</f>
        <v>0.175452184166667</v>
      </c>
      <c r="X69" s="177" t="n">
        <f aca="false">SUM(X60:X68)</f>
        <v>0.189898264166667</v>
      </c>
      <c r="Z69" s="177" t="n">
        <f aca="false">SUM(Z60:Z68)</f>
        <v>0.178612264166667</v>
      </c>
      <c r="AA69" s="177" t="n">
        <f aca="false">D$2*D69+F$2*F69</f>
        <v>0.180582895428862</v>
      </c>
      <c r="AB69" s="177" t="n">
        <f aca="false">H$2*H69+J$2*J69+L$2*L69</f>
        <v>0.232671629704573</v>
      </c>
      <c r="AC69" s="177" t="n">
        <f aca="false">N$2*N69+P$2*P69+R$2*R69+T$2*T69+V$2*V69+X$2*X69+Z$2*Z69</f>
        <v>0.186783078208193</v>
      </c>
    </row>
    <row r="70" customFormat="false" ht="15" hidden="false" customHeight="false" outlineLevel="0" collapsed="false">
      <c r="B70" s="25"/>
    </row>
    <row r="71" customFormat="false" ht="15" hidden="false" customHeight="false" outlineLevel="0" collapsed="false">
      <c r="A71" s="53" t="s">
        <v>780</v>
      </c>
      <c r="B71" s="25"/>
    </row>
    <row r="72" customFormat="false" ht="15" hidden="false" customHeight="false" outlineLevel="0" collapsed="false">
      <c r="A72" s="0" t="s">
        <v>764</v>
      </c>
      <c r="B72" s="25" t="n">
        <f aca="false">B49*B$45</f>
        <v>0.0139543316840278</v>
      </c>
      <c r="D72" s="25" t="n">
        <f aca="false">D49*D$45</f>
        <v>0.0139543316840278</v>
      </c>
      <c r="F72" s="25" t="n">
        <f aca="false">F49*F$45</f>
        <v>0.0148195916840278</v>
      </c>
      <c r="H72" s="25" t="n">
        <f aca="false">H49*H$45</f>
        <v>0.0174529916840278</v>
      </c>
      <c r="J72" s="25" t="n">
        <f aca="false">J49*J$45</f>
        <v>0.0184687316840278</v>
      </c>
      <c r="L72" s="25" t="n">
        <f aca="false">L49*L$45</f>
        <v>0.0192211316840278</v>
      </c>
      <c r="N72" s="25" t="n">
        <f aca="false">N49*N$45</f>
        <v>0.0148195916840278</v>
      </c>
      <c r="P72" s="25" t="n">
        <f aca="false">P49*P$45</f>
        <v>0.0149700716840278</v>
      </c>
      <c r="R72" s="25" t="n">
        <f aca="false">R49*R$45</f>
        <v>0.0160986716840278</v>
      </c>
      <c r="T72" s="25" t="n">
        <f aca="false">T49*T$45</f>
        <v>0.0149700716840278</v>
      </c>
      <c r="V72" s="25" t="n">
        <f aca="false">V49*V$45</f>
        <v>0.0139543316840278</v>
      </c>
      <c r="X72" s="25" t="n">
        <f aca="false">X49*X$45</f>
        <v>0.0151581716840278</v>
      </c>
      <c r="Z72" s="25" t="n">
        <f aca="false">Z49*Z$45</f>
        <v>0.0142176716840278</v>
      </c>
    </row>
    <row r="73" customFormat="false" ht="15" hidden="false" customHeight="false" outlineLevel="0" collapsed="false">
      <c r="A73" s="0" t="s">
        <v>766</v>
      </c>
      <c r="B73" s="25" t="n">
        <f aca="false">B50*B$45</f>
        <v>0.0139543316840278</v>
      </c>
      <c r="D73" s="25" t="n">
        <f aca="false">D50*D$45</f>
        <v>0.0139543316840278</v>
      </c>
      <c r="F73" s="25" t="n">
        <f aca="false">F50*F$45</f>
        <v>0.0148195916840278</v>
      </c>
      <c r="H73" s="25" t="n">
        <f aca="false">H50*H$45</f>
        <v>0.0174529916840278</v>
      </c>
      <c r="J73" s="25" t="n">
        <f aca="false">J50*J$45</f>
        <v>0.0184687316840278</v>
      </c>
      <c r="L73" s="25" t="n">
        <f aca="false">L50*L$45</f>
        <v>0.0192211316840278</v>
      </c>
      <c r="N73" s="25" t="n">
        <f aca="false">N50*N$45</f>
        <v>0.0148195916840278</v>
      </c>
      <c r="P73" s="25" t="n">
        <f aca="false">P50*P$45</f>
        <v>0.0149700716840278</v>
      </c>
      <c r="R73" s="25" t="n">
        <f aca="false">R50*R$45</f>
        <v>0.0160986716840278</v>
      </c>
      <c r="T73" s="25" t="n">
        <f aca="false">T50*T$45</f>
        <v>0.0149700716840278</v>
      </c>
      <c r="V73" s="25" t="n">
        <f aca="false">V50*V$45</f>
        <v>0.0139543316840278</v>
      </c>
      <c r="X73" s="25" t="n">
        <f aca="false">X50*X$45</f>
        <v>0.0151581716840278</v>
      </c>
      <c r="Z73" s="25" t="n">
        <f aca="false">Z50*Z$45</f>
        <v>0.0142176716840278</v>
      </c>
    </row>
    <row r="74" customFormat="false" ht="15" hidden="false" customHeight="false" outlineLevel="0" collapsed="false">
      <c r="A74" s="0" t="s">
        <v>767</v>
      </c>
      <c r="B74" s="25" t="n">
        <f aca="false">B51*B$45</f>
        <v>0</v>
      </c>
      <c r="D74" s="25" t="n">
        <f aca="false">D51*D$45</f>
        <v>0</v>
      </c>
      <c r="F74" s="25" t="n">
        <f aca="false">F51*F$45</f>
        <v>0</v>
      </c>
      <c r="H74" s="25" t="n">
        <f aca="false">H51*H$45</f>
        <v>0</v>
      </c>
      <c r="J74" s="25" t="n">
        <f aca="false">J51*J$45</f>
        <v>0</v>
      </c>
      <c r="L74" s="25" t="n">
        <f aca="false">L51*L$45</f>
        <v>0</v>
      </c>
      <c r="N74" s="25" t="n">
        <f aca="false">N51*N$45</f>
        <v>0</v>
      </c>
      <c r="P74" s="25" t="n">
        <f aca="false">P51*P$45</f>
        <v>0</v>
      </c>
      <c r="R74" s="25" t="n">
        <f aca="false">R51*R$45</f>
        <v>0</v>
      </c>
      <c r="T74" s="25" t="n">
        <f aca="false">T51*T$45</f>
        <v>0</v>
      </c>
      <c r="V74" s="25" t="n">
        <f aca="false">V51*V$45</f>
        <v>0</v>
      </c>
      <c r="X74" s="25" t="n">
        <f aca="false">X51*X$45</f>
        <v>0</v>
      </c>
      <c r="Z74" s="25" t="n">
        <f aca="false">Z51*Z$45</f>
        <v>0</v>
      </c>
    </row>
    <row r="75" customFormat="false" ht="15" hidden="false" customHeight="false" outlineLevel="0" collapsed="false">
      <c r="A75" s="0" t="s">
        <v>769</v>
      </c>
      <c r="B75" s="25" t="n">
        <f aca="false">B52*B$45</f>
        <v>0.0279086633680556</v>
      </c>
      <c r="D75" s="25" t="n">
        <f aca="false">D52*D$45</f>
        <v>0.0279086633680556</v>
      </c>
      <c r="F75" s="25" t="n">
        <f aca="false">F52*F$45</f>
        <v>0.0296391833680556</v>
      </c>
      <c r="H75" s="25" t="n">
        <f aca="false">H52*H$45</f>
        <v>0.0349059833680556</v>
      </c>
      <c r="J75" s="25" t="n">
        <f aca="false">J52*J$45</f>
        <v>0.0369374633680555</v>
      </c>
      <c r="L75" s="25" t="n">
        <f aca="false">L52*L$45</f>
        <v>0.0384422633680556</v>
      </c>
      <c r="N75" s="25" t="n">
        <f aca="false">N52*N$45</f>
        <v>0.0296391833680556</v>
      </c>
      <c r="P75" s="25" t="n">
        <f aca="false">P52*P$45</f>
        <v>0.0299401433680556</v>
      </c>
      <c r="R75" s="25" t="n">
        <f aca="false">R52*R$45</f>
        <v>0.0321973433680555</v>
      </c>
      <c r="T75" s="25" t="n">
        <f aca="false">T52*T$45</f>
        <v>0.0299401433680556</v>
      </c>
      <c r="V75" s="25" t="n">
        <f aca="false">V52*V$45</f>
        <v>0.0279086633680556</v>
      </c>
      <c r="X75" s="25" t="n">
        <f aca="false">X52*X$45</f>
        <v>0.0303163433680556</v>
      </c>
      <c r="Z75" s="25" t="n">
        <f aca="false">Z52*Z$45</f>
        <v>0.0284353433680555</v>
      </c>
    </row>
    <row r="76" customFormat="false" ht="15" hidden="false" customHeight="false" outlineLevel="0" collapsed="false">
      <c r="A76" s="0" t="s">
        <v>770</v>
      </c>
      <c r="B76" s="25" t="n">
        <f aca="false">B53*B$45</f>
        <v>0</v>
      </c>
      <c r="D76" s="25" t="n">
        <f aca="false">D53*D$45</f>
        <v>0</v>
      </c>
      <c r="F76" s="25" t="n">
        <f aca="false">F53*F$45</f>
        <v>0</v>
      </c>
      <c r="H76" s="25" t="n">
        <f aca="false">H53*H$45</f>
        <v>0</v>
      </c>
      <c r="J76" s="25" t="n">
        <f aca="false">J53*J$45</f>
        <v>0</v>
      </c>
      <c r="L76" s="25" t="n">
        <f aca="false">L53*L$45</f>
        <v>0</v>
      </c>
      <c r="N76" s="25" t="n">
        <f aca="false">N53*N$45</f>
        <v>0</v>
      </c>
      <c r="P76" s="25" t="n">
        <f aca="false">P53*P$45</f>
        <v>0</v>
      </c>
      <c r="R76" s="25" t="n">
        <f aca="false">R53*R$45</f>
        <v>0</v>
      </c>
      <c r="T76" s="25" t="n">
        <f aca="false">T53*T$45</f>
        <v>0</v>
      </c>
      <c r="V76" s="25" t="n">
        <f aca="false">V53*V$45</f>
        <v>0</v>
      </c>
      <c r="X76" s="25" t="n">
        <f aca="false">X53*X$45</f>
        <v>0</v>
      </c>
      <c r="Z76" s="25" t="n">
        <f aca="false">Z53*Z$45</f>
        <v>0</v>
      </c>
    </row>
    <row r="77" customFormat="false" ht="15" hidden="false" customHeight="false" outlineLevel="0" collapsed="false">
      <c r="A77" s="0" t="s">
        <v>772</v>
      </c>
      <c r="B77" s="25" t="n">
        <f aca="false">B54*B$45</f>
        <v>0</v>
      </c>
      <c r="D77" s="25" t="n">
        <f aca="false">D54*D$45</f>
        <v>0</v>
      </c>
      <c r="F77" s="25" t="n">
        <f aca="false">F54*F$45</f>
        <v>0</v>
      </c>
      <c r="H77" s="25" t="n">
        <f aca="false">H54*H$45</f>
        <v>0</v>
      </c>
      <c r="J77" s="25" t="n">
        <f aca="false">J54*J$45</f>
        <v>0</v>
      </c>
      <c r="L77" s="25" t="n">
        <f aca="false">L54*L$45</f>
        <v>0</v>
      </c>
      <c r="N77" s="25" t="n">
        <f aca="false">N54*N$45</f>
        <v>0</v>
      </c>
      <c r="P77" s="25" t="n">
        <f aca="false">P54*P$45</f>
        <v>0</v>
      </c>
      <c r="R77" s="25" t="n">
        <f aca="false">R54*R$45</f>
        <v>0</v>
      </c>
      <c r="T77" s="25" t="n">
        <f aca="false">T54*T$45</f>
        <v>0</v>
      </c>
      <c r="V77" s="25" t="n">
        <f aca="false">V54*V$45</f>
        <v>0</v>
      </c>
      <c r="X77" s="25" t="n">
        <f aca="false">X54*X$45</f>
        <v>0</v>
      </c>
      <c r="Z77" s="25" t="n">
        <f aca="false">Z54*Z$45</f>
        <v>0</v>
      </c>
    </row>
    <row r="78" customFormat="false" ht="15" hidden="false" customHeight="false" outlineLevel="0" collapsed="false">
      <c r="A78" s="0" t="s">
        <v>708</v>
      </c>
      <c r="B78" s="25" t="n">
        <f aca="false">B55*B$45</f>
        <v>0</v>
      </c>
      <c r="D78" s="25" t="n">
        <f aca="false">D55*D$45</f>
        <v>0</v>
      </c>
      <c r="F78" s="25" t="n">
        <f aca="false">F55*F$45</f>
        <v>0</v>
      </c>
      <c r="H78" s="25" t="n">
        <f aca="false">H55*H$45</f>
        <v>0</v>
      </c>
      <c r="J78" s="25" t="n">
        <f aca="false">J55*J$45</f>
        <v>0</v>
      </c>
      <c r="L78" s="25" t="n">
        <f aca="false">L55*L$45</f>
        <v>0</v>
      </c>
      <c r="N78" s="25" t="n">
        <f aca="false">N55*N$45</f>
        <v>0</v>
      </c>
      <c r="P78" s="25" t="n">
        <f aca="false">P55*P$45</f>
        <v>0</v>
      </c>
      <c r="R78" s="25" t="n">
        <f aca="false">R55*R$45</f>
        <v>0</v>
      </c>
      <c r="T78" s="25" t="n">
        <f aca="false">T55*T$45</f>
        <v>0</v>
      </c>
      <c r="V78" s="25" t="n">
        <f aca="false">V55*V$45</f>
        <v>0</v>
      </c>
      <c r="X78" s="25" t="n">
        <f aca="false">X55*X$45</f>
        <v>0</v>
      </c>
      <c r="Z78" s="25" t="n">
        <f aca="false">Z55*Z$45</f>
        <v>0</v>
      </c>
    </row>
    <row r="79" customFormat="false" ht="15" hidden="false" customHeight="false" outlineLevel="0" collapsed="false">
      <c r="A79" s="0" t="s">
        <v>775</v>
      </c>
      <c r="B79" s="25" t="n">
        <f aca="false">B56*B$45</f>
        <v>0</v>
      </c>
      <c r="D79" s="25" t="n">
        <f aca="false">D56*D$45</f>
        <v>0</v>
      </c>
      <c r="F79" s="25" t="n">
        <f aca="false">F56*F$45</f>
        <v>0</v>
      </c>
      <c r="H79" s="25" t="n">
        <f aca="false">H56*H$45</f>
        <v>0</v>
      </c>
      <c r="J79" s="25" t="n">
        <f aca="false">J56*J$45</f>
        <v>0</v>
      </c>
      <c r="L79" s="25" t="n">
        <f aca="false">L56*L$45</f>
        <v>0</v>
      </c>
      <c r="N79" s="25" t="n">
        <f aca="false">N56*N$45</f>
        <v>0</v>
      </c>
      <c r="P79" s="25" t="n">
        <f aca="false">P56*P$45</f>
        <v>0</v>
      </c>
      <c r="R79" s="25" t="n">
        <f aca="false">R56*R$45</f>
        <v>0</v>
      </c>
      <c r="T79" s="25" t="n">
        <f aca="false">T56*T$45</f>
        <v>0</v>
      </c>
      <c r="V79" s="25" t="n">
        <f aca="false">V56*V$45</f>
        <v>0</v>
      </c>
      <c r="X79" s="25" t="n">
        <f aca="false">X56*X$45</f>
        <v>0</v>
      </c>
      <c r="Z79" s="25" t="n">
        <f aca="false">Z56*Z$45</f>
        <v>0</v>
      </c>
    </row>
    <row r="80" customFormat="false" ht="15" hidden="false" customHeight="false" outlineLevel="0" collapsed="false">
      <c r="A80" s="0" t="s">
        <v>777</v>
      </c>
      <c r="B80" s="25" t="n">
        <f aca="false">B57*B$45</f>
        <v>0.0279086633680556</v>
      </c>
      <c r="D80" s="25" t="n">
        <f aca="false">D57*D$45</f>
        <v>0.0279086633680556</v>
      </c>
      <c r="F80" s="25" t="n">
        <f aca="false">F57*F$45</f>
        <v>0.0296391833680556</v>
      </c>
      <c r="H80" s="25" t="n">
        <f aca="false">H57*H$45</f>
        <v>0.0349059833680556</v>
      </c>
      <c r="J80" s="25" t="n">
        <f aca="false">J57*J$45</f>
        <v>0.0369374633680555</v>
      </c>
      <c r="L80" s="25" t="n">
        <f aca="false">L57*L$45</f>
        <v>0.0384422633680556</v>
      </c>
      <c r="N80" s="25" t="n">
        <f aca="false">N57*N$45</f>
        <v>0.0296391833680556</v>
      </c>
      <c r="P80" s="25" t="n">
        <f aca="false">P57*P$45</f>
        <v>0.0299401433680556</v>
      </c>
      <c r="R80" s="25" t="n">
        <f aca="false">R57*R$45</f>
        <v>0.0321973433680555</v>
      </c>
      <c r="T80" s="25" t="n">
        <f aca="false">T57*T$45</f>
        <v>0.0299401433680556</v>
      </c>
      <c r="V80" s="25" t="n">
        <f aca="false">V57*V$45</f>
        <v>0.0279086633680556</v>
      </c>
      <c r="X80" s="25" t="n">
        <f aca="false">X57*X$45</f>
        <v>0.0303163433680556</v>
      </c>
      <c r="Z80" s="25" t="n">
        <f aca="false">Z57*Z$45</f>
        <v>0.0284353433680555</v>
      </c>
    </row>
    <row r="81" s="101" customFormat="true" ht="15" hidden="false" customHeight="false" outlineLevel="0" collapsed="false">
      <c r="A81" s="101" t="s">
        <v>781</v>
      </c>
      <c r="B81" s="177" t="n">
        <f aca="false">SUM(B72:B80)</f>
        <v>0.0837259901041667</v>
      </c>
      <c r="D81" s="177" t="n">
        <f aca="false">SUM(D72:D80)</f>
        <v>0.0837259901041667</v>
      </c>
      <c r="F81" s="177" t="n">
        <f aca="false">SUM(F72:F80)</f>
        <v>0.0889175501041667</v>
      </c>
      <c r="H81" s="177" t="n">
        <f aca="false">SUM(H72:H80)</f>
        <v>0.104717950104167</v>
      </c>
      <c r="J81" s="177" t="n">
        <f aca="false">SUM(J72:J80)</f>
        <v>0.110812390104167</v>
      </c>
      <c r="L81" s="177" t="n">
        <f aca="false">SUM(L72:L80)</f>
        <v>0.115326790104167</v>
      </c>
      <c r="N81" s="177" t="n">
        <f aca="false">SUM(N72:N80)</f>
        <v>0.0889175501041667</v>
      </c>
      <c r="P81" s="177" t="n">
        <f aca="false">SUM(P72:P80)</f>
        <v>0.0898204301041667</v>
      </c>
      <c r="R81" s="177" t="n">
        <f aca="false">SUM(R72:R80)</f>
        <v>0.0965920301041666</v>
      </c>
      <c r="T81" s="177" t="n">
        <f aca="false">SUM(T72:T80)</f>
        <v>0.0898204301041667</v>
      </c>
      <c r="V81" s="177" t="n">
        <f aca="false">SUM(V72:V80)</f>
        <v>0.0837259901041667</v>
      </c>
      <c r="X81" s="177" t="n">
        <f aca="false">SUM(X72:X80)</f>
        <v>0.0909490301041667</v>
      </c>
      <c r="Z81" s="177" t="n">
        <f aca="false">SUM(Z72:Z80)</f>
        <v>0.0853060301041667</v>
      </c>
      <c r="AA81" s="177" t="n">
        <f aca="false">D$2*D81+F$2*F81</f>
        <v>0.0862913457352642</v>
      </c>
      <c r="AB81" s="177" t="n">
        <f aca="false">H$2*H81+J$2*J81+L$2*L81</f>
        <v>0.11233571287312</v>
      </c>
      <c r="AC81" s="177" t="n">
        <f aca="false">N$2*N81+P$2*P81+R$2*R81+T$2*T81+V$2*V81+X$2*X81+Z$2*Z81</f>
        <v>0.0893914371249297</v>
      </c>
    </row>
    <row r="83" customFormat="false" ht="15" hidden="false" customHeight="false" outlineLevel="0" collapsed="false">
      <c r="A83" s="176" t="s">
        <v>782</v>
      </c>
    </row>
    <row r="84" s="101" customFormat="true" ht="15" hidden="false" customHeight="false" outlineLevel="0" collapsed="false">
      <c r="A84" s="101" t="s">
        <v>783</v>
      </c>
      <c r="B84" s="177" t="n">
        <f aca="false">B44+B69</f>
        <v>3.09965525361111</v>
      </c>
      <c r="D84" s="177" t="n">
        <f aca="false">D44+D69</f>
        <v>3.09965525361111</v>
      </c>
      <c r="F84" s="177" t="n">
        <f aca="false">F44+F69</f>
        <v>3.28309037361111</v>
      </c>
      <c r="H84" s="177" t="n">
        <f aca="false">H44+H69</f>
        <v>3.84137117361111</v>
      </c>
      <c r="J84" s="177" t="n">
        <f aca="false">J44+J69</f>
        <v>4.05670805361111</v>
      </c>
      <c r="L84" s="177" t="n">
        <f aca="false">L44+L69</f>
        <v>4.21621685361111</v>
      </c>
      <c r="N84" s="177" t="n">
        <f aca="false">N44+N69</f>
        <v>3.28309037361111</v>
      </c>
      <c r="P84" s="177" t="n">
        <f aca="false">P44+P69</f>
        <v>3.31499213361111</v>
      </c>
      <c r="R84" s="177" t="n">
        <f aca="false">R44+R69</f>
        <v>3.55425533361111</v>
      </c>
      <c r="T84" s="177" t="n">
        <f aca="false">T44+T69</f>
        <v>3.31499213361111</v>
      </c>
      <c r="V84" s="177" t="n">
        <f aca="false">V44+V69</f>
        <v>3.09965525361111</v>
      </c>
      <c r="X84" s="177" t="n">
        <f aca="false">X44+X69</f>
        <v>3.35486933361111</v>
      </c>
      <c r="Z84" s="177" t="n">
        <f aca="false">Z44+Z69</f>
        <v>3.15548333361111</v>
      </c>
      <c r="AA84" s="177" t="n">
        <f aca="false">D$2*D84+F$2*F84</f>
        <v>3.19029781924322</v>
      </c>
      <c r="AB84" s="177" t="n">
        <f aca="false">H$2*H84+J$2*J84+L$2*L84</f>
        <v>4.11053212478079</v>
      </c>
      <c r="AC84" s="177" t="n">
        <f aca="false">N$2*N84+P$2*P84+R$2*R84+T$2*T84+V$2*V84+X$2*X84+Z$2*Z84</f>
        <v>3.29983438167807</v>
      </c>
    </row>
    <row r="85" s="101" customFormat="true" ht="15" hidden="false" customHeight="false" outlineLevel="0" collapsed="false">
      <c r="A85" s="101" t="s">
        <v>784</v>
      </c>
      <c r="B85" s="177" t="n">
        <f aca="false">B45+B81</f>
        <v>1.47915915850694</v>
      </c>
      <c r="D85" s="177" t="n">
        <f aca="false">D45+D81</f>
        <v>1.47915915850694</v>
      </c>
      <c r="F85" s="177" t="n">
        <f aca="false">F45+F81</f>
        <v>1.57087671850694</v>
      </c>
      <c r="H85" s="177" t="n">
        <f aca="false">H45+H81</f>
        <v>1.85001711850694</v>
      </c>
      <c r="J85" s="177" t="n">
        <f aca="false">J45+J81</f>
        <v>1.95768555850694</v>
      </c>
      <c r="L85" s="177" t="n">
        <f aca="false">L45+L81</f>
        <v>2.03743995850694</v>
      </c>
      <c r="N85" s="177" t="n">
        <f aca="false">N45+N81</f>
        <v>1.57087671850694</v>
      </c>
      <c r="P85" s="177" t="n">
        <f aca="false">P45+P81</f>
        <v>1.58682759850694</v>
      </c>
      <c r="R85" s="177" t="n">
        <f aca="false">R45+R81</f>
        <v>1.70645919850694</v>
      </c>
      <c r="T85" s="177" t="n">
        <f aca="false">T45+T81</f>
        <v>1.58682759850694</v>
      </c>
      <c r="V85" s="177" t="n">
        <f aca="false">V45+V81</f>
        <v>1.47915915850694</v>
      </c>
      <c r="X85" s="177" t="n">
        <f aca="false">X45+X81</f>
        <v>1.60676619850694</v>
      </c>
      <c r="Z85" s="177" t="n">
        <f aca="false">Z45+Z81</f>
        <v>1.50707319850694</v>
      </c>
      <c r="AA85" s="177" t="n">
        <f aca="false">D$2*D85+F$2*F85</f>
        <v>1.524480441323</v>
      </c>
      <c r="AB85" s="177" t="n">
        <f aca="false">H$2*H85+J$2*J85+L$2*L85</f>
        <v>1.98459759409178</v>
      </c>
      <c r="AC85" s="177" t="n">
        <f aca="false">N$2*N85+P$2*P85+R$2*R85+T$2*T85+V$2*V85+X$2*X85+Z$2*Z85</f>
        <v>1.57924872254043</v>
      </c>
    </row>
  </sheetData>
  <mergeCells count="12">
    <mergeCell ref="C1:D1"/>
    <mergeCell ref="E1:F1"/>
    <mergeCell ref="G1:H1"/>
    <mergeCell ref="I1:J1"/>
    <mergeCell ref="K1:L1"/>
    <mergeCell ref="M1:N1"/>
    <mergeCell ref="O1:P1"/>
    <mergeCell ref="Q1:R1"/>
    <mergeCell ref="S1:T1"/>
    <mergeCell ref="U1:V1"/>
    <mergeCell ref="W1:X1"/>
    <mergeCell ref="Y1:Z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AD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2" activeCellId="0" sqref="A2"/>
    </sheetView>
  </sheetViews>
  <sheetFormatPr defaultColWidth="8.83984375" defaultRowHeight="15" zeroHeight="false" outlineLevelRow="0" outlineLevelCol="0"/>
  <cols>
    <col collapsed="false" customWidth="true" hidden="false" outlineLevel="0" max="1" min="1" style="0" width="82"/>
    <col collapsed="false" customWidth="true" hidden="false" outlineLevel="0" max="2" min="2" style="0" width="15.67"/>
    <col collapsed="false" customWidth="true" hidden="false" outlineLevel="0" max="3" min="3" style="0" width="12.83"/>
    <col collapsed="false" customWidth="true" hidden="false" outlineLevel="0" max="13" min="13" style="0" width="11.5"/>
  </cols>
  <sheetData>
    <row r="1" customFormat="false" ht="32" hidden="false" customHeight="false" outlineLevel="0" collapsed="false">
      <c r="A1" s="172" t="s">
        <v>785</v>
      </c>
      <c r="B1" s="0" t="s">
        <v>713</v>
      </c>
      <c r="C1" s="143" t="s">
        <v>205</v>
      </c>
      <c r="D1" s="143"/>
      <c r="E1" s="143" t="s">
        <v>206</v>
      </c>
      <c r="F1" s="143"/>
      <c r="G1" s="143" t="s">
        <v>207</v>
      </c>
      <c r="H1" s="143"/>
      <c r="I1" s="143" t="s">
        <v>208</v>
      </c>
      <c r="J1" s="143"/>
      <c r="K1" s="143" t="s">
        <v>209</v>
      </c>
      <c r="L1" s="143"/>
      <c r="M1" s="143" t="s">
        <v>210</v>
      </c>
      <c r="N1" s="143"/>
      <c r="O1" s="143" t="s">
        <v>211</v>
      </c>
      <c r="P1" s="143"/>
      <c r="Q1" s="143" t="s">
        <v>212</v>
      </c>
      <c r="R1" s="143"/>
      <c r="S1" s="143" t="s">
        <v>213</v>
      </c>
      <c r="T1" s="143"/>
      <c r="U1" s="143" t="s">
        <v>214</v>
      </c>
      <c r="V1" s="143"/>
      <c r="W1" s="143" t="s">
        <v>215</v>
      </c>
      <c r="X1" s="143"/>
      <c r="Y1" s="143" t="s">
        <v>216</v>
      </c>
      <c r="Z1" s="143"/>
      <c r="AA1" s="173" t="s">
        <v>25</v>
      </c>
      <c r="AB1" s="173" t="s">
        <v>26</v>
      </c>
      <c r="AC1" s="173" t="s">
        <v>27</v>
      </c>
      <c r="AD1" s="85" t="s">
        <v>235</v>
      </c>
    </row>
    <row r="2" customFormat="false" ht="15" hidden="false" customHeight="false" outlineLevel="0" collapsed="false">
      <c r="C2" s="174" t="s">
        <v>714</v>
      </c>
      <c r="D2" s="175" t="n">
        <f aca="false">'Regional Data WRA'!B4</f>
        <v>0.505860351975599</v>
      </c>
      <c r="E2" s="174" t="s">
        <v>714</v>
      </c>
      <c r="F2" s="175" t="n">
        <f aca="false">'Regional Data WRA'!B5</f>
        <v>0.494139648024401</v>
      </c>
      <c r="G2" s="174" t="s">
        <v>714</v>
      </c>
      <c r="H2" s="175" t="n">
        <f aca="false">'Regional Data WRA'!B6</f>
        <v>0.155574028331961</v>
      </c>
      <c r="I2" s="174" t="s">
        <v>714</v>
      </c>
      <c r="J2" s="175" t="n">
        <f aca="false">'Regional Data WRA'!B7</f>
        <v>0.296964658939768</v>
      </c>
      <c r="K2" s="174" t="s">
        <v>714</v>
      </c>
      <c r="L2" s="175" t="n">
        <f aca="false">'Regional Data WRA'!B8</f>
        <v>0.547461312728271</v>
      </c>
      <c r="M2" s="174" t="s">
        <v>714</v>
      </c>
      <c r="N2" s="175" t="n">
        <f aca="false">'Regional Data WRA'!B9</f>
        <v>0.152566290994802</v>
      </c>
      <c r="O2" s="174" t="s">
        <v>714</v>
      </c>
      <c r="P2" s="175" t="n">
        <f aca="false">'Regional Data WRA'!B10</f>
        <v>0.0796164340874829</v>
      </c>
      <c r="Q2" s="174" t="s">
        <v>714</v>
      </c>
      <c r="R2" s="175" t="n">
        <f aca="false">'Regional Data WRA'!B11</f>
        <v>0.0968154053606848</v>
      </c>
      <c r="S2" s="174" t="s">
        <v>714</v>
      </c>
      <c r="T2" s="175" t="n">
        <f aca="false">'Regional Data WRA'!B12</f>
        <v>0.215777089289256</v>
      </c>
      <c r="U2" s="174" t="s">
        <v>714</v>
      </c>
      <c r="V2" s="175" t="n">
        <f aca="false">'Regional Data WRA'!B13</f>
        <v>0.0732304849068678</v>
      </c>
      <c r="W2" s="174" t="s">
        <v>714</v>
      </c>
      <c r="X2" s="175" t="n">
        <f aca="false">'Regional Data WRA'!B14</f>
        <v>0.216894332455989</v>
      </c>
      <c r="Y2" s="174" t="s">
        <v>714</v>
      </c>
      <c r="Z2" s="175" t="n">
        <f aca="false">'Regional Data WRA'!B15</f>
        <v>0.165099962904918</v>
      </c>
      <c r="AA2" s="173"/>
      <c r="AB2" s="173"/>
      <c r="AC2" s="173"/>
      <c r="AD2" s="85"/>
    </row>
    <row r="3" customFormat="false" ht="15" hidden="false" customHeight="false" outlineLevel="0" collapsed="false">
      <c r="C3" s="0" t="s">
        <v>715</v>
      </c>
      <c r="D3" s="0" t="s">
        <v>716</v>
      </c>
      <c r="E3" s="0" t="s">
        <v>715</v>
      </c>
      <c r="F3" s="0" t="s">
        <v>716</v>
      </c>
      <c r="G3" s="0" t="s">
        <v>715</v>
      </c>
      <c r="H3" s="0" t="s">
        <v>716</v>
      </c>
      <c r="I3" s="0" t="s">
        <v>715</v>
      </c>
      <c r="J3" s="0" t="s">
        <v>716</v>
      </c>
      <c r="K3" s="0" t="s">
        <v>715</v>
      </c>
      <c r="L3" s="0" t="s">
        <v>716</v>
      </c>
      <c r="M3" s="0" t="s">
        <v>715</v>
      </c>
      <c r="N3" s="0" t="s">
        <v>716</v>
      </c>
      <c r="O3" s="0" t="s">
        <v>715</v>
      </c>
      <c r="P3" s="0" t="s">
        <v>716</v>
      </c>
      <c r="Q3" s="0" t="s">
        <v>715</v>
      </c>
      <c r="R3" s="0" t="s">
        <v>716</v>
      </c>
      <c r="S3" s="0" t="s">
        <v>715</v>
      </c>
      <c r="T3" s="0" t="s">
        <v>716</v>
      </c>
      <c r="U3" s="0" t="s">
        <v>715</v>
      </c>
      <c r="V3" s="0" t="s">
        <v>716</v>
      </c>
      <c r="W3" s="0" t="s">
        <v>715</v>
      </c>
      <c r="X3" s="0" t="s">
        <v>716</v>
      </c>
      <c r="Y3" s="0" t="s">
        <v>715</v>
      </c>
      <c r="Z3" s="0" t="s">
        <v>716</v>
      </c>
      <c r="AA3" s="85"/>
      <c r="AB3" s="85"/>
      <c r="AC3" s="85"/>
      <c r="AD3" s="85"/>
    </row>
    <row r="4" customFormat="false" ht="15" hidden="false" customHeight="false" outlineLevel="0" collapsed="false">
      <c r="A4" s="176" t="s">
        <v>717</v>
      </c>
      <c r="AA4" s="85"/>
      <c r="AB4" s="85"/>
      <c r="AC4" s="85"/>
    </row>
    <row r="5" customFormat="false" ht="15" hidden="false" customHeight="false" outlineLevel="0" collapsed="false">
      <c r="A5" s="53" t="s">
        <v>718</v>
      </c>
      <c r="B5" s="53"/>
      <c r="AA5" s="85"/>
      <c r="AB5" s="85"/>
      <c r="AC5" s="85"/>
    </row>
    <row r="6" customFormat="false" ht="15" hidden="false" customHeight="false" outlineLevel="0" collapsed="false">
      <c r="A6" s="0" t="s">
        <v>719</v>
      </c>
      <c r="B6" s="61" t="n">
        <f aca="false">'National Data'!B13</f>
        <v>4913.85315</v>
      </c>
      <c r="C6" s="0" t="n">
        <v>1</v>
      </c>
      <c r="D6" s="0" t="n">
        <f aca="false">C6*$B6</f>
        <v>4913.85315</v>
      </c>
      <c r="E6" s="0" t="n">
        <v>1</v>
      </c>
      <c r="F6" s="0" t="n">
        <f aca="false">E6*$B6</f>
        <v>4913.85315</v>
      </c>
      <c r="G6" s="0" t="n">
        <v>1</v>
      </c>
      <c r="H6" s="0" t="n">
        <f aca="false">G6*$B6</f>
        <v>4913.85315</v>
      </c>
      <c r="I6" s="0" t="n">
        <v>1</v>
      </c>
      <c r="J6" s="0" t="n">
        <f aca="false">I6*$B6</f>
        <v>4913.85315</v>
      </c>
      <c r="K6" s="0" t="n">
        <v>1</v>
      </c>
      <c r="L6" s="0" t="n">
        <f aca="false">K6*$B6</f>
        <v>4913.85315</v>
      </c>
      <c r="M6" s="0" t="n">
        <v>1</v>
      </c>
      <c r="N6" s="0" t="n">
        <f aca="false">M6*$B6</f>
        <v>4913.85315</v>
      </c>
      <c r="O6" s="0" t="n">
        <v>1</v>
      </c>
      <c r="P6" s="0" t="n">
        <f aca="false">O6*$B6</f>
        <v>4913.85315</v>
      </c>
      <c r="Q6" s="0" t="n">
        <v>1</v>
      </c>
      <c r="R6" s="0" t="n">
        <f aca="false">Q6*$B6</f>
        <v>4913.85315</v>
      </c>
      <c r="S6" s="0" t="n">
        <v>1</v>
      </c>
      <c r="T6" s="0" t="n">
        <f aca="false">S6*$B6</f>
        <v>4913.85315</v>
      </c>
      <c r="U6" s="0" t="n">
        <v>1</v>
      </c>
      <c r="V6" s="0" t="n">
        <f aca="false">U6*$B6</f>
        <v>4913.85315</v>
      </c>
      <c r="W6" s="0" t="n">
        <v>1</v>
      </c>
      <c r="X6" s="0" t="n">
        <f aca="false">W6*$B6</f>
        <v>4913.85315</v>
      </c>
      <c r="Y6" s="0" t="n">
        <v>1</v>
      </c>
      <c r="Z6" s="0" t="n">
        <f aca="false">Y6*$B6</f>
        <v>4913.85315</v>
      </c>
      <c r="AD6" s="0" t="s">
        <v>720</v>
      </c>
    </row>
    <row r="7" customFormat="false" ht="15" hidden="false" customHeight="false" outlineLevel="0" collapsed="false">
      <c r="A7" s="0" t="s">
        <v>721</v>
      </c>
      <c r="B7" s="61" t="n">
        <f aca="false">'National Data'!D13</f>
        <v>240</v>
      </c>
      <c r="C7" s="0" t="n">
        <v>1</v>
      </c>
      <c r="D7" s="0" t="n">
        <f aca="false">C7*$B7</f>
        <v>240</v>
      </c>
      <c r="E7" s="0" t="n">
        <v>1</v>
      </c>
      <c r="F7" s="0" t="n">
        <f aca="false">E7*$B7</f>
        <v>240</v>
      </c>
      <c r="G7" s="0" t="n">
        <v>1</v>
      </c>
      <c r="H7" s="0" t="n">
        <f aca="false">G7*$B7</f>
        <v>240</v>
      </c>
      <c r="I7" s="0" t="n">
        <v>1</v>
      </c>
      <c r="J7" s="0" t="n">
        <f aca="false">I7*$B7</f>
        <v>240</v>
      </c>
      <c r="K7" s="0" t="n">
        <v>1</v>
      </c>
      <c r="L7" s="0" t="n">
        <f aca="false">K7*$B7</f>
        <v>240</v>
      </c>
      <c r="M7" s="0" t="n">
        <v>1</v>
      </c>
      <c r="N7" s="0" t="n">
        <f aca="false">M7*$B7</f>
        <v>240</v>
      </c>
      <c r="O7" s="0" t="n">
        <v>1</v>
      </c>
      <c r="P7" s="0" t="n">
        <f aca="false">O7*$B7</f>
        <v>240</v>
      </c>
      <c r="Q7" s="0" t="n">
        <v>1</v>
      </c>
      <c r="R7" s="0" t="n">
        <f aca="false">Q7*$B7</f>
        <v>240</v>
      </c>
      <c r="S7" s="0" t="n">
        <v>1</v>
      </c>
      <c r="T7" s="0" t="n">
        <f aca="false">S7*$B7</f>
        <v>240</v>
      </c>
      <c r="U7" s="0" t="n">
        <v>1</v>
      </c>
      <c r="V7" s="0" t="n">
        <f aca="false">U7*$B7</f>
        <v>240</v>
      </c>
      <c r="W7" s="0" t="n">
        <v>1</v>
      </c>
      <c r="X7" s="0" t="n">
        <f aca="false">W7*$B7</f>
        <v>240</v>
      </c>
      <c r="Y7" s="0" t="n">
        <v>1</v>
      </c>
      <c r="Z7" s="0" t="n">
        <f aca="false">Y7*$B7</f>
        <v>240</v>
      </c>
      <c r="AD7" s="0" t="s">
        <v>722</v>
      </c>
    </row>
    <row r="8" customFormat="false" ht="15" hidden="false" customHeight="false" outlineLevel="0" collapsed="false">
      <c r="A8" s="0" t="s">
        <v>723</v>
      </c>
      <c r="B8" s="61" t="n">
        <f aca="false">'National Data'!E13</f>
        <v>6</v>
      </c>
      <c r="C8" s="0" t="n">
        <v>1</v>
      </c>
      <c r="D8" s="0" t="n">
        <f aca="false">C8*$B8</f>
        <v>6</v>
      </c>
      <c r="E8" s="0" t="n">
        <v>1</v>
      </c>
      <c r="F8" s="0" t="n">
        <f aca="false">E8*$B8</f>
        <v>6</v>
      </c>
      <c r="G8" s="0" t="n">
        <v>1</v>
      </c>
      <c r="H8" s="0" t="n">
        <f aca="false">G8*$B8</f>
        <v>6</v>
      </c>
      <c r="I8" s="0" t="n">
        <v>1</v>
      </c>
      <c r="J8" s="0" t="n">
        <f aca="false">I8*$B8</f>
        <v>6</v>
      </c>
      <c r="K8" s="0" t="n">
        <v>1</v>
      </c>
      <c r="L8" s="0" t="n">
        <f aca="false">K8*$B8</f>
        <v>6</v>
      </c>
      <c r="M8" s="0" t="n">
        <v>1</v>
      </c>
      <c r="N8" s="0" t="n">
        <f aca="false">M8*$B8</f>
        <v>6</v>
      </c>
      <c r="O8" s="0" t="n">
        <v>1</v>
      </c>
      <c r="P8" s="0" t="n">
        <f aca="false">O8*$B8</f>
        <v>6</v>
      </c>
      <c r="Q8" s="0" t="n">
        <v>1</v>
      </c>
      <c r="R8" s="0" t="n">
        <f aca="false">Q8*$B8</f>
        <v>6</v>
      </c>
      <c r="S8" s="0" t="n">
        <v>1</v>
      </c>
      <c r="T8" s="0" t="n">
        <f aca="false">S8*$B8</f>
        <v>6</v>
      </c>
      <c r="U8" s="0" t="n">
        <v>1</v>
      </c>
      <c r="V8" s="0" t="n">
        <f aca="false">U8*$B8</f>
        <v>6</v>
      </c>
      <c r="W8" s="0" t="n">
        <v>1</v>
      </c>
      <c r="X8" s="0" t="n">
        <f aca="false">W8*$B8</f>
        <v>6</v>
      </c>
      <c r="Y8" s="0" t="n">
        <v>1</v>
      </c>
      <c r="Z8" s="0" t="n">
        <f aca="false">Y8*$B8</f>
        <v>6</v>
      </c>
      <c r="AD8" s="0" t="s">
        <v>722</v>
      </c>
    </row>
    <row r="9" customFormat="false" ht="15" hidden="false" customHeight="false" outlineLevel="0" collapsed="false">
      <c r="A9" s="0" t="s">
        <v>724</v>
      </c>
      <c r="B9" s="59" t="n">
        <f aca="false">B6/(B7*B8)</f>
        <v>3.41239802083333</v>
      </c>
      <c r="D9" s="59" t="n">
        <f aca="false">D6/(D7*D8)</f>
        <v>3.41239802083333</v>
      </c>
      <c r="F9" s="59" t="n">
        <f aca="false">F6/(F7*F8)</f>
        <v>3.41239802083333</v>
      </c>
      <c r="H9" s="59" t="n">
        <f aca="false">H6/(H7*H8)</f>
        <v>3.41239802083333</v>
      </c>
      <c r="J9" s="59" t="n">
        <f aca="false">J6/(J7*J8)</f>
        <v>3.41239802083333</v>
      </c>
      <c r="L9" s="59" t="n">
        <f aca="false">L6/(L7*L8)</f>
        <v>3.41239802083333</v>
      </c>
      <c r="N9" s="59" t="n">
        <f aca="false">N6/(N7*N8)</f>
        <v>3.41239802083333</v>
      </c>
      <c r="P9" s="59" t="n">
        <f aca="false">P6/(P7*P8)</f>
        <v>3.41239802083333</v>
      </c>
      <c r="R9" s="59" t="n">
        <f aca="false">R6/(R7*R8)</f>
        <v>3.41239802083333</v>
      </c>
      <c r="T9" s="59" t="n">
        <f aca="false">T6/(T7*T8)</f>
        <v>3.41239802083333</v>
      </c>
      <c r="V9" s="59" t="n">
        <f aca="false">V6/(V7*V8)</f>
        <v>3.41239802083333</v>
      </c>
      <c r="X9" s="59" t="n">
        <f aca="false">X6/(X7*X8)</f>
        <v>3.41239802083333</v>
      </c>
      <c r="Z9" s="59" t="n">
        <f aca="false">Z6/(Z7*Z8)</f>
        <v>3.41239802083333</v>
      </c>
    </row>
    <row r="10" customFormat="false" ht="15" hidden="false" customHeight="false" outlineLevel="0" collapsed="false">
      <c r="A10" s="0" t="s">
        <v>786</v>
      </c>
      <c r="B10" s="0" t="n">
        <v>15</v>
      </c>
      <c r="C10" s="0" t="n">
        <v>1</v>
      </c>
      <c r="D10" s="0" t="n">
        <f aca="false">C10*$B10</f>
        <v>15</v>
      </c>
      <c r="E10" s="0" t="n">
        <v>1</v>
      </c>
      <c r="F10" s="0" t="n">
        <f aca="false">E10*$B10</f>
        <v>15</v>
      </c>
      <c r="G10" s="0" t="n">
        <v>1</v>
      </c>
      <c r="H10" s="0" t="n">
        <f aca="false">G10*$B10</f>
        <v>15</v>
      </c>
      <c r="I10" s="0" t="n">
        <v>1</v>
      </c>
      <c r="J10" s="0" t="n">
        <f aca="false">I10*$B10</f>
        <v>15</v>
      </c>
      <c r="K10" s="0" t="n">
        <v>1</v>
      </c>
      <c r="L10" s="0" t="n">
        <f aca="false">K10*$B10</f>
        <v>15</v>
      </c>
      <c r="M10" s="0" t="n">
        <v>1</v>
      </c>
      <c r="N10" s="0" t="n">
        <f aca="false">M10*$B10</f>
        <v>15</v>
      </c>
      <c r="O10" s="0" t="n">
        <v>1</v>
      </c>
      <c r="P10" s="0" t="n">
        <f aca="false">O10*$B10</f>
        <v>15</v>
      </c>
      <c r="Q10" s="0" t="n">
        <v>1</v>
      </c>
      <c r="R10" s="0" t="n">
        <f aca="false">Q10*$B10</f>
        <v>15</v>
      </c>
      <c r="S10" s="0" t="n">
        <v>1</v>
      </c>
      <c r="T10" s="0" t="n">
        <f aca="false">S10*$B10</f>
        <v>15</v>
      </c>
      <c r="U10" s="0" t="n">
        <v>1</v>
      </c>
      <c r="V10" s="0" t="n">
        <f aca="false">U10*$B10</f>
        <v>15</v>
      </c>
      <c r="W10" s="0" t="n">
        <v>1</v>
      </c>
      <c r="X10" s="0" t="n">
        <f aca="false">W10*$B10</f>
        <v>15</v>
      </c>
      <c r="Y10" s="0" t="n">
        <v>1</v>
      </c>
      <c r="Z10" s="0" t="n">
        <f aca="false">Y10*$B10</f>
        <v>15</v>
      </c>
      <c r="AD10" s="0" t="s">
        <v>787</v>
      </c>
    </row>
    <row r="11" customFormat="false" ht="15" hidden="false" customHeight="false" outlineLevel="0" collapsed="false">
      <c r="A11" s="0" t="s">
        <v>727</v>
      </c>
      <c r="B11" s="0" t="n">
        <v>4</v>
      </c>
      <c r="D11" s="0" t="n">
        <f aca="false">$B11</f>
        <v>4</v>
      </c>
      <c r="F11" s="0" t="n">
        <f aca="false">$B11</f>
        <v>4</v>
      </c>
      <c r="H11" s="0" t="n">
        <f aca="false">$B11</f>
        <v>4</v>
      </c>
      <c r="J11" s="0" t="n">
        <f aca="false">$B11</f>
        <v>4</v>
      </c>
      <c r="L11" s="0" t="n">
        <f aca="false">$B11</f>
        <v>4</v>
      </c>
      <c r="N11" s="0" t="n">
        <f aca="false">$B11</f>
        <v>4</v>
      </c>
      <c r="P11" s="0" t="n">
        <f aca="false">$B11</f>
        <v>4</v>
      </c>
      <c r="R11" s="0" t="n">
        <f aca="false">$B11</f>
        <v>4</v>
      </c>
      <c r="T11" s="0" t="n">
        <f aca="false">$B11</f>
        <v>4</v>
      </c>
      <c r="V11" s="0" t="n">
        <f aca="false">$B11</f>
        <v>4</v>
      </c>
      <c r="X11" s="0" t="n">
        <f aca="false">$B11</f>
        <v>4</v>
      </c>
      <c r="Z11" s="0" t="n">
        <f aca="false">$B11</f>
        <v>4</v>
      </c>
      <c r="AD11" s="0" t="s">
        <v>787</v>
      </c>
    </row>
    <row r="12" customFormat="false" ht="15" hidden="false" customHeight="false" outlineLevel="0" collapsed="false">
      <c r="A12" s="0" t="s">
        <v>728</v>
      </c>
      <c r="B12" s="0" t="n">
        <f aca="false">B10*B11</f>
        <v>60</v>
      </c>
      <c r="D12" s="0" t="n">
        <f aca="false">D10*D11</f>
        <v>60</v>
      </c>
      <c r="F12" s="0" t="n">
        <f aca="false">F10*F11</f>
        <v>60</v>
      </c>
      <c r="H12" s="0" t="n">
        <f aca="false">H10*H11</f>
        <v>60</v>
      </c>
      <c r="J12" s="0" t="n">
        <f aca="false">J10*J11</f>
        <v>60</v>
      </c>
      <c r="L12" s="0" t="n">
        <f aca="false">L10*L11</f>
        <v>60</v>
      </c>
      <c r="N12" s="0" t="n">
        <f aca="false">N10*N11</f>
        <v>60</v>
      </c>
      <c r="P12" s="0" t="n">
        <f aca="false">P10*P11</f>
        <v>60</v>
      </c>
      <c r="R12" s="0" t="n">
        <f aca="false">R10*R11</f>
        <v>60</v>
      </c>
      <c r="T12" s="0" t="n">
        <f aca="false">T10*T11</f>
        <v>60</v>
      </c>
      <c r="V12" s="0" t="n">
        <f aca="false">V10*V11</f>
        <v>60</v>
      </c>
      <c r="X12" s="0" t="n">
        <f aca="false">X10*X11</f>
        <v>60</v>
      </c>
      <c r="Z12" s="0" t="n">
        <f aca="false">Z10*Z11</f>
        <v>60</v>
      </c>
      <c r="AD12" s="0" t="s">
        <v>729</v>
      </c>
    </row>
    <row r="13" customFormat="false" ht="15" hidden="false" customHeight="false" outlineLevel="0" collapsed="false">
      <c r="A13" s="20" t="s">
        <v>730</v>
      </c>
      <c r="B13" s="25" t="n">
        <f aca="false">B10*(B9/60)</f>
        <v>0.853099505208333</v>
      </c>
      <c r="D13" s="25" t="n">
        <f aca="false">D10*(D9/60)</f>
        <v>0.853099505208333</v>
      </c>
      <c r="F13" s="25" t="n">
        <f aca="false">F10*(F9/60)</f>
        <v>0.853099505208333</v>
      </c>
      <c r="H13" s="25" t="n">
        <f aca="false">H10*(H9/60)</f>
        <v>0.853099505208333</v>
      </c>
      <c r="J13" s="25" t="n">
        <f aca="false">J10*(J9/60)</f>
        <v>0.853099505208333</v>
      </c>
      <c r="L13" s="25" t="n">
        <f aca="false">L10*(L9/60)</f>
        <v>0.853099505208333</v>
      </c>
      <c r="N13" s="25" t="n">
        <f aca="false">N10*(N9/60)</f>
        <v>0.853099505208333</v>
      </c>
      <c r="P13" s="25" t="n">
        <f aca="false">P10*(P9/60)</f>
        <v>0.853099505208333</v>
      </c>
      <c r="R13" s="25" t="n">
        <f aca="false">R10*(R9/60)</f>
        <v>0.853099505208333</v>
      </c>
      <c r="T13" s="25" t="n">
        <f aca="false">T10*(T9/60)</f>
        <v>0.853099505208333</v>
      </c>
      <c r="V13" s="25" t="n">
        <f aca="false">V10*(V9/60)</f>
        <v>0.853099505208333</v>
      </c>
      <c r="X13" s="25" t="n">
        <f aca="false">X10*(X9/60)</f>
        <v>0.853099505208333</v>
      </c>
      <c r="Z13" s="25" t="n">
        <f aca="false">Z10*(Z9/60)</f>
        <v>0.853099505208333</v>
      </c>
    </row>
    <row r="14" s="101" customFormat="true" ht="15" hidden="false" customHeight="false" outlineLevel="0" collapsed="false">
      <c r="A14" s="101" t="s">
        <v>731</v>
      </c>
      <c r="B14" s="177" t="n">
        <f aca="false">B12*(B9/60)</f>
        <v>3.41239802083333</v>
      </c>
      <c r="D14" s="177" t="n">
        <f aca="false">D12*(D9/60)</f>
        <v>3.41239802083333</v>
      </c>
      <c r="F14" s="177" t="n">
        <f aca="false">F12*(F9/60)</f>
        <v>3.41239802083333</v>
      </c>
      <c r="H14" s="177" t="n">
        <f aca="false">H12*(H9/60)</f>
        <v>3.41239802083333</v>
      </c>
      <c r="J14" s="177" t="n">
        <f aca="false">J12*(J9/60)</f>
        <v>3.41239802083333</v>
      </c>
      <c r="L14" s="177" t="n">
        <f aca="false">L12*(L9/60)</f>
        <v>3.41239802083333</v>
      </c>
      <c r="N14" s="177" t="n">
        <f aca="false">N12*(N9/60)</f>
        <v>3.41239802083333</v>
      </c>
      <c r="P14" s="177" t="n">
        <f aca="false">P12*(P9/60)</f>
        <v>3.41239802083333</v>
      </c>
      <c r="R14" s="177" t="n">
        <f aca="false">R12*(R9/60)</f>
        <v>3.41239802083333</v>
      </c>
      <c r="T14" s="177" t="n">
        <f aca="false">T12*(T9/60)</f>
        <v>3.41239802083333</v>
      </c>
      <c r="V14" s="177" t="n">
        <f aca="false">V12*(V9/60)</f>
        <v>3.41239802083333</v>
      </c>
      <c r="X14" s="177" t="n">
        <f aca="false">X12*(X9/60)</f>
        <v>3.41239802083333</v>
      </c>
      <c r="Z14" s="177" t="n">
        <f aca="false">Z12*(Z9/60)</f>
        <v>3.41239802083333</v>
      </c>
      <c r="AA14" s="177" t="n">
        <f aca="false">D$2*D14+F$2*F14</f>
        <v>3.41239802083333</v>
      </c>
      <c r="AB14" s="177" t="n">
        <f aca="false">H$2*H14+J$2*J14+L$2*L14</f>
        <v>3.41239802083333</v>
      </c>
      <c r="AC14" s="177" t="n">
        <f aca="false">N$2*N14+P$2*P14+R$2*R14+T$2*T14+V$2*V14+X$2*X14+Z$2*Z14</f>
        <v>3.41239802083333</v>
      </c>
    </row>
    <row r="15" customFormat="false" ht="15" hidden="false" customHeight="false" outlineLevel="0" collapsed="false">
      <c r="A15" s="0" t="s">
        <v>732</v>
      </c>
      <c r="B15" s="0" t="n">
        <v>5</v>
      </c>
      <c r="C15" s="0" t="n">
        <v>1</v>
      </c>
      <c r="D15" s="0" t="n">
        <f aca="false">C15*$B15</f>
        <v>5</v>
      </c>
      <c r="E15" s="0" t="n">
        <v>1</v>
      </c>
      <c r="F15" s="0" t="n">
        <f aca="false">E15*$B15</f>
        <v>5</v>
      </c>
      <c r="G15" s="0" t="n">
        <v>1</v>
      </c>
      <c r="H15" s="0" t="n">
        <f aca="false">G15*$B15</f>
        <v>5</v>
      </c>
      <c r="I15" s="0" t="n">
        <v>1</v>
      </c>
      <c r="J15" s="0" t="n">
        <f aca="false">I15*$B15</f>
        <v>5</v>
      </c>
      <c r="K15" s="0" t="n">
        <v>1</v>
      </c>
      <c r="L15" s="0" t="n">
        <f aca="false">K15*$B15</f>
        <v>5</v>
      </c>
      <c r="M15" s="0" t="n">
        <v>1</v>
      </c>
      <c r="N15" s="0" t="n">
        <f aca="false">M15*$B15</f>
        <v>5</v>
      </c>
      <c r="O15" s="0" t="n">
        <v>1</v>
      </c>
      <c r="P15" s="0" t="n">
        <f aca="false">O15*$B15</f>
        <v>5</v>
      </c>
      <c r="Q15" s="0" t="n">
        <v>1</v>
      </c>
      <c r="R15" s="0" t="n">
        <f aca="false">Q15*$B15</f>
        <v>5</v>
      </c>
      <c r="S15" s="0" t="n">
        <v>1</v>
      </c>
      <c r="T15" s="0" t="n">
        <f aca="false">S15*$B15</f>
        <v>5</v>
      </c>
      <c r="U15" s="0" t="n">
        <v>1</v>
      </c>
      <c r="V15" s="0" t="n">
        <f aca="false">U15*$B15</f>
        <v>5</v>
      </c>
      <c r="W15" s="0" t="n">
        <v>1</v>
      </c>
      <c r="X15" s="0" t="n">
        <f aca="false">W15*$B15</f>
        <v>5</v>
      </c>
      <c r="Y15" s="0" t="n">
        <v>1</v>
      </c>
      <c r="Z15" s="0" t="n">
        <f aca="false">Y15*$B15</f>
        <v>5</v>
      </c>
      <c r="AD15" s="0" t="s">
        <v>733</v>
      </c>
    </row>
    <row r="16" customFormat="false" ht="15" hidden="false" customHeight="false" outlineLevel="0" collapsed="false">
      <c r="A16" s="0" t="s">
        <v>734</v>
      </c>
      <c r="B16" s="0" t="n">
        <v>1</v>
      </c>
      <c r="D16" s="0" t="n">
        <f aca="false">$B16</f>
        <v>1</v>
      </c>
      <c r="F16" s="0" t="n">
        <f aca="false">$B16</f>
        <v>1</v>
      </c>
      <c r="H16" s="0" t="n">
        <f aca="false">$B16</f>
        <v>1</v>
      </c>
      <c r="J16" s="0" t="n">
        <f aca="false">$B16</f>
        <v>1</v>
      </c>
      <c r="L16" s="0" t="n">
        <f aca="false">$B16</f>
        <v>1</v>
      </c>
      <c r="N16" s="0" t="n">
        <f aca="false">$B16</f>
        <v>1</v>
      </c>
      <c r="P16" s="0" t="n">
        <f aca="false">$B16</f>
        <v>1</v>
      </c>
      <c r="R16" s="0" t="n">
        <f aca="false">$B16</f>
        <v>1</v>
      </c>
      <c r="T16" s="0" t="n">
        <f aca="false">$B16</f>
        <v>1</v>
      </c>
      <c r="V16" s="0" t="n">
        <f aca="false">$B16</f>
        <v>1</v>
      </c>
      <c r="X16" s="0" t="n">
        <f aca="false">$B16</f>
        <v>1</v>
      </c>
      <c r="Z16" s="0" t="n">
        <f aca="false">$B16</f>
        <v>1</v>
      </c>
      <c r="AD16" s="0" t="s">
        <v>733</v>
      </c>
    </row>
    <row r="17" customFormat="false" ht="15" hidden="false" customHeight="false" outlineLevel="0" collapsed="false">
      <c r="A17" s="0" t="s">
        <v>735</v>
      </c>
      <c r="B17" s="0" t="n">
        <f aca="false">B15*B16</f>
        <v>5</v>
      </c>
      <c r="D17" s="0" t="n">
        <f aca="false">D15*D16</f>
        <v>5</v>
      </c>
      <c r="F17" s="0" t="n">
        <f aca="false">F15*F16</f>
        <v>5</v>
      </c>
      <c r="H17" s="0" t="n">
        <f aca="false">H15*H16</f>
        <v>5</v>
      </c>
      <c r="J17" s="0" t="n">
        <f aca="false">J15*J16</f>
        <v>5</v>
      </c>
      <c r="L17" s="0" t="n">
        <f aca="false">L15*L16</f>
        <v>5</v>
      </c>
      <c r="N17" s="0" t="n">
        <f aca="false">N15*N16</f>
        <v>5</v>
      </c>
      <c r="P17" s="0" t="n">
        <f aca="false">P15*P16</f>
        <v>5</v>
      </c>
      <c r="R17" s="0" t="n">
        <f aca="false">R15*R16</f>
        <v>5</v>
      </c>
      <c r="T17" s="0" t="n">
        <f aca="false">T15*T16</f>
        <v>5</v>
      </c>
      <c r="V17" s="0" t="n">
        <f aca="false">V15*V16</f>
        <v>5</v>
      </c>
      <c r="X17" s="0" t="n">
        <f aca="false">X15*X16</f>
        <v>5</v>
      </c>
      <c r="Z17" s="0" t="n">
        <f aca="false">Z15*Z16</f>
        <v>5</v>
      </c>
      <c r="AD17" s="0" t="s">
        <v>250</v>
      </c>
    </row>
    <row r="18" customFormat="false" ht="15" hidden="false" customHeight="false" outlineLevel="0" collapsed="false">
      <c r="A18" s="20" t="s">
        <v>736</v>
      </c>
      <c r="B18" s="25" t="n">
        <f aca="false">B15*(B9/60)</f>
        <v>0.284366501736111</v>
      </c>
      <c r="D18" s="25" t="n">
        <f aca="false">D15*(D9/60)</f>
        <v>0.284366501736111</v>
      </c>
      <c r="F18" s="25" t="n">
        <f aca="false">F15*(F9/60)</f>
        <v>0.284366501736111</v>
      </c>
      <c r="H18" s="25" t="n">
        <f aca="false">H15*(H9/60)</f>
        <v>0.284366501736111</v>
      </c>
      <c r="J18" s="25" t="n">
        <f aca="false">J15*(J9/60)</f>
        <v>0.284366501736111</v>
      </c>
      <c r="L18" s="25" t="n">
        <f aca="false">L15*(L9/60)</f>
        <v>0.284366501736111</v>
      </c>
      <c r="N18" s="25" t="n">
        <f aca="false">N15*(N9/60)</f>
        <v>0.284366501736111</v>
      </c>
      <c r="P18" s="25" t="n">
        <f aca="false">P15*(P9/60)</f>
        <v>0.284366501736111</v>
      </c>
      <c r="R18" s="25" t="n">
        <f aca="false">R15*(R9/60)</f>
        <v>0.284366501736111</v>
      </c>
      <c r="T18" s="25" t="n">
        <f aca="false">T15*(T9/60)</f>
        <v>0.284366501736111</v>
      </c>
      <c r="V18" s="25" t="n">
        <f aca="false">V15*(V9/60)</f>
        <v>0.284366501736111</v>
      </c>
      <c r="X18" s="25" t="n">
        <f aca="false">X15*(X9/60)</f>
        <v>0.284366501736111</v>
      </c>
      <c r="Z18" s="25" t="n">
        <f aca="false">Z15*(Z9/60)</f>
        <v>0.284366501736111</v>
      </c>
    </row>
    <row r="19" s="101" customFormat="true" ht="15" hidden="false" customHeight="false" outlineLevel="0" collapsed="false">
      <c r="A19" s="101" t="s">
        <v>737</v>
      </c>
      <c r="B19" s="177" t="n">
        <f aca="false">B17*(B9/60)</f>
        <v>0.284366501736111</v>
      </c>
      <c r="D19" s="177" t="n">
        <f aca="false">D17*(D9/60)</f>
        <v>0.284366501736111</v>
      </c>
      <c r="F19" s="177" t="n">
        <f aca="false">F17*(F9/60)</f>
        <v>0.284366501736111</v>
      </c>
      <c r="H19" s="177" t="n">
        <f aca="false">H17*(H9/60)</f>
        <v>0.284366501736111</v>
      </c>
      <c r="J19" s="177" t="n">
        <f aca="false">J17*(J9/60)</f>
        <v>0.284366501736111</v>
      </c>
      <c r="L19" s="177" t="n">
        <f aca="false">L17*(L9/60)</f>
        <v>0.284366501736111</v>
      </c>
      <c r="N19" s="177" t="n">
        <f aca="false">N17*(N9/60)</f>
        <v>0.284366501736111</v>
      </c>
      <c r="P19" s="177" t="n">
        <f aca="false">P17*(P9/60)</f>
        <v>0.284366501736111</v>
      </c>
      <c r="R19" s="177" t="n">
        <f aca="false">R17*(R9/60)</f>
        <v>0.284366501736111</v>
      </c>
      <c r="T19" s="177" t="n">
        <f aca="false">T17*(T9/60)</f>
        <v>0.284366501736111</v>
      </c>
      <c r="V19" s="177" t="n">
        <f aca="false">V17*(V9/60)</f>
        <v>0.284366501736111</v>
      </c>
      <c r="X19" s="177" t="n">
        <f aca="false">X17*(X9/60)</f>
        <v>0.284366501736111</v>
      </c>
      <c r="Z19" s="177" t="n">
        <f aca="false">Z17*(Z9/60)</f>
        <v>0.284366501736111</v>
      </c>
      <c r="AA19" s="177" t="n">
        <f aca="false">D$2*D19+F$2*F19</f>
        <v>0.284366501736111</v>
      </c>
      <c r="AB19" s="177" t="n">
        <f aca="false">H$2*H19+J$2*J19+L$2*L19</f>
        <v>0.284366501736111</v>
      </c>
      <c r="AC19" s="177" t="n">
        <f aca="false">N$2*N19+P$2*P19+R$2*R19+T$2*T19+V$2*V19+X$2*X19+Z$2*Z19</f>
        <v>0.284366501736111</v>
      </c>
    </row>
    <row r="20" customFormat="false" ht="15" hidden="false" customHeight="false" outlineLevel="0" collapsed="false">
      <c r="B20" s="25"/>
    </row>
    <row r="21" customFormat="false" ht="15" hidden="false" customHeight="false" outlineLevel="0" collapsed="false">
      <c r="A21" s="53" t="s">
        <v>738</v>
      </c>
      <c r="B21" s="182"/>
      <c r="C21" s="53"/>
      <c r="D21" s="53"/>
    </row>
    <row r="22" s="58" customFormat="true" ht="15" hidden="false" customHeight="false" outlineLevel="0" collapsed="false">
      <c r="A22" s="58" t="s">
        <v>739</v>
      </c>
      <c r="B22" s="179" t="n">
        <f aca="false">(0.95+0.1*0.95)/100</f>
        <v>0.01045</v>
      </c>
      <c r="D22" s="179" t="n">
        <f aca="false">$B22</f>
        <v>0.01045</v>
      </c>
      <c r="F22" s="179" t="n">
        <f aca="false">$B22</f>
        <v>0.01045</v>
      </c>
      <c r="H22" s="179" t="n">
        <f aca="false">$B22</f>
        <v>0.01045</v>
      </c>
      <c r="J22" s="179" t="n">
        <f aca="false">$B22</f>
        <v>0.01045</v>
      </c>
      <c r="L22" s="179" t="n">
        <f aca="false">$B22</f>
        <v>0.01045</v>
      </c>
      <c r="N22" s="179" t="n">
        <f aca="false">$B22</f>
        <v>0.01045</v>
      </c>
      <c r="P22" s="179" t="n">
        <f aca="false">$B22</f>
        <v>0.01045</v>
      </c>
      <c r="R22" s="179" t="n">
        <f aca="false">$B22</f>
        <v>0.01045</v>
      </c>
      <c r="T22" s="179" t="n">
        <f aca="false">$B22</f>
        <v>0.01045</v>
      </c>
      <c r="V22" s="179" t="n">
        <f aca="false">$B22</f>
        <v>0.01045</v>
      </c>
      <c r="X22" s="179" t="n">
        <f aca="false">$B22</f>
        <v>0.01045</v>
      </c>
      <c r="Z22" s="179" t="n">
        <f aca="false">$B22</f>
        <v>0.01045</v>
      </c>
      <c r="AD22" s="58" t="s">
        <v>740</v>
      </c>
    </row>
    <row r="23" s="58" customFormat="true" ht="15" hidden="false" customHeight="false" outlineLevel="0" collapsed="false">
      <c r="A23" s="58" t="s">
        <v>741</v>
      </c>
      <c r="B23" s="179" t="n">
        <f aca="false">0.05*B22</f>
        <v>0.0005225</v>
      </c>
      <c r="C23" s="58" t="n">
        <f aca="false">0.05+0</f>
        <v>0.05</v>
      </c>
      <c r="D23" s="25" t="n">
        <f aca="false">C23*D22</f>
        <v>0.0005225</v>
      </c>
      <c r="E23" s="58" t="n">
        <f aca="false">0.05+0.02*('Macro-Regions'!M6/50)</f>
        <v>0.142</v>
      </c>
      <c r="F23" s="25" t="n">
        <f aca="false">E23*F22</f>
        <v>0.0014839</v>
      </c>
      <c r="G23" s="58" t="n">
        <f aca="false">0.05+0.02*('Macro-Regions'!M7/50)</f>
        <v>0.422</v>
      </c>
      <c r="H23" s="25" t="n">
        <f aca="false">G23*H22</f>
        <v>0.0044099</v>
      </c>
      <c r="I23" s="58" t="n">
        <f aca="false">0.05+0.02*('Macro-Regions'!M8/50)</f>
        <v>0.53</v>
      </c>
      <c r="J23" s="25" t="n">
        <f aca="false">I23*J22</f>
        <v>0.0055385</v>
      </c>
      <c r="K23" s="58" t="n">
        <f aca="false">0.05+0.02*('Macro-Regions'!M9/50)</f>
        <v>0.61</v>
      </c>
      <c r="L23" s="25" t="n">
        <f aca="false">K23*L22</f>
        <v>0.0063745</v>
      </c>
      <c r="M23" s="58" t="n">
        <f aca="false">0.05+0.02*('Macro-Regions'!M10/50)</f>
        <v>0.142</v>
      </c>
      <c r="N23" s="25" t="n">
        <f aca="false">M23*N22</f>
        <v>0.0014839</v>
      </c>
      <c r="O23" s="58" t="n">
        <f aca="false">0.05+0.02*('Macro-Regions'!M11/50)</f>
        <v>0.158</v>
      </c>
      <c r="P23" s="25" t="n">
        <f aca="false">O23*P22</f>
        <v>0.0016511</v>
      </c>
      <c r="Q23" s="58" t="n">
        <f aca="false">0.05+0.02*('Macro-Regions'!M12/50)</f>
        <v>0.278</v>
      </c>
      <c r="R23" s="25" t="n">
        <f aca="false">Q23*R22</f>
        <v>0.0029051</v>
      </c>
      <c r="S23" s="58" t="n">
        <f aca="false">0.05+0.02*('Macro-Regions'!M13/50)</f>
        <v>0.158</v>
      </c>
      <c r="T23" s="25" t="n">
        <f aca="false">S23*T22</f>
        <v>0.0016511</v>
      </c>
      <c r="U23" s="58" t="n">
        <f aca="false">0.05+0.02*('Macro-Regions'!M14/50)</f>
        <v>0.05</v>
      </c>
      <c r="V23" s="25" t="n">
        <f aca="false">U23*V22</f>
        <v>0.0005225</v>
      </c>
      <c r="W23" s="58" t="n">
        <f aca="false">0.05+0.02*('Macro-Regions'!M15/50)</f>
        <v>0.178</v>
      </c>
      <c r="X23" s="25" t="n">
        <f aca="false">W23*X22</f>
        <v>0.0018601</v>
      </c>
      <c r="Y23" s="58" t="n">
        <f aca="false">0.05+0.02*('Macro-Regions'!M16/50)</f>
        <v>0.078</v>
      </c>
      <c r="Z23" s="25" t="n">
        <f aca="false">Y23*Z22</f>
        <v>0.0008151</v>
      </c>
      <c r="AD23" s="19" t="s">
        <v>742</v>
      </c>
    </row>
    <row r="24" customFormat="false" ht="15" hidden="false" customHeight="false" outlineLevel="0" collapsed="false">
      <c r="A24" s="0" t="s">
        <v>743</v>
      </c>
      <c r="B24" s="59" t="n">
        <f aca="false">SUM(B22:B23)</f>
        <v>0.0109725</v>
      </c>
      <c r="D24" s="59" t="n">
        <f aca="false">SUM(D22:D23)</f>
        <v>0.0109725</v>
      </c>
      <c r="F24" s="59" t="n">
        <f aca="false">SUM(F22:F23)</f>
        <v>0.0119339</v>
      </c>
      <c r="H24" s="59" t="n">
        <f aca="false">SUM(H22:H23)</f>
        <v>0.0148599</v>
      </c>
      <c r="J24" s="59" t="n">
        <f aca="false">SUM(J22:J23)</f>
        <v>0.0159885</v>
      </c>
      <c r="L24" s="59" t="n">
        <f aca="false">SUM(L22:L23)</f>
        <v>0.0168245</v>
      </c>
      <c r="N24" s="59" t="n">
        <f aca="false">SUM(N22:N23)</f>
        <v>0.0119339</v>
      </c>
      <c r="P24" s="59" t="n">
        <f aca="false">SUM(P22:P23)</f>
        <v>0.0121011</v>
      </c>
      <c r="R24" s="59" t="n">
        <f aca="false">SUM(R22:R23)</f>
        <v>0.0133551</v>
      </c>
      <c r="T24" s="59" t="n">
        <f aca="false">SUM(T22:T23)</f>
        <v>0.0121011</v>
      </c>
      <c r="V24" s="59" t="n">
        <f aca="false">SUM(V22:V23)</f>
        <v>0.0109725</v>
      </c>
      <c r="X24" s="59" t="n">
        <f aca="false">SUM(X22:X23)</f>
        <v>0.0123101</v>
      </c>
      <c r="Z24" s="59" t="n">
        <f aca="false">SUM(Z22:Z23)</f>
        <v>0.0112651</v>
      </c>
      <c r="AD24" s="20"/>
    </row>
    <row r="25" customFormat="false" ht="15" hidden="false" customHeight="false" outlineLevel="0" collapsed="false">
      <c r="A25" s="0" t="s">
        <v>744</v>
      </c>
      <c r="B25" s="22" t="n">
        <f aca="false">Interventions!$C39</f>
        <v>180</v>
      </c>
      <c r="C25" s="59"/>
      <c r="D25" s="22" t="n">
        <f aca="false">Interventions!$C39</f>
        <v>180</v>
      </c>
      <c r="F25" s="22" t="n">
        <f aca="false">Interventions!$C39</f>
        <v>180</v>
      </c>
      <c r="H25" s="22" t="n">
        <f aca="false">Interventions!$C39</f>
        <v>180</v>
      </c>
      <c r="J25" s="22" t="n">
        <f aca="false">Interventions!$C39</f>
        <v>180</v>
      </c>
      <c r="L25" s="22" t="n">
        <f aca="false">Interventions!$C39</f>
        <v>180</v>
      </c>
      <c r="N25" s="22" t="n">
        <f aca="false">Interventions!$C39</f>
        <v>180</v>
      </c>
      <c r="P25" s="22" t="n">
        <f aca="false">Interventions!$C39</f>
        <v>180</v>
      </c>
      <c r="R25" s="22" t="n">
        <f aca="false">Interventions!$C39</f>
        <v>180</v>
      </c>
      <c r="T25" s="22" t="n">
        <f aca="false">Interventions!$C39</f>
        <v>180</v>
      </c>
      <c r="V25" s="22" t="n">
        <f aca="false">Interventions!$C39</f>
        <v>180</v>
      </c>
      <c r="X25" s="22" t="n">
        <f aca="false">Interventions!$C39</f>
        <v>180</v>
      </c>
      <c r="Z25" s="22" t="n">
        <f aca="false">Interventions!$C39</f>
        <v>180</v>
      </c>
      <c r="AA25" s="59"/>
      <c r="AB25" s="59"/>
      <c r="AC25" s="59"/>
    </row>
    <row r="26" s="101" customFormat="true" ht="15" hidden="false" customHeight="false" outlineLevel="0" collapsed="false">
      <c r="A26" s="101" t="s">
        <v>745</v>
      </c>
      <c r="B26" s="177" t="n">
        <f aca="false">B24*B25</f>
        <v>1.97505</v>
      </c>
      <c r="D26" s="177" t="n">
        <f aca="false">D24*D25</f>
        <v>1.97505</v>
      </c>
      <c r="F26" s="177" t="n">
        <f aca="false">F24*F25</f>
        <v>2.148102</v>
      </c>
      <c r="H26" s="177" t="n">
        <f aca="false">H24*H25</f>
        <v>2.674782</v>
      </c>
      <c r="J26" s="177" t="n">
        <f aca="false">J24*J25</f>
        <v>2.87793</v>
      </c>
      <c r="L26" s="177" t="n">
        <f aca="false">L24*L25</f>
        <v>3.02841</v>
      </c>
      <c r="N26" s="177" t="n">
        <f aca="false">N24*N25</f>
        <v>2.148102</v>
      </c>
      <c r="P26" s="177" t="n">
        <f aca="false">P24*P25</f>
        <v>2.178198</v>
      </c>
      <c r="R26" s="177" t="n">
        <f aca="false">R24*R25</f>
        <v>2.403918</v>
      </c>
      <c r="T26" s="177" t="n">
        <f aca="false">T24*T25</f>
        <v>2.178198</v>
      </c>
      <c r="V26" s="177" t="n">
        <f aca="false">V24*V25</f>
        <v>1.97505</v>
      </c>
      <c r="X26" s="177" t="n">
        <f aca="false">X24*X25</f>
        <v>2.215818</v>
      </c>
      <c r="Z26" s="177" t="n">
        <f aca="false">Z24*Z25</f>
        <v>2.027718</v>
      </c>
      <c r="AA26" s="177" t="n">
        <f aca="false">D$2*D26+F$2*F26</f>
        <v>2.06056185436992</v>
      </c>
      <c r="AB26" s="177" t="n">
        <f aca="false">H$2*H26+J$2*J26+L$2*L26</f>
        <v>2.92870742563177</v>
      </c>
      <c r="AC26" s="177" t="n">
        <f aca="false">N$2*N26+P$2*P26+R$2*R26+T$2*T26+V$2*V26+X$2*X26+Z$2*Z26</f>
        <v>2.16389823402544</v>
      </c>
    </row>
    <row r="28" customFormat="false" ht="15" hidden="false" customHeight="false" outlineLevel="0" collapsed="false">
      <c r="A28" s="53" t="s">
        <v>746</v>
      </c>
    </row>
    <row r="29" customFormat="false" ht="15" hidden="false" customHeight="false" outlineLevel="0" collapsed="false">
      <c r="A29" s="0" t="s">
        <v>739</v>
      </c>
      <c r="B29" s="25" t="n">
        <f aca="false">(0.95+0.1*0.95)/100</f>
        <v>0.01045</v>
      </c>
      <c r="D29" s="25" t="n">
        <f aca="false">$B29</f>
        <v>0.01045</v>
      </c>
      <c r="F29" s="25" t="n">
        <f aca="false">$B29</f>
        <v>0.01045</v>
      </c>
      <c r="H29" s="25" t="n">
        <f aca="false">$B29</f>
        <v>0.01045</v>
      </c>
      <c r="J29" s="25" t="n">
        <f aca="false">$B29</f>
        <v>0.01045</v>
      </c>
      <c r="L29" s="25" t="n">
        <f aca="false">$B29</f>
        <v>0.01045</v>
      </c>
      <c r="N29" s="25" t="n">
        <f aca="false">$B29</f>
        <v>0.01045</v>
      </c>
      <c r="P29" s="25" t="n">
        <f aca="false">$B29</f>
        <v>0.01045</v>
      </c>
      <c r="R29" s="25" t="n">
        <f aca="false">$B29</f>
        <v>0.01045</v>
      </c>
      <c r="T29" s="25" t="n">
        <f aca="false">$B29</f>
        <v>0.01045</v>
      </c>
      <c r="V29" s="25" t="n">
        <f aca="false">$B29</f>
        <v>0.01045</v>
      </c>
      <c r="X29" s="25" t="n">
        <f aca="false">$B29</f>
        <v>0.01045</v>
      </c>
      <c r="Z29" s="25" t="n">
        <f aca="false">$B29</f>
        <v>0.01045</v>
      </c>
      <c r="AD29" s="0" t="s">
        <v>740</v>
      </c>
    </row>
    <row r="30" customFormat="false" ht="15" hidden="false" customHeight="false" outlineLevel="0" collapsed="false">
      <c r="A30" s="58" t="s">
        <v>741</v>
      </c>
      <c r="B30" s="25" t="n">
        <f aca="false">0.05*B29</f>
        <v>0.0005225</v>
      </c>
      <c r="C30" s="0" t="n">
        <f aca="false">0.05+0</f>
        <v>0.05</v>
      </c>
      <c r="D30" s="25" t="n">
        <f aca="false">C30*D29</f>
        <v>0.0005225</v>
      </c>
      <c r="E30" s="0" t="n">
        <f aca="false">0.05+0.02*('Macro-Regions'!M6/50)</f>
        <v>0.142</v>
      </c>
      <c r="F30" s="25" t="n">
        <f aca="false">E30*F29</f>
        <v>0.0014839</v>
      </c>
      <c r="G30" s="0" t="n">
        <f aca="false">0.05+0.02*('Macro-Regions'!M7/50)</f>
        <v>0.422</v>
      </c>
      <c r="H30" s="25" t="n">
        <f aca="false">G30*H29</f>
        <v>0.0044099</v>
      </c>
      <c r="I30" s="0" t="n">
        <f aca="false">0.05+0.02*('Macro-Regions'!M8/50)</f>
        <v>0.53</v>
      </c>
      <c r="J30" s="25" t="n">
        <f aca="false">I30*J29</f>
        <v>0.0055385</v>
      </c>
      <c r="K30" s="0" t="n">
        <f aca="false">0.05+0.02*('Macro-Regions'!M9/50)</f>
        <v>0.61</v>
      </c>
      <c r="L30" s="25" t="n">
        <f aca="false">K30*L29</f>
        <v>0.0063745</v>
      </c>
      <c r="M30" s="0" t="n">
        <f aca="false">0.05+0.02*('Macro-Regions'!M10/50)</f>
        <v>0.142</v>
      </c>
      <c r="N30" s="25" t="n">
        <f aca="false">M30*N29</f>
        <v>0.0014839</v>
      </c>
      <c r="O30" s="0" t="n">
        <f aca="false">0.05+0.02*('Macro-Regions'!M11/50)</f>
        <v>0.158</v>
      </c>
      <c r="P30" s="25" t="n">
        <f aca="false">O30*P29</f>
        <v>0.0016511</v>
      </c>
      <c r="Q30" s="0" t="n">
        <f aca="false">0.05+0.02*('Macro-Regions'!M12/50)</f>
        <v>0.278</v>
      </c>
      <c r="R30" s="25" t="n">
        <f aca="false">Q30*R29</f>
        <v>0.0029051</v>
      </c>
      <c r="S30" s="0" t="n">
        <f aca="false">0.05+0.02*('Macro-Regions'!M13/50)</f>
        <v>0.158</v>
      </c>
      <c r="T30" s="25" t="n">
        <f aca="false">S30*T29</f>
        <v>0.0016511</v>
      </c>
      <c r="U30" s="0" t="n">
        <f aca="false">0.05+0.02*('Macro-Regions'!M14/50)</f>
        <v>0.05</v>
      </c>
      <c r="V30" s="25" t="n">
        <f aca="false">U30*V29</f>
        <v>0.0005225</v>
      </c>
      <c r="W30" s="0" t="n">
        <f aca="false">0.05+0.02*('Macro-Regions'!M15/50)</f>
        <v>0.178</v>
      </c>
      <c r="X30" s="25" t="n">
        <f aca="false">W30*X29</f>
        <v>0.0018601</v>
      </c>
      <c r="Y30" s="0" t="n">
        <f aca="false">0.05+0.02*('Macro-Regions'!M16/50)</f>
        <v>0.078</v>
      </c>
      <c r="Z30" s="25" t="n">
        <f aca="false">Y30*Z29</f>
        <v>0.0008151</v>
      </c>
      <c r="AD30" s="19" t="s">
        <v>742</v>
      </c>
    </row>
    <row r="31" customFormat="false" ht="15" hidden="false" customHeight="false" outlineLevel="0" collapsed="false">
      <c r="A31" s="0" t="s">
        <v>747</v>
      </c>
      <c r="B31" s="59" t="n">
        <f aca="false">SUM(B29:B30)</f>
        <v>0.0109725</v>
      </c>
      <c r="C31" s="59"/>
      <c r="D31" s="59" t="n">
        <f aca="false">SUM(D29:D30)</f>
        <v>0.0109725</v>
      </c>
      <c r="F31" s="59" t="n">
        <f aca="false">SUM(F29:F30)</f>
        <v>0.0119339</v>
      </c>
      <c r="H31" s="59" t="n">
        <f aca="false">SUM(H29:H30)</f>
        <v>0.0148599</v>
      </c>
      <c r="J31" s="59" t="n">
        <f aca="false">SUM(J29:J30)</f>
        <v>0.0159885</v>
      </c>
      <c r="L31" s="59" t="n">
        <f aca="false">SUM(L29:L30)</f>
        <v>0.0168245</v>
      </c>
      <c r="N31" s="59" t="n">
        <f aca="false">SUM(N29:N30)</f>
        <v>0.0119339</v>
      </c>
      <c r="P31" s="59" t="n">
        <f aca="false">SUM(P29:P30)</f>
        <v>0.0121011</v>
      </c>
      <c r="R31" s="59" t="n">
        <f aca="false">SUM(R29:R30)</f>
        <v>0.0133551</v>
      </c>
      <c r="T31" s="59" t="n">
        <f aca="false">SUM(T29:T30)</f>
        <v>0.0121011</v>
      </c>
      <c r="V31" s="59" t="n">
        <f aca="false">SUM(V29:V30)</f>
        <v>0.0109725</v>
      </c>
      <c r="X31" s="59" t="n">
        <f aca="false">SUM(X29:X30)</f>
        <v>0.0123101</v>
      </c>
      <c r="Z31" s="59" t="n">
        <f aca="false">SUM(Z29:Z30)</f>
        <v>0.0112651</v>
      </c>
      <c r="AA31" s="59"/>
      <c r="AB31" s="59"/>
      <c r="AC31" s="59"/>
    </row>
    <row r="32" customFormat="false" ht="15" hidden="false" customHeight="false" outlineLevel="0" collapsed="false">
      <c r="A32" s="0" t="s">
        <v>748</v>
      </c>
      <c r="B32" s="22" t="n">
        <f aca="false">Interventions!$C45</f>
        <v>90</v>
      </c>
      <c r="C32" s="22"/>
      <c r="D32" s="22" t="n">
        <f aca="false">Interventions!$C45</f>
        <v>90</v>
      </c>
      <c r="E32" s="22"/>
      <c r="F32" s="22" t="n">
        <f aca="false">Interventions!$C45</f>
        <v>90</v>
      </c>
      <c r="G32" s="22"/>
      <c r="H32" s="22" t="n">
        <f aca="false">Interventions!$C45</f>
        <v>90</v>
      </c>
      <c r="I32" s="22"/>
      <c r="J32" s="22" t="n">
        <f aca="false">Interventions!$C45</f>
        <v>90</v>
      </c>
      <c r="K32" s="22"/>
      <c r="L32" s="22" t="n">
        <f aca="false">Interventions!$C45</f>
        <v>90</v>
      </c>
      <c r="M32" s="22"/>
      <c r="N32" s="22" t="n">
        <f aca="false">Interventions!$C45</f>
        <v>90</v>
      </c>
      <c r="O32" s="22"/>
      <c r="P32" s="22" t="n">
        <f aca="false">Interventions!$C45</f>
        <v>90</v>
      </c>
      <c r="Q32" s="22"/>
      <c r="R32" s="22" t="n">
        <f aca="false">Interventions!$C45</f>
        <v>90</v>
      </c>
      <c r="S32" s="22"/>
      <c r="T32" s="22" t="n">
        <f aca="false">Interventions!$C45</f>
        <v>90</v>
      </c>
      <c r="U32" s="22"/>
      <c r="V32" s="22" t="n">
        <f aca="false">Interventions!$C45</f>
        <v>90</v>
      </c>
      <c r="W32" s="22"/>
      <c r="X32" s="22" t="n">
        <f aca="false">Interventions!$C45</f>
        <v>90</v>
      </c>
      <c r="Y32" s="22"/>
      <c r="Z32" s="22" t="n">
        <f aca="false">Interventions!$C45</f>
        <v>90</v>
      </c>
      <c r="AA32" s="59"/>
      <c r="AB32" s="59"/>
      <c r="AC32" s="59"/>
    </row>
    <row r="33" s="101" customFormat="true" ht="15" hidden="false" customHeight="false" outlineLevel="0" collapsed="false">
      <c r="A33" s="101" t="s">
        <v>749</v>
      </c>
      <c r="B33" s="177" t="n">
        <f aca="false">B31*B32</f>
        <v>0.987525</v>
      </c>
      <c r="D33" s="177" t="n">
        <f aca="false">D31*D32</f>
        <v>0.987525</v>
      </c>
      <c r="F33" s="177" t="n">
        <f aca="false">F31*F32</f>
        <v>1.074051</v>
      </c>
      <c r="H33" s="177" t="n">
        <f aca="false">H31*H32</f>
        <v>1.337391</v>
      </c>
      <c r="J33" s="177" t="n">
        <f aca="false">J31*J32</f>
        <v>1.438965</v>
      </c>
      <c r="L33" s="177" t="n">
        <f aca="false">L31*L32</f>
        <v>1.514205</v>
      </c>
      <c r="N33" s="177" t="n">
        <f aca="false">N31*N32</f>
        <v>1.074051</v>
      </c>
      <c r="P33" s="177" t="n">
        <f aca="false">P31*P32</f>
        <v>1.089099</v>
      </c>
      <c r="R33" s="177" t="n">
        <f aca="false">R31*R32</f>
        <v>1.201959</v>
      </c>
      <c r="T33" s="177" t="n">
        <f aca="false">T31*T32</f>
        <v>1.089099</v>
      </c>
      <c r="V33" s="177" t="n">
        <f aca="false">V31*V32</f>
        <v>0.987525</v>
      </c>
      <c r="X33" s="177" t="n">
        <f aca="false">X31*X32</f>
        <v>1.107909</v>
      </c>
      <c r="Z33" s="177" t="n">
        <f aca="false">Z31*Z32</f>
        <v>1.013859</v>
      </c>
      <c r="AA33" s="177" t="n">
        <f aca="false">D$2*D33+F$2*F33</f>
        <v>1.03028092718496</v>
      </c>
      <c r="AB33" s="177" t="n">
        <f aca="false">H$2*H33+J$2*J33+L$2*L33</f>
        <v>1.46435371281588</v>
      </c>
      <c r="AC33" s="177" t="n">
        <f aca="false">N$2*N33+P$2*P33+R$2*R33+T$2*T33+V$2*V33+X$2*X33+Z$2*Z33</f>
        <v>1.08194911701272</v>
      </c>
    </row>
    <row r="35" customFormat="false" ht="15" hidden="false" customHeight="false" outlineLevel="0" collapsed="false">
      <c r="A35" s="53" t="s">
        <v>788</v>
      </c>
    </row>
    <row r="36" customFormat="false" ht="16" hidden="false" customHeight="false" outlineLevel="0" collapsed="false">
      <c r="A36" s="26" t="s">
        <v>752</v>
      </c>
      <c r="B36" s="25" t="n">
        <v>0.16787</v>
      </c>
      <c r="C36" s="0" t="n">
        <v>1</v>
      </c>
      <c r="D36" s="25" t="n">
        <f aca="false">C36*$B36</f>
        <v>0.16787</v>
      </c>
      <c r="E36" s="0" t="n">
        <v>1</v>
      </c>
      <c r="F36" s="25" t="n">
        <f aca="false">E36*$B36</f>
        <v>0.16787</v>
      </c>
      <c r="G36" s="0" t="n">
        <v>1</v>
      </c>
      <c r="H36" s="25" t="n">
        <f aca="false">G36*$B36</f>
        <v>0.16787</v>
      </c>
      <c r="I36" s="0" t="n">
        <v>1</v>
      </c>
      <c r="J36" s="25" t="n">
        <f aca="false">I36*$B36</f>
        <v>0.16787</v>
      </c>
      <c r="K36" s="0" t="n">
        <v>1</v>
      </c>
      <c r="L36" s="25" t="n">
        <f aca="false">K36*$B36</f>
        <v>0.16787</v>
      </c>
      <c r="M36" s="0" t="n">
        <v>1</v>
      </c>
      <c r="N36" s="25" t="n">
        <f aca="false">M36*$B36</f>
        <v>0.16787</v>
      </c>
      <c r="O36" s="0" t="n">
        <v>1</v>
      </c>
      <c r="P36" s="25" t="n">
        <f aca="false">O36*$B36</f>
        <v>0.16787</v>
      </c>
      <c r="Q36" s="0" t="n">
        <v>1</v>
      </c>
      <c r="R36" s="25" t="n">
        <f aca="false">Q36*$B36</f>
        <v>0.16787</v>
      </c>
      <c r="S36" s="0" t="n">
        <v>1</v>
      </c>
      <c r="T36" s="25" t="n">
        <f aca="false">S36*$B36</f>
        <v>0.16787</v>
      </c>
      <c r="U36" s="0" t="n">
        <v>1</v>
      </c>
      <c r="V36" s="25" t="n">
        <f aca="false">U36*$B36</f>
        <v>0.16787</v>
      </c>
      <c r="W36" s="0" t="n">
        <v>1</v>
      </c>
      <c r="X36" s="25" t="n">
        <f aca="false">W36*$B36</f>
        <v>0.16787</v>
      </c>
      <c r="Y36" s="0" t="n">
        <v>1</v>
      </c>
      <c r="Z36" s="25" t="n">
        <f aca="false">Y36*$B36</f>
        <v>0.16787</v>
      </c>
      <c r="AD36" s="0" t="s">
        <v>753</v>
      </c>
    </row>
    <row r="37" s="101" customFormat="true" ht="16" hidden="false" customHeight="false" outlineLevel="0" collapsed="false">
      <c r="A37" s="180" t="s">
        <v>754</v>
      </c>
      <c r="B37" s="177" t="n">
        <f aca="false">B36*B$11</f>
        <v>0.67148</v>
      </c>
      <c r="D37" s="177" t="n">
        <f aca="false">D36*D$11</f>
        <v>0.67148</v>
      </c>
      <c r="F37" s="177" t="n">
        <f aca="false">F36*F$11</f>
        <v>0.67148</v>
      </c>
      <c r="H37" s="177" t="n">
        <f aca="false">H36*H$11</f>
        <v>0.67148</v>
      </c>
      <c r="J37" s="177" t="n">
        <f aca="false">J36*J$11</f>
        <v>0.67148</v>
      </c>
      <c r="L37" s="177" t="n">
        <f aca="false">L36*L$11</f>
        <v>0.67148</v>
      </c>
      <c r="N37" s="177" t="n">
        <f aca="false">N36*N$11</f>
        <v>0.67148</v>
      </c>
      <c r="P37" s="177" t="n">
        <f aca="false">P36*P$11</f>
        <v>0.67148</v>
      </c>
      <c r="R37" s="177" t="n">
        <f aca="false">R36*R$11</f>
        <v>0.67148</v>
      </c>
      <c r="T37" s="177" t="n">
        <f aca="false">T36*T$11</f>
        <v>0.67148</v>
      </c>
      <c r="V37" s="177" t="n">
        <f aca="false">V36*V$11</f>
        <v>0.67148</v>
      </c>
      <c r="X37" s="177" t="n">
        <f aca="false">X36*X$11</f>
        <v>0.67148</v>
      </c>
      <c r="Z37" s="177" t="n">
        <f aca="false">Z36*Z$11</f>
        <v>0.67148</v>
      </c>
      <c r="AA37" s="177" t="n">
        <f aca="false">D$2*D37+F$2*F37</f>
        <v>0.67148</v>
      </c>
      <c r="AB37" s="177" t="n">
        <f aca="false">H$2*H37+J$2*J37+L$2*L37</f>
        <v>0.67148</v>
      </c>
      <c r="AC37" s="177" t="n">
        <f aca="false">N$2*N37+P$2*P37+R$2*R37+T$2*T37+V$2*V37+X$2*X37+Z$2*Z37</f>
        <v>0.67148</v>
      </c>
    </row>
    <row r="38" s="101" customFormat="true" ht="16" hidden="false" customHeight="false" outlineLevel="0" collapsed="false">
      <c r="A38" s="180" t="s">
        <v>755</v>
      </c>
      <c r="B38" s="177" t="n">
        <f aca="false">B36*B$16</f>
        <v>0.16787</v>
      </c>
      <c r="D38" s="177" t="n">
        <f aca="false">D36*D$16</f>
        <v>0.16787</v>
      </c>
      <c r="F38" s="177" t="n">
        <f aca="false">F36*F$16</f>
        <v>0.16787</v>
      </c>
      <c r="H38" s="177" t="n">
        <f aca="false">H36*H$16</f>
        <v>0.16787</v>
      </c>
      <c r="J38" s="177" t="n">
        <f aca="false">J36*J$16</f>
        <v>0.16787</v>
      </c>
      <c r="L38" s="177" t="n">
        <f aca="false">L36*L$16</f>
        <v>0.16787</v>
      </c>
      <c r="N38" s="177" t="n">
        <f aca="false">N36*N$16</f>
        <v>0.16787</v>
      </c>
      <c r="P38" s="177" t="n">
        <f aca="false">P36*P$16</f>
        <v>0.16787</v>
      </c>
      <c r="R38" s="177" t="n">
        <f aca="false">R36*R$16</f>
        <v>0.16787</v>
      </c>
      <c r="T38" s="177" t="n">
        <f aca="false">T36*T$16</f>
        <v>0.16787</v>
      </c>
      <c r="V38" s="177" t="n">
        <f aca="false">V36*V$16</f>
        <v>0.16787</v>
      </c>
      <c r="X38" s="177" t="n">
        <f aca="false">X36*X$16</f>
        <v>0.16787</v>
      </c>
      <c r="Z38" s="177" t="n">
        <f aca="false">Z36*Z$16</f>
        <v>0.16787</v>
      </c>
      <c r="AA38" s="177" t="n">
        <f aca="false">D$2*D38+F$2*F38</f>
        <v>0.16787</v>
      </c>
      <c r="AB38" s="177" t="n">
        <f aca="false">H$2*H38+J$2*J38+L$2*L38</f>
        <v>0.16787</v>
      </c>
      <c r="AC38" s="177" t="n">
        <f aca="false">N$2*N38+P$2*P38+R$2*R38+T$2*T38+V$2*V38+X$2*X38+Z$2*Z38</f>
        <v>0.16787</v>
      </c>
    </row>
    <row r="39" customFormat="false" ht="32" hidden="false" customHeight="false" outlineLevel="0" collapsed="false">
      <c r="A39" s="26" t="s">
        <v>756</v>
      </c>
      <c r="B39" s="181" t="n">
        <v>0.57338</v>
      </c>
      <c r="C39" s="0" t="n">
        <v>1</v>
      </c>
      <c r="D39" s="25" t="n">
        <f aca="false">C39*$B39</f>
        <v>0.57338</v>
      </c>
      <c r="E39" s="0" t="n">
        <v>1</v>
      </c>
      <c r="F39" s="25" t="n">
        <f aca="false">E39*$B39</f>
        <v>0.57338</v>
      </c>
      <c r="G39" s="0" t="n">
        <v>1</v>
      </c>
      <c r="H39" s="25" t="n">
        <f aca="false">G39*$B39</f>
        <v>0.57338</v>
      </c>
      <c r="I39" s="0" t="n">
        <v>1</v>
      </c>
      <c r="J39" s="25" t="n">
        <f aca="false">I39*$B39</f>
        <v>0.57338</v>
      </c>
      <c r="K39" s="0" t="n">
        <v>1</v>
      </c>
      <c r="L39" s="25" t="n">
        <f aca="false">K39*$B39</f>
        <v>0.57338</v>
      </c>
      <c r="M39" s="0" t="n">
        <v>1</v>
      </c>
      <c r="N39" s="25" t="n">
        <f aca="false">M39*$B39</f>
        <v>0.57338</v>
      </c>
      <c r="O39" s="0" t="n">
        <v>1</v>
      </c>
      <c r="P39" s="25" t="n">
        <f aca="false">O39*$B39</f>
        <v>0.57338</v>
      </c>
      <c r="Q39" s="0" t="n">
        <v>1</v>
      </c>
      <c r="R39" s="25" t="n">
        <f aca="false">Q39*$B39</f>
        <v>0.57338</v>
      </c>
      <c r="S39" s="0" t="n">
        <v>1</v>
      </c>
      <c r="T39" s="25" t="n">
        <f aca="false">S39*$B39</f>
        <v>0.57338</v>
      </c>
      <c r="U39" s="0" t="n">
        <v>1</v>
      </c>
      <c r="V39" s="25" t="n">
        <f aca="false">U39*$B39</f>
        <v>0.57338</v>
      </c>
      <c r="W39" s="0" t="n">
        <v>1</v>
      </c>
      <c r="X39" s="25" t="n">
        <f aca="false">W39*$B39</f>
        <v>0.57338</v>
      </c>
      <c r="Y39" s="0" t="n">
        <v>1</v>
      </c>
      <c r="Z39" s="25" t="n">
        <f aca="false">Y39*$B39</f>
        <v>0.57338</v>
      </c>
      <c r="AD39" s="0" t="s">
        <v>753</v>
      </c>
    </row>
    <row r="40" s="101" customFormat="true" ht="16" hidden="false" customHeight="false" outlineLevel="0" collapsed="false">
      <c r="A40" s="180" t="s">
        <v>757</v>
      </c>
      <c r="B40" s="177" t="n">
        <f aca="false">B39*B$11</f>
        <v>2.29352</v>
      </c>
      <c r="D40" s="177" t="n">
        <f aca="false">D39*D$11</f>
        <v>2.29352</v>
      </c>
      <c r="F40" s="177" t="n">
        <f aca="false">F39*F$11</f>
        <v>2.29352</v>
      </c>
      <c r="H40" s="177" t="n">
        <f aca="false">H39*H$11</f>
        <v>2.29352</v>
      </c>
      <c r="J40" s="177" t="n">
        <f aca="false">J39*J$11</f>
        <v>2.29352</v>
      </c>
      <c r="L40" s="177" t="n">
        <f aca="false">L39*L$11</f>
        <v>2.29352</v>
      </c>
      <c r="N40" s="177" t="n">
        <f aca="false">N39*N$11</f>
        <v>2.29352</v>
      </c>
      <c r="P40" s="177" t="n">
        <f aca="false">P39*P$11</f>
        <v>2.29352</v>
      </c>
      <c r="R40" s="177" t="n">
        <f aca="false">R39*R$11</f>
        <v>2.29352</v>
      </c>
      <c r="T40" s="177" t="n">
        <f aca="false">T39*T$11</f>
        <v>2.29352</v>
      </c>
      <c r="V40" s="177" t="n">
        <f aca="false">V39*V$11</f>
        <v>2.29352</v>
      </c>
      <c r="X40" s="177" t="n">
        <f aca="false">X39*X$11</f>
        <v>2.29352</v>
      </c>
      <c r="Z40" s="177" t="n">
        <f aca="false">Z39*Z$11</f>
        <v>2.29352</v>
      </c>
      <c r="AA40" s="177" t="n">
        <f aca="false">D$2*D40+F$2*F40</f>
        <v>2.29352</v>
      </c>
      <c r="AB40" s="177" t="n">
        <f aca="false">H$2*H40+J$2*J40+L$2*L40</f>
        <v>2.29352</v>
      </c>
      <c r="AC40" s="177" t="n">
        <f aca="false">N$2*N40+P$2*P40+R$2*R40+T$2*T40+V$2*V40+X$2*X40+Z$2*Z40</f>
        <v>2.29352</v>
      </c>
    </row>
    <row r="41" s="101" customFormat="true" ht="16" hidden="false" customHeight="false" outlineLevel="0" collapsed="false">
      <c r="A41" s="180" t="s">
        <v>758</v>
      </c>
      <c r="B41" s="177" t="n">
        <f aca="false">B39*B$16</f>
        <v>0.57338</v>
      </c>
      <c r="D41" s="177" t="n">
        <f aca="false">D39*D$16</f>
        <v>0.57338</v>
      </c>
      <c r="F41" s="177" t="n">
        <f aca="false">F39*F$16</f>
        <v>0.57338</v>
      </c>
      <c r="H41" s="177" t="n">
        <f aca="false">H39*H$16</f>
        <v>0.57338</v>
      </c>
      <c r="J41" s="177" t="n">
        <f aca="false">J39*J$16</f>
        <v>0.57338</v>
      </c>
      <c r="L41" s="177" t="n">
        <f aca="false">L39*L$16</f>
        <v>0.57338</v>
      </c>
      <c r="N41" s="177" t="n">
        <f aca="false">N39*N$16</f>
        <v>0.57338</v>
      </c>
      <c r="P41" s="177" t="n">
        <f aca="false">P39*P$16</f>
        <v>0.57338</v>
      </c>
      <c r="R41" s="177" t="n">
        <f aca="false">R39*R$16</f>
        <v>0.57338</v>
      </c>
      <c r="T41" s="177" t="n">
        <f aca="false">T39*T$16</f>
        <v>0.57338</v>
      </c>
      <c r="V41" s="177" t="n">
        <f aca="false">V39*V$16</f>
        <v>0.57338</v>
      </c>
      <c r="X41" s="177" t="n">
        <f aca="false">X39*X$16</f>
        <v>0.57338</v>
      </c>
      <c r="Z41" s="177" t="n">
        <f aca="false">Z39*Z$16</f>
        <v>0.57338</v>
      </c>
      <c r="AA41" s="177" t="n">
        <f aca="false">D$2*D41+F$2*F41</f>
        <v>0.57338</v>
      </c>
      <c r="AB41" s="177" t="n">
        <f aca="false">H$2*H41+J$2*J41+L$2*L41</f>
        <v>0.57338</v>
      </c>
      <c r="AC41" s="177" t="n">
        <f aca="false">N$2*N41+P$2*P41+R$2*R41+T$2*T41+V$2*V41+X$2*X41+Z$2*Z41</f>
        <v>0.57338</v>
      </c>
    </row>
    <row r="42" customFormat="false" ht="15" hidden="false" customHeight="false" outlineLevel="0" collapsed="false">
      <c r="B42" s="25"/>
    </row>
    <row r="43" customFormat="false" ht="15" hidden="false" customHeight="false" outlineLevel="0" collapsed="false">
      <c r="A43" s="53" t="s">
        <v>759</v>
      </c>
      <c r="B43" s="25"/>
    </row>
    <row r="44" s="101" customFormat="true" ht="15" hidden="false" customHeight="false" outlineLevel="0" collapsed="false">
      <c r="A44" s="101" t="s">
        <v>760</v>
      </c>
      <c r="B44" s="177" t="n">
        <f aca="false">B14+B26+B37+B40</f>
        <v>8.35244802083333</v>
      </c>
      <c r="D44" s="177" t="n">
        <f aca="false">D14+D26+D37+D40</f>
        <v>8.35244802083333</v>
      </c>
      <c r="F44" s="177" t="n">
        <f aca="false">F14+F26+F37+F40</f>
        <v>8.52550002083333</v>
      </c>
      <c r="H44" s="177" t="n">
        <f aca="false">H14+H26+H37+H40</f>
        <v>9.05218002083333</v>
      </c>
      <c r="J44" s="177" t="n">
        <f aca="false">J14+J26+J37+J40</f>
        <v>9.25532802083333</v>
      </c>
      <c r="L44" s="177" t="n">
        <f aca="false">L14+L26+L37+L40</f>
        <v>9.40580802083333</v>
      </c>
      <c r="N44" s="177" t="n">
        <f aca="false">N14+N26+N37+N40</f>
        <v>8.52550002083333</v>
      </c>
      <c r="P44" s="177" t="n">
        <f aca="false">P14+P26+P37+P40</f>
        <v>8.55559602083333</v>
      </c>
      <c r="R44" s="177" t="n">
        <f aca="false">R14+R26+R37+R40</f>
        <v>8.78131602083333</v>
      </c>
      <c r="T44" s="177" t="n">
        <f aca="false">T14+T26+T37+T40</f>
        <v>8.55559602083333</v>
      </c>
      <c r="V44" s="177" t="n">
        <f aca="false">V14+V26+V37+V40</f>
        <v>8.35244802083333</v>
      </c>
      <c r="X44" s="177" t="n">
        <f aca="false">X14+X26+X37+X40</f>
        <v>8.59321602083333</v>
      </c>
      <c r="Z44" s="177" t="n">
        <f aca="false">Z14+Z26+Z37+Z40</f>
        <v>8.40511602083333</v>
      </c>
      <c r="AA44" s="177" t="n">
        <f aca="false">D$2*D44+F$2*F44</f>
        <v>8.43795987520325</v>
      </c>
      <c r="AB44" s="177" t="n">
        <f aca="false">H$2*H44+J$2*J44+L$2*L44</f>
        <v>9.3061054464651</v>
      </c>
      <c r="AC44" s="177" t="n">
        <f aca="false">N$2*N44+P$2*P44+R$2*R44+T$2*T44+V$2*V44+X$2*X44+Z$2*Z44</f>
        <v>8.54129625485877</v>
      </c>
    </row>
    <row r="45" s="101" customFormat="true" ht="15" hidden="false" customHeight="false" outlineLevel="0" collapsed="false">
      <c r="A45" s="101" t="s">
        <v>761</v>
      </c>
      <c r="B45" s="177" t="n">
        <f aca="false">B19+B33+B38+B41</f>
        <v>2.01314150173611</v>
      </c>
      <c r="D45" s="177" t="n">
        <f aca="false">D19+D33+D38+D41</f>
        <v>2.01314150173611</v>
      </c>
      <c r="F45" s="177" t="n">
        <f aca="false">F19+F33+F38+F41</f>
        <v>2.09966750173611</v>
      </c>
      <c r="H45" s="177" t="n">
        <f aca="false">H19+H33+H38+H41</f>
        <v>2.36300750173611</v>
      </c>
      <c r="J45" s="177" t="n">
        <f aca="false">J19+J33+J38+J41</f>
        <v>2.46458150173611</v>
      </c>
      <c r="L45" s="177" t="n">
        <f aca="false">L19+L33+L38+L41</f>
        <v>2.53982150173611</v>
      </c>
      <c r="N45" s="177" t="n">
        <f aca="false">N19+N33+N38+N41</f>
        <v>2.09966750173611</v>
      </c>
      <c r="P45" s="177" t="n">
        <f aca="false">P19+P33+P38+P41</f>
        <v>2.11471550173611</v>
      </c>
      <c r="R45" s="177" t="n">
        <f aca="false">R19+R33+R38+R41</f>
        <v>2.22757550173611</v>
      </c>
      <c r="T45" s="177" t="n">
        <f aca="false">T19+T33+T38+T41</f>
        <v>2.11471550173611</v>
      </c>
      <c r="V45" s="177" t="n">
        <f aca="false">V19+V33+V38+V41</f>
        <v>2.01314150173611</v>
      </c>
      <c r="X45" s="177" t="n">
        <f aca="false">X19+X33+X38+X41</f>
        <v>2.13352550173611</v>
      </c>
      <c r="Z45" s="177" t="n">
        <f aca="false">Z19+Z33+Z38+Z41</f>
        <v>2.03947550173611</v>
      </c>
      <c r="AA45" s="177" t="n">
        <f aca="false">D$2*D45+F$2*F45</f>
        <v>2.05589742892107</v>
      </c>
      <c r="AB45" s="177" t="n">
        <f aca="false">H$2*H45+J$2*J45+L$2*L45</f>
        <v>2.489970214552</v>
      </c>
      <c r="AC45" s="177" t="n">
        <f aca="false">N$2*N45+P$2*P45+R$2*R45+T$2*T45+V$2*V45+X$2*X45+Z$2*Z45</f>
        <v>2.10756561874883</v>
      </c>
    </row>
    <row r="47" customFormat="false" ht="15" hidden="false" customHeight="false" outlineLevel="0" collapsed="false">
      <c r="A47" s="96" t="s">
        <v>762</v>
      </c>
    </row>
    <row r="48" customFormat="false" ht="15" hidden="false" customHeight="false" outlineLevel="0" collapsed="false">
      <c r="A48" s="53" t="s">
        <v>763</v>
      </c>
    </row>
    <row r="49" customFormat="false" ht="15" hidden="false" customHeight="false" outlineLevel="0" collapsed="false">
      <c r="A49" s="0" t="s">
        <v>764</v>
      </c>
      <c r="B49" s="24" t="n">
        <v>0.01</v>
      </c>
      <c r="C49" s="0" t="n">
        <v>1</v>
      </c>
      <c r="D49" s="24" t="n">
        <f aca="false">C49*$B49</f>
        <v>0.01</v>
      </c>
      <c r="E49" s="0" t="n">
        <v>1</v>
      </c>
      <c r="F49" s="24" t="n">
        <f aca="false">E49*$B49</f>
        <v>0.01</v>
      </c>
      <c r="G49" s="0" t="n">
        <v>1</v>
      </c>
      <c r="H49" s="24" t="n">
        <f aca="false">G49*$B49</f>
        <v>0.01</v>
      </c>
      <c r="I49" s="0" t="n">
        <v>1</v>
      </c>
      <c r="J49" s="24" t="n">
        <f aca="false">I49*$B49</f>
        <v>0.01</v>
      </c>
      <c r="K49" s="0" t="n">
        <v>1</v>
      </c>
      <c r="L49" s="24" t="n">
        <f aca="false">K49*$B49</f>
        <v>0.01</v>
      </c>
      <c r="M49" s="0" t="n">
        <v>1</v>
      </c>
      <c r="N49" s="24" t="n">
        <f aca="false">M49*$B49</f>
        <v>0.01</v>
      </c>
      <c r="O49" s="0" t="n">
        <v>1</v>
      </c>
      <c r="P49" s="24" t="n">
        <f aca="false">O49*$B49</f>
        <v>0.01</v>
      </c>
      <c r="Q49" s="0" t="n">
        <v>1</v>
      </c>
      <c r="R49" s="24" t="n">
        <f aca="false">Q49*$B49</f>
        <v>0.01</v>
      </c>
      <c r="S49" s="0" t="n">
        <v>1</v>
      </c>
      <c r="T49" s="24" t="n">
        <f aca="false">S49*$B49</f>
        <v>0.01</v>
      </c>
      <c r="U49" s="0" t="n">
        <v>1</v>
      </c>
      <c r="V49" s="24" t="n">
        <f aca="false">U49*$B49</f>
        <v>0.01</v>
      </c>
      <c r="W49" s="0" t="n">
        <v>1</v>
      </c>
      <c r="X49" s="24" t="n">
        <f aca="false">W49*$B49</f>
        <v>0.01</v>
      </c>
      <c r="Y49" s="0" t="n">
        <v>1</v>
      </c>
      <c r="Z49" s="24" t="n">
        <f aca="false">Y49*$B49</f>
        <v>0.01</v>
      </c>
      <c r="AD49" s="0" t="s">
        <v>765</v>
      </c>
    </row>
    <row r="50" customFormat="false" ht="15" hidden="false" customHeight="false" outlineLevel="0" collapsed="false">
      <c r="A50" s="0" t="s">
        <v>766</v>
      </c>
      <c r="B50" s="24" t="n">
        <v>0.01</v>
      </c>
      <c r="C50" s="0" t="n">
        <v>1</v>
      </c>
      <c r="D50" s="24" t="n">
        <f aca="false">C50*$B50</f>
        <v>0.01</v>
      </c>
      <c r="E50" s="0" t="n">
        <v>1</v>
      </c>
      <c r="F50" s="24" t="n">
        <f aca="false">E50*$B50</f>
        <v>0.01</v>
      </c>
      <c r="G50" s="0" t="n">
        <v>1</v>
      </c>
      <c r="H50" s="24" t="n">
        <f aca="false">G50*$B50</f>
        <v>0.01</v>
      </c>
      <c r="I50" s="0" t="n">
        <v>1</v>
      </c>
      <c r="J50" s="24" t="n">
        <f aca="false">I50*$B50</f>
        <v>0.01</v>
      </c>
      <c r="K50" s="0" t="n">
        <v>1</v>
      </c>
      <c r="L50" s="24" t="n">
        <f aca="false">K50*$B50</f>
        <v>0.01</v>
      </c>
      <c r="M50" s="0" t="n">
        <v>1</v>
      </c>
      <c r="N50" s="24" t="n">
        <f aca="false">M50*$B50</f>
        <v>0.01</v>
      </c>
      <c r="O50" s="0" t="n">
        <v>1</v>
      </c>
      <c r="P50" s="24" t="n">
        <f aca="false">O50*$B50</f>
        <v>0.01</v>
      </c>
      <c r="Q50" s="0" t="n">
        <v>1</v>
      </c>
      <c r="R50" s="24" t="n">
        <f aca="false">Q50*$B50</f>
        <v>0.01</v>
      </c>
      <c r="S50" s="0" t="n">
        <v>1</v>
      </c>
      <c r="T50" s="24" t="n">
        <f aca="false">S50*$B50</f>
        <v>0.01</v>
      </c>
      <c r="U50" s="0" t="n">
        <v>1</v>
      </c>
      <c r="V50" s="24" t="n">
        <f aca="false">U50*$B50</f>
        <v>0.01</v>
      </c>
      <c r="W50" s="0" t="n">
        <v>1</v>
      </c>
      <c r="X50" s="24" t="n">
        <f aca="false">W50*$B50</f>
        <v>0.01</v>
      </c>
      <c r="Y50" s="0" t="n">
        <v>1</v>
      </c>
      <c r="Z50" s="24" t="n">
        <f aca="false">Y50*$B50</f>
        <v>0.01</v>
      </c>
      <c r="AD50" s="0" t="s">
        <v>765</v>
      </c>
    </row>
    <row r="51" customFormat="false" ht="15" hidden="false" customHeight="false" outlineLevel="0" collapsed="false">
      <c r="A51" s="0" t="s">
        <v>767</v>
      </c>
      <c r="B51" s="24" t="n">
        <v>0.02</v>
      </c>
      <c r="C51" s="0" t="n">
        <v>1</v>
      </c>
      <c r="D51" s="24" t="n">
        <f aca="false">C51*$B51</f>
        <v>0.02</v>
      </c>
      <c r="E51" s="0" t="n">
        <v>1</v>
      </c>
      <c r="F51" s="24" t="n">
        <f aca="false">E51*$B51</f>
        <v>0.02</v>
      </c>
      <c r="G51" s="0" t="n">
        <v>1</v>
      </c>
      <c r="H51" s="24" t="n">
        <f aca="false">G51*$B51</f>
        <v>0.02</v>
      </c>
      <c r="I51" s="0" t="n">
        <v>1</v>
      </c>
      <c r="J51" s="24" t="n">
        <f aca="false">I51*$B51</f>
        <v>0.02</v>
      </c>
      <c r="K51" s="0" t="n">
        <v>1</v>
      </c>
      <c r="L51" s="24" t="n">
        <f aca="false">K51*$B51</f>
        <v>0.02</v>
      </c>
      <c r="M51" s="0" t="n">
        <v>1</v>
      </c>
      <c r="N51" s="24" t="n">
        <f aca="false">M51*$B51</f>
        <v>0.02</v>
      </c>
      <c r="O51" s="0" t="n">
        <v>1</v>
      </c>
      <c r="P51" s="24" t="n">
        <f aca="false">O51*$B51</f>
        <v>0.02</v>
      </c>
      <c r="Q51" s="0" t="n">
        <v>1</v>
      </c>
      <c r="R51" s="24" t="n">
        <f aca="false">Q51*$B51</f>
        <v>0.02</v>
      </c>
      <c r="S51" s="0" t="n">
        <v>1</v>
      </c>
      <c r="T51" s="24" t="n">
        <f aca="false">S51*$B51</f>
        <v>0.02</v>
      </c>
      <c r="U51" s="0" t="n">
        <v>1</v>
      </c>
      <c r="V51" s="24" t="n">
        <f aca="false">U51*$B51</f>
        <v>0.02</v>
      </c>
      <c r="W51" s="0" t="n">
        <v>1</v>
      </c>
      <c r="X51" s="24" t="n">
        <f aca="false">W51*$B51</f>
        <v>0.02</v>
      </c>
      <c r="Y51" s="0" t="n">
        <v>1</v>
      </c>
      <c r="Z51" s="24" t="n">
        <f aca="false">Y51*$B51</f>
        <v>0.02</v>
      </c>
      <c r="AD51" s="0" t="s">
        <v>765</v>
      </c>
    </row>
    <row r="52" customFormat="false" ht="15" hidden="false" customHeight="false" outlineLevel="0" collapsed="false">
      <c r="A52" s="0" t="s">
        <v>769</v>
      </c>
      <c r="B52" s="24" t="n">
        <v>0.02</v>
      </c>
      <c r="C52" s="0" t="n">
        <v>1</v>
      </c>
      <c r="D52" s="24" t="n">
        <f aca="false">C52*$B52</f>
        <v>0.02</v>
      </c>
      <c r="E52" s="0" t="n">
        <v>1</v>
      </c>
      <c r="F52" s="24" t="n">
        <f aca="false">E52*$B52</f>
        <v>0.02</v>
      </c>
      <c r="G52" s="0" t="n">
        <v>1</v>
      </c>
      <c r="H52" s="24" t="n">
        <f aca="false">G52*$B52</f>
        <v>0.02</v>
      </c>
      <c r="I52" s="0" t="n">
        <v>1</v>
      </c>
      <c r="J52" s="24" t="n">
        <f aca="false">I52*$B52</f>
        <v>0.02</v>
      </c>
      <c r="K52" s="0" t="n">
        <v>1</v>
      </c>
      <c r="L52" s="24" t="n">
        <f aca="false">K52*$B52</f>
        <v>0.02</v>
      </c>
      <c r="M52" s="0" t="n">
        <v>1</v>
      </c>
      <c r="N52" s="24" t="n">
        <f aca="false">M52*$B52</f>
        <v>0.02</v>
      </c>
      <c r="O52" s="0" t="n">
        <v>1</v>
      </c>
      <c r="P52" s="24" t="n">
        <f aca="false">O52*$B52</f>
        <v>0.02</v>
      </c>
      <c r="Q52" s="0" t="n">
        <v>1</v>
      </c>
      <c r="R52" s="24" t="n">
        <f aca="false">Q52*$B52</f>
        <v>0.02</v>
      </c>
      <c r="S52" s="0" t="n">
        <v>1</v>
      </c>
      <c r="T52" s="24" t="n">
        <f aca="false">S52*$B52</f>
        <v>0.02</v>
      </c>
      <c r="U52" s="0" t="n">
        <v>1</v>
      </c>
      <c r="V52" s="24" t="n">
        <f aca="false">U52*$B52</f>
        <v>0.02</v>
      </c>
      <c r="W52" s="0" t="n">
        <v>1</v>
      </c>
      <c r="X52" s="24" t="n">
        <f aca="false">W52*$B52</f>
        <v>0.02</v>
      </c>
      <c r="Y52" s="0" t="n">
        <v>1</v>
      </c>
      <c r="Z52" s="24" t="n">
        <f aca="false">Y52*$B52</f>
        <v>0.02</v>
      </c>
      <c r="AD52" s="0" t="s">
        <v>765</v>
      </c>
    </row>
    <row r="53" customFormat="false" ht="15" hidden="false" customHeight="false" outlineLevel="0" collapsed="false">
      <c r="A53" s="0" t="s">
        <v>770</v>
      </c>
      <c r="B53" s="24" t="n">
        <v>0.02</v>
      </c>
      <c r="C53" s="0" t="n">
        <v>1</v>
      </c>
      <c r="D53" s="24" t="n">
        <f aca="false">C53*$B53</f>
        <v>0.02</v>
      </c>
      <c r="E53" s="0" t="n">
        <v>1</v>
      </c>
      <c r="F53" s="24" t="n">
        <f aca="false">E53*$B53</f>
        <v>0.02</v>
      </c>
      <c r="G53" s="0" t="n">
        <v>1</v>
      </c>
      <c r="H53" s="24" t="n">
        <f aca="false">G53*$B53</f>
        <v>0.02</v>
      </c>
      <c r="I53" s="0" t="n">
        <v>1</v>
      </c>
      <c r="J53" s="24" t="n">
        <f aca="false">I53*$B53</f>
        <v>0.02</v>
      </c>
      <c r="K53" s="0" t="n">
        <v>1</v>
      </c>
      <c r="L53" s="24" t="n">
        <f aca="false">K53*$B53</f>
        <v>0.02</v>
      </c>
      <c r="M53" s="0" t="n">
        <v>1</v>
      </c>
      <c r="N53" s="24" t="n">
        <f aca="false">M53*$B53</f>
        <v>0.02</v>
      </c>
      <c r="O53" s="0" t="n">
        <v>1</v>
      </c>
      <c r="P53" s="24" t="n">
        <f aca="false">O53*$B53</f>
        <v>0.02</v>
      </c>
      <c r="Q53" s="0" t="n">
        <v>1</v>
      </c>
      <c r="R53" s="24" t="n">
        <f aca="false">Q53*$B53</f>
        <v>0.02</v>
      </c>
      <c r="S53" s="0" t="n">
        <v>1</v>
      </c>
      <c r="T53" s="24" t="n">
        <f aca="false">S53*$B53</f>
        <v>0.02</v>
      </c>
      <c r="U53" s="0" t="n">
        <v>1</v>
      </c>
      <c r="V53" s="24" t="n">
        <f aca="false">U53*$B53</f>
        <v>0.02</v>
      </c>
      <c r="W53" s="0" t="n">
        <v>1</v>
      </c>
      <c r="X53" s="24" t="n">
        <f aca="false">W53*$B53</f>
        <v>0.02</v>
      </c>
      <c r="Y53" s="0" t="n">
        <v>1</v>
      </c>
      <c r="Z53" s="24" t="n">
        <f aca="false">Y53*$B53</f>
        <v>0.02</v>
      </c>
      <c r="AD53" s="0" t="s">
        <v>765</v>
      </c>
    </row>
    <row r="54" customFormat="false" ht="15" hidden="false" customHeight="false" outlineLevel="0" collapsed="false">
      <c r="A54" s="0" t="s">
        <v>772</v>
      </c>
      <c r="B54" s="24" t="n">
        <v>0.02</v>
      </c>
      <c r="C54" s="0" t="n">
        <v>1</v>
      </c>
      <c r="D54" s="24" t="n">
        <f aca="false">C54*$B54</f>
        <v>0.02</v>
      </c>
      <c r="E54" s="0" t="n">
        <v>1</v>
      </c>
      <c r="F54" s="24" t="n">
        <f aca="false">E54*$B54</f>
        <v>0.02</v>
      </c>
      <c r="G54" s="0" t="n">
        <v>1</v>
      </c>
      <c r="H54" s="24" t="n">
        <f aca="false">G54*$B54</f>
        <v>0.02</v>
      </c>
      <c r="I54" s="0" t="n">
        <v>1</v>
      </c>
      <c r="J54" s="24" t="n">
        <f aca="false">I54*$B54</f>
        <v>0.02</v>
      </c>
      <c r="K54" s="0" t="n">
        <v>1</v>
      </c>
      <c r="L54" s="24" t="n">
        <f aca="false">K54*$B54</f>
        <v>0.02</v>
      </c>
      <c r="M54" s="0" t="n">
        <v>1</v>
      </c>
      <c r="N54" s="24" t="n">
        <f aca="false">M54*$B54</f>
        <v>0.02</v>
      </c>
      <c r="O54" s="0" t="n">
        <v>1</v>
      </c>
      <c r="P54" s="24" t="n">
        <f aca="false">O54*$B54</f>
        <v>0.02</v>
      </c>
      <c r="Q54" s="0" t="n">
        <v>1</v>
      </c>
      <c r="R54" s="24" t="n">
        <f aca="false">Q54*$B54</f>
        <v>0.02</v>
      </c>
      <c r="S54" s="0" t="n">
        <v>1</v>
      </c>
      <c r="T54" s="24" t="n">
        <f aca="false">S54*$B54</f>
        <v>0.02</v>
      </c>
      <c r="U54" s="0" t="n">
        <v>1</v>
      </c>
      <c r="V54" s="24" t="n">
        <f aca="false">U54*$B54</f>
        <v>0.02</v>
      </c>
      <c r="W54" s="0" t="n">
        <v>1</v>
      </c>
      <c r="X54" s="24" t="n">
        <f aca="false">W54*$B54</f>
        <v>0.02</v>
      </c>
      <c r="Y54" s="0" t="n">
        <v>1</v>
      </c>
      <c r="Z54" s="24" t="n">
        <f aca="false">Y54*$B54</f>
        <v>0.02</v>
      </c>
      <c r="AD54" s="0" t="s">
        <v>765</v>
      </c>
    </row>
    <row r="55" customFormat="false" ht="15" hidden="false" customHeight="false" outlineLevel="0" collapsed="false">
      <c r="A55" s="0" t="s">
        <v>708</v>
      </c>
      <c r="B55" s="24" t="n">
        <v>0.01</v>
      </c>
      <c r="C55" s="0" t="n">
        <v>1</v>
      </c>
      <c r="D55" s="24" t="n">
        <f aca="false">C55*$B55</f>
        <v>0.01</v>
      </c>
      <c r="E55" s="0" t="n">
        <v>1</v>
      </c>
      <c r="F55" s="24" t="n">
        <f aca="false">E55*$B55</f>
        <v>0.01</v>
      </c>
      <c r="G55" s="0" t="n">
        <v>1</v>
      </c>
      <c r="H55" s="24" t="n">
        <f aca="false">G55*$B55</f>
        <v>0.01</v>
      </c>
      <c r="I55" s="0" t="n">
        <v>1</v>
      </c>
      <c r="J55" s="24" t="n">
        <f aca="false">I55*$B55</f>
        <v>0.01</v>
      </c>
      <c r="K55" s="0" t="n">
        <v>1</v>
      </c>
      <c r="L55" s="24" t="n">
        <f aca="false">K55*$B55</f>
        <v>0.01</v>
      </c>
      <c r="M55" s="0" t="n">
        <v>1</v>
      </c>
      <c r="N55" s="24" t="n">
        <f aca="false">M55*$B55</f>
        <v>0.01</v>
      </c>
      <c r="O55" s="0" t="n">
        <v>1</v>
      </c>
      <c r="P55" s="24" t="n">
        <f aca="false">O55*$B55</f>
        <v>0.01</v>
      </c>
      <c r="Q55" s="0" t="n">
        <v>1</v>
      </c>
      <c r="R55" s="24" t="n">
        <f aca="false">Q55*$B55</f>
        <v>0.01</v>
      </c>
      <c r="S55" s="0" t="n">
        <v>1</v>
      </c>
      <c r="T55" s="24" t="n">
        <f aca="false">S55*$B55</f>
        <v>0.01</v>
      </c>
      <c r="U55" s="0" t="n">
        <v>1</v>
      </c>
      <c r="V55" s="24" t="n">
        <f aca="false">U55*$B55</f>
        <v>0.01</v>
      </c>
      <c r="W55" s="0" t="n">
        <v>1</v>
      </c>
      <c r="X55" s="24" t="n">
        <f aca="false">W55*$B55</f>
        <v>0.01</v>
      </c>
      <c r="Y55" s="0" t="n">
        <v>1</v>
      </c>
      <c r="Z55" s="24" t="n">
        <f aca="false">Y55*$B55</f>
        <v>0.01</v>
      </c>
      <c r="AD55" s="0" t="s">
        <v>765</v>
      </c>
    </row>
    <row r="56" customFormat="false" ht="15" hidden="false" customHeight="false" outlineLevel="0" collapsed="false">
      <c r="A56" s="0" t="s">
        <v>775</v>
      </c>
      <c r="B56" s="24" t="n">
        <v>0.01</v>
      </c>
      <c r="C56" s="0" t="n">
        <v>1</v>
      </c>
      <c r="D56" s="24" t="n">
        <f aca="false">C56*$B56</f>
        <v>0.01</v>
      </c>
      <c r="E56" s="0" t="n">
        <v>1</v>
      </c>
      <c r="F56" s="24" t="n">
        <f aca="false">E56*$B56</f>
        <v>0.01</v>
      </c>
      <c r="G56" s="0" t="n">
        <v>1</v>
      </c>
      <c r="H56" s="24" t="n">
        <f aca="false">G56*$B56</f>
        <v>0.01</v>
      </c>
      <c r="I56" s="0" t="n">
        <v>1</v>
      </c>
      <c r="J56" s="24" t="n">
        <f aca="false">I56*$B56</f>
        <v>0.01</v>
      </c>
      <c r="K56" s="0" t="n">
        <v>1</v>
      </c>
      <c r="L56" s="24" t="n">
        <f aca="false">K56*$B56</f>
        <v>0.01</v>
      </c>
      <c r="M56" s="0" t="n">
        <v>1</v>
      </c>
      <c r="N56" s="24" t="n">
        <f aca="false">M56*$B56</f>
        <v>0.01</v>
      </c>
      <c r="O56" s="0" t="n">
        <v>1</v>
      </c>
      <c r="P56" s="24" t="n">
        <f aca="false">O56*$B56</f>
        <v>0.01</v>
      </c>
      <c r="Q56" s="0" t="n">
        <v>1</v>
      </c>
      <c r="R56" s="24" t="n">
        <f aca="false">Q56*$B56</f>
        <v>0.01</v>
      </c>
      <c r="S56" s="0" t="n">
        <v>1</v>
      </c>
      <c r="T56" s="24" t="n">
        <f aca="false">S56*$B56</f>
        <v>0.01</v>
      </c>
      <c r="U56" s="0" t="n">
        <v>1</v>
      </c>
      <c r="V56" s="24" t="n">
        <f aca="false">U56*$B56</f>
        <v>0.01</v>
      </c>
      <c r="W56" s="0" t="n">
        <v>1</v>
      </c>
      <c r="X56" s="24" t="n">
        <f aca="false">W56*$B56</f>
        <v>0.01</v>
      </c>
      <c r="Y56" s="0" t="n">
        <v>1</v>
      </c>
      <c r="Z56" s="24" t="n">
        <f aca="false">Y56*$B56</f>
        <v>0.01</v>
      </c>
      <c r="AD56" s="0" t="s">
        <v>765</v>
      </c>
    </row>
    <row r="57" customFormat="false" ht="15" hidden="false" customHeight="false" outlineLevel="0" collapsed="false">
      <c r="A57" s="0" t="s">
        <v>777</v>
      </c>
      <c r="B57" s="24" t="n">
        <v>0.02</v>
      </c>
      <c r="C57" s="0" t="n">
        <v>1</v>
      </c>
      <c r="D57" s="24" t="n">
        <f aca="false">C57*$B57</f>
        <v>0.02</v>
      </c>
      <c r="E57" s="0" t="n">
        <v>1</v>
      </c>
      <c r="F57" s="24" t="n">
        <f aca="false">E57*$B57</f>
        <v>0.02</v>
      </c>
      <c r="G57" s="0" t="n">
        <v>1</v>
      </c>
      <c r="H57" s="24" t="n">
        <f aca="false">G57*$B57</f>
        <v>0.02</v>
      </c>
      <c r="I57" s="0" t="n">
        <v>1</v>
      </c>
      <c r="J57" s="24" t="n">
        <f aca="false">I57*$B57</f>
        <v>0.02</v>
      </c>
      <c r="K57" s="0" t="n">
        <v>1</v>
      </c>
      <c r="L57" s="24" t="n">
        <f aca="false">K57*$B57</f>
        <v>0.02</v>
      </c>
      <c r="M57" s="0" t="n">
        <v>1</v>
      </c>
      <c r="N57" s="24" t="n">
        <f aca="false">M57*$B57</f>
        <v>0.02</v>
      </c>
      <c r="O57" s="0" t="n">
        <v>1</v>
      </c>
      <c r="P57" s="24" t="n">
        <f aca="false">O57*$B57</f>
        <v>0.02</v>
      </c>
      <c r="Q57" s="0" t="n">
        <v>1</v>
      </c>
      <c r="R57" s="24" t="n">
        <f aca="false">Q57*$B57</f>
        <v>0.02</v>
      </c>
      <c r="S57" s="0" t="n">
        <v>1</v>
      </c>
      <c r="T57" s="24" t="n">
        <f aca="false">S57*$B57</f>
        <v>0.02</v>
      </c>
      <c r="U57" s="0" t="n">
        <v>1</v>
      </c>
      <c r="V57" s="24" t="n">
        <f aca="false">U57*$B57</f>
        <v>0.02</v>
      </c>
      <c r="W57" s="0" t="n">
        <v>1</v>
      </c>
      <c r="X57" s="24" t="n">
        <f aca="false">W57*$B57</f>
        <v>0.02</v>
      </c>
      <c r="Y57" s="0" t="n">
        <v>1</v>
      </c>
      <c r="Z57" s="24" t="n">
        <f aca="false">Y57*$B57</f>
        <v>0.02</v>
      </c>
      <c r="AD57" s="0" t="s">
        <v>765</v>
      </c>
    </row>
    <row r="59" customFormat="false" ht="15" hidden="false" customHeight="false" outlineLevel="0" collapsed="false">
      <c r="A59" s="53" t="s">
        <v>778</v>
      </c>
    </row>
    <row r="60" customFormat="false" ht="15" hidden="false" customHeight="false" outlineLevel="0" collapsed="false">
      <c r="A60" s="0" t="s">
        <v>764</v>
      </c>
      <c r="B60" s="25" t="n">
        <f aca="false">B49*B$44</f>
        <v>0.0835244802083333</v>
      </c>
      <c r="D60" s="25" t="n">
        <f aca="false">D49*D$44</f>
        <v>0.0835244802083333</v>
      </c>
      <c r="F60" s="25" t="n">
        <f aca="false">F49*F$44</f>
        <v>0.0852550002083333</v>
      </c>
      <c r="H60" s="25" t="n">
        <f aca="false">H49*H$44</f>
        <v>0.0905218002083333</v>
      </c>
      <c r="J60" s="25" t="n">
        <f aca="false">J49*J$44</f>
        <v>0.0925532802083333</v>
      </c>
      <c r="L60" s="25" t="n">
        <f aca="false">L49*L$44</f>
        <v>0.0940580802083333</v>
      </c>
      <c r="N60" s="25" t="n">
        <f aca="false">N49*N$44</f>
        <v>0.0852550002083333</v>
      </c>
      <c r="P60" s="25" t="n">
        <f aca="false">P49*P$44</f>
        <v>0.0855559602083333</v>
      </c>
      <c r="R60" s="25" t="n">
        <f aca="false">R49*R$44</f>
        <v>0.0878131602083333</v>
      </c>
      <c r="T60" s="25" t="n">
        <f aca="false">T49*T$44</f>
        <v>0.0855559602083333</v>
      </c>
      <c r="V60" s="25" t="n">
        <f aca="false">V49*V$44</f>
        <v>0.0835244802083333</v>
      </c>
      <c r="X60" s="25" t="n">
        <f aca="false">X49*X$44</f>
        <v>0.0859321602083333</v>
      </c>
      <c r="Z60" s="25" t="n">
        <f aca="false">Z49*Z$44</f>
        <v>0.0840511602083333</v>
      </c>
    </row>
    <row r="61" customFormat="false" ht="15" hidden="false" customHeight="false" outlineLevel="0" collapsed="false">
      <c r="A61" s="0" t="s">
        <v>766</v>
      </c>
      <c r="B61" s="25" t="n">
        <f aca="false">B50*B$44</f>
        <v>0.0835244802083333</v>
      </c>
      <c r="D61" s="25" t="n">
        <f aca="false">D50*D$44</f>
        <v>0.0835244802083333</v>
      </c>
      <c r="F61" s="25" t="n">
        <f aca="false">F50*F$44</f>
        <v>0.0852550002083333</v>
      </c>
      <c r="H61" s="25" t="n">
        <f aca="false">H50*H$44</f>
        <v>0.0905218002083333</v>
      </c>
      <c r="J61" s="25" t="n">
        <f aca="false">J50*J$44</f>
        <v>0.0925532802083333</v>
      </c>
      <c r="L61" s="25" t="n">
        <f aca="false">L50*L$44</f>
        <v>0.0940580802083333</v>
      </c>
      <c r="N61" s="25" t="n">
        <f aca="false">N50*N$44</f>
        <v>0.0852550002083333</v>
      </c>
      <c r="P61" s="25" t="n">
        <f aca="false">P50*P$44</f>
        <v>0.0855559602083333</v>
      </c>
      <c r="R61" s="25" t="n">
        <f aca="false">R50*R$44</f>
        <v>0.0878131602083333</v>
      </c>
      <c r="T61" s="25" t="n">
        <f aca="false">T50*T$44</f>
        <v>0.0855559602083333</v>
      </c>
      <c r="V61" s="25" t="n">
        <f aca="false">V50*V$44</f>
        <v>0.0835244802083333</v>
      </c>
      <c r="X61" s="25" t="n">
        <f aca="false">X50*X$44</f>
        <v>0.0859321602083333</v>
      </c>
      <c r="Z61" s="25" t="n">
        <f aca="false">Z50*Z$44</f>
        <v>0.0840511602083333</v>
      </c>
    </row>
    <row r="62" customFormat="false" ht="15" hidden="false" customHeight="false" outlineLevel="0" collapsed="false">
      <c r="A62" s="0" t="s">
        <v>767</v>
      </c>
      <c r="B62" s="25" t="n">
        <f aca="false">B51*B$44</f>
        <v>0.167048960416667</v>
      </c>
      <c r="D62" s="25" t="n">
        <f aca="false">D51*D$44</f>
        <v>0.167048960416667</v>
      </c>
      <c r="F62" s="25" t="n">
        <f aca="false">F51*F$44</f>
        <v>0.170510000416667</v>
      </c>
      <c r="H62" s="25" t="n">
        <f aca="false">H51*H$44</f>
        <v>0.181043600416667</v>
      </c>
      <c r="J62" s="25" t="n">
        <f aca="false">J51*J$44</f>
        <v>0.185106560416667</v>
      </c>
      <c r="L62" s="25" t="n">
        <f aca="false">L51*L$44</f>
        <v>0.188116160416667</v>
      </c>
      <c r="N62" s="25" t="n">
        <f aca="false">N51*N$44</f>
        <v>0.170510000416667</v>
      </c>
      <c r="P62" s="25" t="n">
        <f aca="false">P51*P$44</f>
        <v>0.171111920416667</v>
      </c>
      <c r="R62" s="25" t="n">
        <f aca="false">R51*R$44</f>
        <v>0.175626320416667</v>
      </c>
      <c r="T62" s="25" t="n">
        <f aca="false">T51*T$44</f>
        <v>0.171111920416667</v>
      </c>
      <c r="V62" s="25" t="n">
        <f aca="false">V51*V$44</f>
        <v>0.167048960416667</v>
      </c>
      <c r="X62" s="25" t="n">
        <f aca="false">X51*X$44</f>
        <v>0.171864320416667</v>
      </c>
      <c r="Z62" s="25" t="n">
        <f aca="false">Z51*Z$44</f>
        <v>0.168102320416667</v>
      </c>
    </row>
    <row r="63" customFormat="false" ht="15" hidden="false" customHeight="false" outlineLevel="0" collapsed="false">
      <c r="A63" s="0" t="s">
        <v>769</v>
      </c>
      <c r="B63" s="25" t="n">
        <f aca="false">B52*B$44</f>
        <v>0.167048960416667</v>
      </c>
      <c r="D63" s="25" t="n">
        <f aca="false">D52*D$44</f>
        <v>0.167048960416667</v>
      </c>
      <c r="F63" s="25" t="n">
        <f aca="false">F52*F$44</f>
        <v>0.170510000416667</v>
      </c>
      <c r="H63" s="25" t="n">
        <f aca="false">H52*H$44</f>
        <v>0.181043600416667</v>
      </c>
      <c r="J63" s="25" t="n">
        <f aca="false">J52*J$44</f>
        <v>0.185106560416667</v>
      </c>
      <c r="L63" s="25" t="n">
        <f aca="false">L52*L$44</f>
        <v>0.188116160416667</v>
      </c>
      <c r="N63" s="25" t="n">
        <f aca="false">N52*N$44</f>
        <v>0.170510000416667</v>
      </c>
      <c r="P63" s="25" t="n">
        <f aca="false">P52*P$44</f>
        <v>0.171111920416667</v>
      </c>
      <c r="R63" s="25" t="n">
        <f aca="false">R52*R$44</f>
        <v>0.175626320416667</v>
      </c>
      <c r="T63" s="25" t="n">
        <f aca="false">T52*T$44</f>
        <v>0.171111920416667</v>
      </c>
      <c r="V63" s="25" t="n">
        <f aca="false">V52*V$44</f>
        <v>0.167048960416667</v>
      </c>
      <c r="X63" s="25" t="n">
        <f aca="false">X52*X$44</f>
        <v>0.171864320416667</v>
      </c>
      <c r="Z63" s="25" t="n">
        <f aca="false">Z52*Z$44</f>
        <v>0.168102320416667</v>
      </c>
    </row>
    <row r="64" customFormat="false" ht="15" hidden="false" customHeight="false" outlineLevel="0" collapsed="false">
      <c r="A64" s="0" t="s">
        <v>770</v>
      </c>
      <c r="B64" s="25" t="n">
        <f aca="false">B53*B$44</f>
        <v>0.167048960416667</v>
      </c>
      <c r="D64" s="25" t="n">
        <f aca="false">D53*D$44</f>
        <v>0.167048960416667</v>
      </c>
      <c r="F64" s="25" t="n">
        <f aca="false">F53*F$44</f>
        <v>0.170510000416667</v>
      </c>
      <c r="H64" s="25" t="n">
        <f aca="false">H53*H$44</f>
        <v>0.181043600416667</v>
      </c>
      <c r="J64" s="25" t="n">
        <f aca="false">J53*J$44</f>
        <v>0.185106560416667</v>
      </c>
      <c r="L64" s="25" t="n">
        <f aca="false">L53*L$44</f>
        <v>0.188116160416667</v>
      </c>
      <c r="N64" s="25" t="n">
        <f aca="false">N53*N$44</f>
        <v>0.170510000416667</v>
      </c>
      <c r="P64" s="25" t="n">
        <f aca="false">P53*P$44</f>
        <v>0.171111920416667</v>
      </c>
      <c r="R64" s="25" t="n">
        <f aca="false">R53*R$44</f>
        <v>0.175626320416667</v>
      </c>
      <c r="T64" s="25" t="n">
        <f aca="false">T53*T$44</f>
        <v>0.171111920416667</v>
      </c>
      <c r="V64" s="25" t="n">
        <f aca="false">V53*V$44</f>
        <v>0.167048960416667</v>
      </c>
      <c r="X64" s="25" t="n">
        <f aca="false">X53*X$44</f>
        <v>0.171864320416667</v>
      </c>
      <c r="Z64" s="25" t="n">
        <f aca="false">Z53*Z$44</f>
        <v>0.168102320416667</v>
      </c>
    </row>
    <row r="65" customFormat="false" ht="15" hidden="false" customHeight="false" outlineLevel="0" collapsed="false">
      <c r="A65" s="0" t="s">
        <v>772</v>
      </c>
      <c r="B65" s="25" t="n">
        <f aca="false">B54*B$44</f>
        <v>0.167048960416667</v>
      </c>
      <c r="D65" s="25" t="n">
        <f aca="false">D54*D$44</f>
        <v>0.167048960416667</v>
      </c>
      <c r="F65" s="25" t="n">
        <f aca="false">F54*F$44</f>
        <v>0.170510000416667</v>
      </c>
      <c r="H65" s="25" t="n">
        <f aca="false">H54*H$44</f>
        <v>0.181043600416667</v>
      </c>
      <c r="J65" s="25" t="n">
        <f aca="false">J54*J$44</f>
        <v>0.185106560416667</v>
      </c>
      <c r="L65" s="25" t="n">
        <f aca="false">L54*L$44</f>
        <v>0.188116160416667</v>
      </c>
      <c r="N65" s="25" t="n">
        <f aca="false">N54*N$44</f>
        <v>0.170510000416667</v>
      </c>
      <c r="P65" s="25" t="n">
        <f aca="false">P54*P$44</f>
        <v>0.171111920416667</v>
      </c>
      <c r="R65" s="25" t="n">
        <f aca="false">R54*R$44</f>
        <v>0.175626320416667</v>
      </c>
      <c r="T65" s="25" t="n">
        <f aca="false">T54*T$44</f>
        <v>0.171111920416667</v>
      </c>
      <c r="V65" s="25" t="n">
        <f aca="false">V54*V$44</f>
        <v>0.167048960416667</v>
      </c>
      <c r="X65" s="25" t="n">
        <f aca="false">X54*X$44</f>
        <v>0.171864320416667</v>
      </c>
      <c r="Z65" s="25" t="n">
        <f aca="false">Z54*Z$44</f>
        <v>0.168102320416667</v>
      </c>
    </row>
    <row r="66" customFormat="false" ht="15" hidden="false" customHeight="false" outlineLevel="0" collapsed="false">
      <c r="A66" s="0" t="s">
        <v>708</v>
      </c>
      <c r="B66" s="25" t="n">
        <f aca="false">B55*B$44</f>
        <v>0.0835244802083333</v>
      </c>
      <c r="D66" s="25" t="n">
        <f aca="false">D55*D$44</f>
        <v>0.0835244802083333</v>
      </c>
      <c r="F66" s="25" t="n">
        <f aca="false">F55*F$44</f>
        <v>0.0852550002083333</v>
      </c>
      <c r="H66" s="25" t="n">
        <f aca="false">H55*H$44</f>
        <v>0.0905218002083333</v>
      </c>
      <c r="J66" s="25" t="n">
        <f aca="false">J55*J$44</f>
        <v>0.0925532802083333</v>
      </c>
      <c r="L66" s="25" t="n">
        <f aca="false">L55*L$44</f>
        <v>0.0940580802083333</v>
      </c>
      <c r="N66" s="25" t="n">
        <f aca="false">N55*N$44</f>
        <v>0.0852550002083333</v>
      </c>
      <c r="P66" s="25" t="n">
        <f aca="false">P55*P$44</f>
        <v>0.0855559602083333</v>
      </c>
      <c r="R66" s="25" t="n">
        <f aca="false">R55*R$44</f>
        <v>0.0878131602083333</v>
      </c>
      <c r="T66" s="25" t="n">
        <f aca="false">T55*T$44</f>
        <v>0.0855559602083333</v>
      </c>
      <c r="V66" s="25" t="n">
        <f aca="false">V55*V$44</f>
        <v>0.0835244802083333</v>
      </c>
      <c r="X66" s="25" t="n">
        <f aca="false">X55*X$44</f>
        <v>0.0859321602083333</v>
      </c>
      <c r="Z66" s="25" t="n">
        <f aca="false">Z55*Z$44</f>
        <v>0.0840511602083333</v>
      </c>
    </row>
    <row r="67" customFormat="false" ht="15" hidden="false" customHeight="false" outlineLevel="0" collapsed="false">
      <c r="A67" s="0" t="s">
        <v>775</v>
      </c>
      <c r="B67" s="25" t="n">
        <f aca="false">B56*B$44</f>
        <v>0.0835244802083333</v>
      </c>
      <c r="D67" s="25" t="n">
        <f aca="false">D56*D$44</f>
        <v>0.0835244802083333</v>
      </c>
      <c r="F67" s="25" t="n">
        <f aca="false">F56*F$44</f>
        <v>0.0852550002083333</v>
      </c>
      <c r="H67" s="25" t="n">
        <f aca="false">H56*H$44</f>
        <v>0.0905218002083333</v>
      </c>
      <c r="J67" s="25" t="n">
        <f aca="false">J56*J$44</f>
        <v>0.0925532802083333</v>
      </c>
      <c r="L67" s="25" t="n">
        <f aca="false">L56*L$44</f>
        <v>0.0940580802083333</v>
      </c>
      <c r="N67" s="25" t="n">
        <f aca="false">N56*N$44</f>
        <v>0.0852550002083333</v>
      </c>
      <c r="P67" s="25" t="n">
        <f aca="false">P56*P$44</f>
        <v>0.0855559602083333</v>
      </c>
      <c r="R67" s="25" t="n">
        <f aca="false">R56*R$44</f>
        <v>0.0878131602083333</v>
      </c>
      <c r="T67" s="25" t="n">
        <f aca="false">T56*T$44</f>
        <v>0.0855559602083333</v>
      </c>
      <c r="V67" s="25" t="n">
        <f aca="false">V56*V$44</f>
        <v>0.0835244802083333</v>
      </c>
      <c r="X67" s="25" t="n">
        <f aca="false">X56*X$44</f>
        <v>0.0859321602083333</v>
      </c>
      <c r="Z67" s="25" t="n">
        <f aca="false">Z56*Z$44</f>
        <v>0.0840511602083333</v>
      </c>
    </row>
    <row r="68" customFormat="false" ht="15" hidden="false" customHeight="false" outlineLevel="0" collapsed="false">
      <c r="A68" s="0" t="s">
        <v>777</v>
      </c>
      <c r="B68" s="25" t="n">
        <f aca="false">B57*B$44</f>
        <v>0.167048960416667</v>
      </c>
      <c r="D68" s="25" t="n">
        <f aca="false">D57*D$44</f>
        <v>0.167048960416667</v>
      </c>
      <c r="F68" s="25" t="n">
        <f aca="false">F57*F$44</f>
        <v>0.170510000416667</v>
      </c>
      <c r="H68" s="25" t="n">
        <f aca="false">H57*H$44</f>
        <v>0.181043600416667</v>
      </c>
      <c r="J68" s="25" t="n">
        <f aca="false">J57*J$44</f>
        <v>0.185106560416667</v>
      </c>
      <c r="L68" s="25" t="n">
        <f aca="false">L57*L$44</f>
        <v>0.188116160416667</v>
      </c>
      <c r="N68" s="25" t="n">
        <f aca="false">N57*N$44</f>
        <v>0.170510000416667</v>
      </c>
      <c r="P68" s="25" t="n">
        <f aca="false">P57*P$44</f>
        <v>0.171111920416667</v>
      </c>
      <c r="R68" s="25" t="n">
        <f aca="false">R57*R$44</f>
        <v>0.175626320416667</v>
      </c>
      <c r="T68" s="25" t="n">
        <f aca="false">T57*T$44</f>
        <v>0.171111920416667</v>
      </c>
      <c r="V68" s="25" t="n">
        <f aca="false">V57*V$44</f>
        <v>0.167048960416667</v>
      </c>
      <c r="X68" s="25" t="n">
        <f aca="false">X57*X$44</f>
        <v>0.171864320416667</v>
      </c>
      <c r="Z68" s="25" t="n">
        <f aca="false">Z57*Z$44</f>
        <v>0.168102320416667</v>
      </c>
    </row>
    <row r="69" s="101" customFormat="true" ht="15" hidden="false" customHeight="false" outlineLevel="0" collapsed="false">
      <c r="A69" s="101" t="s">
        <v>779</v>
      </c>
      <c r="B69" s="177" t="n">
        <f aca="false">SUM(B60:B68)</f>
        <v>1.16934272291667</v>
      </c>
      <c r="D69" s="177" t="n">
        <f aca="false">SUM(D60:D68)</f>
        <v>1.16934272291667</v>
      </c>
      <c r="F69" s="177" t="n">
        <f aca="false">SUM(F60:F68)</f>
        <v>1.19357000291667</v>
      </c>
      <c r="H69" s="177" t="n">
        <f aca="false">SUM(H60:H68)</f>
        <v>1.26730520291667</v>
      </c>
      <c r="J69" s="177" t="n">
        <f aca="false">SUM(J60:J68)</f>
        <v>1.29574592291667</v>
      </c>
      <c r="L69" s="177" t="n">
        <f aca="false">SUM(L60:L68)</f>
        <v>1.31681312291667</v>
      </c>
      <c r="N69" s="177" t="n">
        <f aca="false">SUM(N60:N68)</f>
        <v>1.19357000291667</v>
      </c>
      <c r="P69" s="177" t="n">
        <f aca="false">SUM(P60:P68)</f>
        <v>1.19778344291667</v>
      </c>
      <c r="R69" s="177" t="n">
        <f aca="false">SUM(R60:R68)</f>
        <v>1.22938424291667</v>
      </c>
      <c r="T69" s="177" t="n">
        <f aca="false">SUM(T60:T68)</f>
        <v>1.19778344291667</v>
      </c>
      <c r="V69" s="177" t="n">
        <f aca="false">SUM(V60:V68)</f>
        <v>1.16934272291667</v>
      </c>
      <c r="X69" s="177" t="n">
        <f aca="false">SUM(X60:X68)</f>
        <v>1.20305024291667</v>
      </c>
      <c r="Z69" s="177" t="n">
        <f aca="false">SUM(Z60:Z68)</f>
        <v>1.17671624291667</v>
      </c>
      <c r="AA69" s="177" t="n">
        <f aca="false">D$2*D69+F$2*F69</f>
        <v>1.18131438252846</v>
      </c>
      <c r="AB69" s="177" t="n">
        <f aca="false">H$2*H69+J$2*J69+L$2*L69</f>
        <v>1.30285476250511</v>
      </c>
      <c r="AC69" s="177" t="n">
        <f aca="false">N$2*N69+P$2*P69+R$2*R69+T$2*T69+V$2*V69+X$2*X69+Z$2*Z69</f>
        <v>1.19578147568023</v>
      </c>
    </row>
    <row r="70" customFormat="false" ht="15" hidden="false" customHeight="false" outlineLevel="0" collapsed="false">
      <c r="B70" s="25"/>
    </row>
    <row r="71" customFormat="false" ht="15" hidden="false" customHeight="false" outlineLevel="0" collapsed="false">
      <c r="A71" s="53" t="s">
        <v>780</v>
      </c>
      <c r="B71" s="25"/>
    </row>
    <row r="72" customFormat="false" ht="15" hidden="false" customHeight="false" outlineLevel="0" collapsed="false">
      <c r="A72" s="0" t="s">
        <v>764</v>
      </c>
      <c r="B72" s="25" t="n">
        <f aca="false">B49*B$45</f>
        <v>0.0201314150173611</v>
      </c>
      <c r="D72" s="25" t="n">
        <f aca="false">D49*D$45</f>
        <v>0.0201314150173611</v>
      </c>
      <c r="F72" s="25" t="n">
        <f aca="false">F49*F$45</f>
        <v>0.0209966750173611</v>
      </c>
      <c r="H72" s="25" t="n">
        <f aca="false">H49*H$45</f>
        <v>0.0236300750173611</v>
      </c>
      <c r="J72" s="25" t="n">
        <f aca="false">J49*J$45</f>
        <v>0.0246458150173611</v>
      </c>
      <c r="L72" s="25" t="n">
        <f aca="false">L49*L$45</f>
        <v>0.0253982150173611</v>
      </c>
      <c r="N72" s="25" t="n">
        <f aca="false">N49*N$45</f>
        <v>0.0209966750173611</v>
      </c>
      <c r="P72" s="25" t="n">
        <f aca="false">P49*P$45</f>
        <v>0.0211471550173611</v>
      </c>
      <c r="R72" s="25" t="n">
        <f aca="false">R49*R$45</f>
        <v>0.0222757550173611</v>
      </c>
      <c r="T72" s="25" t="n">
        <f aca="false">T49*T$45</f>
        <v>0.0211471550173611</v>
      </c>
      <c r="V72" s="25" t="n">
        <f aca="false">V49*V$45</f>
        <v>0.0201314150173611</v>
      </c>
      <c r="X72" s="25" t="n">
        <f aca="false">X49*X$45</f>
        <v>0.0213352550173611</v>
      </c>
      <c r="Z72" s="25" t="n">
        <f aca="false">Z49*Z$45</f>
        <v>0.0203947550173611</v>
      </c>
    </row>
    <row r="73" customFormat="false" ht="15" hidden="false" customHeight="false" outlineLevel="0" collapsed="false">
      <c r="A73" s="0" t="s">
        <v>766</v>
      </c>
      <c r="B73" s="25" t="n">
        <f aca="false">B50*B$45</f>
        <v>0.0201314150173611</v>
      </c>
      <c r="D73" s="25" t="n">
        <f aca="false">D50*D$45</f>
        <v>0.0201314150173611</v>
      </c>
      <c r="F73" s="25" t="n">
        <f aca="false">F50*F$45</f>
        <v>0.0209966750173611</v>
      </c>
      <c r="H73" s="25" t="n">
        <f aca="false">H50*H$45</f>
        <v>0.0236300750173611</v>
      </c>
      <c r="J73" s="25" t="n">
        <f aca="false">J50*J$45</f>
        <v>0.0246458150173611</v>
      </c>
      <c r="L73" s="25" t="n">
        <f aca="false">L50*L$45</f>
        <v>0.0253982150173611</v>
      </c>
      <c r="N73" s="25" t="n">
        <f aca="false">N50*N$45</f>
        <v>0.0209966750173611</v>
      </c>
      <c r="P73" s="25" t="n">
        <f aca="false">P50*P$45</f>
        <v>0.0211471550173611</v>
      </c>
      <c r="R73" s="25" t="n">
        <f aca="false">R50*R$45</f>
        <v>0.0222757550173611</v>
      </c>
      <c r="T73" s="25" t="n">
        <f aca="false">T50*T$45</f>
        <v>0.0211471550173611</v>
      </c>
      <c r="V73" s="25" t="n">
        <f aca="false">V50*V$45</f>
        <v>0.0201314150173611</v>
      </c>
      <c r="X73" s="25" t="n">
        <f aca="false">X50*X$45</f>
        <v>0.0213352550173611</v>
      </c>
      <c r="Z73" s="25" t="n">
        <f aca="false">Z50*Z$45</f>
        <v>0.0203947550173611</v>
      </c>
    </row>
    <row r="74" customFormat="false" ht="15" hidden="false" customHeight="false" outlineLevel="0" collapsed="false">
      <c r="A74" s="0" t="s">
        <v>767</v>
      </c>
      <c r="B74" s="25" t="n">
        <f aca="false">B51*B$45</f>
        <v>0.0402628300347222</v>
      </c>
      <c r="D74" s="25" t="n">
        <f aca="false">D51*D$45</f>
        <v>0.0402628300347222</v>
      </c>
      <c r="F74" s="25" t="n">
        <f aca="false">F51*F$45</f>
        <v>0.0419933500347222</v>
      </c>
      <c r="H74" s="25" t="n">
        <f aca="false">H51*H$45</f>
        <v>0.0472601500347222</v>
      </c>
      <c r="J74" s="25" t="n">
        <f aca="false">J51*J$45</f>
        <v>0.0492916300347222</v>
      </c>
      <c r="L74" s="25" t="n">
        <f aca="false">L51*L$45</f>
        <v>0.0507964300347222</v>
      </c>
      <c r="N74" s="25" t="n">
        <f aca="false">N51*N$45</f>
        <v>0.0419933500347222</v>
      </c>
      <c r="P74" s="25" t="n">
        <f aca="false">P51*P$45</f>
        <v>0.0422943100347222</v>
      </c>
      <c r="R74" s="25" t="n">
        <f aca="false">R51*R$45</f>
        <v>0.0445515100347222</v>
      </c>
      <c r="T74" s="25" t="n">
        <f aca="false">T51*T$45</f>
        <v>0.0422943100347222</v>
      </c>
      <c r="V74" s="25" t="n">
        <f aca="false">V51*V$45</f>
        <v>0.0402628300347222</v>
      </c>
      <c r="X74" s="25" t="n">
        <f aca="false">X51*X$45</f>
        <v>0.0426705100347222</v>
      </c>
      <c r="Z74" s="25" t="n">
        <f aca="false">Z51*Z$45</f>
        <v>0.0407895100347222</v>
      </c>
    </row>
    <row r="75" customFormat="false" ht="15" hidden="false" customHeight="false" outlineLevel="0" collapsed="false">
      <c r="A75" s="0" t="s">
        <v>769</v>
      </c>
      <c r="B75" s="25" t="n">
        <f aca="false">B52*B$45</f>
        <v>0.0402628300347222</v>
      </c>
      <c r="D75" s="25" t="n">
        <f aca="false">D52*D$45</f>
        <v>0.0402628300347222</v>
      </c>
      <c r="F75" s="25" t="n">
        <f aca="false">F52*F$45</f>
        <v>0.0419933500347222</v>
      </c>
      <c r="H75" s="25" t="n">
        <f aca="false">H52*H$45</f>
        <v>0.0472601500347222</v>
      </c>
      <c r="J75" s="25" t="n">
        <f aca="false">J52*J$45</f>
        <v>0.0492916300347222</v>
      </c>
      <c r="L75" s="25" t="n">
        <f aca="false">L52*L$45</f>
        <v>0.0507964300347222</v>
      </c>
      <c r="N75" s="25" t="n">
        <f aca="false">N52*N$45</f>
        <v>0.0419933500347222</v>
      </c>
      <c r="P75" s="25" t="n">
        <f aca="false">P52*P$45</f>
        <v>0.0422943100347222</v>
      </c>
      <c r="R75" s="25" t="n">
        <f aca="false">R52*R$45</f>
        <v>0.0445515100347222</v>
      </c>
      <c r="T75" s="25" t="n">
        <f aca="false">T52*T$45</f>
        <v>0.0422943100347222</v>
      </c>
      <c r="V75" s="25" t="n">
        <f aca="false">V52*V$45</f>
        <v>0.0402628300347222</v>
      </c>
      <c r="X75" s="25" t="n">
        <f aca="false">X52*X$45</f>
        <v>0.0426705100347222</v>
      </c>
      <c r="Z75" s="25" t="n">
        <f aca="false">Z52*Z$45</f>
        <v>0.0407895100347222</v>
      </c>
    </row>
    <row r="76" customFormat="false" ht="15" hidden="false" customHeight="false" outlineLevel="0" collapsed="false">
      <c r="A76" s="0" t="s">
        <v>770</v>
      </c>
      <c r="B76" s="25" t="n">
        <f aca="false">B53*B$45</f>
        <v>0.0402628300347222</v>
      </c>
      <c r="D76" s="25" t="n">
        <f aca="false">D53*D$45</f>
        <v>0.0402628300347222</v>
      </c>
      <c r="F76" s="25" t="n">
        <f aca="false">F53*F$45</f>
        <v>0.0419933500347222</v>
      </c>
      <c r="H76" s="25" t="n">
        <f aca="false">H53*H$45</f>
        <v>0.0472601500347222</v>
      </c>
      <c r="J76" s="25" t="n">
        <f aca="false">J53*J$45</f>
        <v>0.0492916300347222</v>
      </c>
      <c r="L76" s="25" t="n">
        <f aca="false">L53*L$45</f>
        <v>0.0507964300347222</v>
      </c>
      <c r="N76" s="25" t="n">
        <f aca="false">N53*N$45</f>
        <v>0.0419933500347222</v>
      </c>
      <c r="P76" s="25" t="n">
        <f aca="false">P53*P$45</f>
        <v>0.0422943100347222</v>
      </c>
      <c r="R76" s="25" t="n">
        <f aca="false">R53*R$45</f>
        <v>0.0445515100347222</v>
      </c>
      <c r="T76" s="25" t="n">
        <f aca="false">T53*T$45</f>
        <v>0.0422943100347222</v>
      </c>
      <c r="V76" s="25" t="n">
        <f aca="false">V53*V$45</f>
        <v>0.0402628300347222</v>
      </c>
      <c r="X76" s="25" t="n">
        <f aca="false">X53*X$45</f>
        <v>0.0426705100347222</v>
      </c>
      <c r="Z76" s="25" t="n">
        <f aca="false">Z53*Z$45</f>
        <v>0.0407895100347222</v>
      </c>
    </row>
    <row r="77" customFormat="false" ht="15" hidden="false" customHeight="false" outlineLevel="0" collapsed="false">
      <c r="A77" s="0" t="s">
        <v>772</v>
      </c>
      <c r="B77" s="25" t="n">
        <f aca="false">B54*B$45</f>
        <v>0.0402628300347222</v>
      </c>
      <c r="D77" s="25" t="n">
        <f aca="false">D54*D$45</f>
        <v>0.0402628300347222</v>
      </c>
      <c r="F77" s="25" t="n">
        <f aca="false">F54*F$45</f>
        <v>0.0419933500347222</v>
      </c>
      <c r="H77" s="25" t="n">
        <f aca="false">H54*H$45</f>
        <v>0.0472601500347222</v>
      </c>
      <c r="J77" s="25" t="n">
        <f aca="false">J54*J$45</f>
        <v>0.0492916300347222</v>
      </c>
      <c r="L77" s="25" t="n">
        <f aca="false">L54*L$45</f>
        <v>0.0507964300347222</v>
      </c>
      <c r="N77" s="25" t="n">
        <f aca="false">N54*N$45</f>
        <v>0.0419933500347222</v>
      </c>
      <c r="P77" s="25" t="n">
        <f aca="false">P54*P$45</f>
        <v>0.0422943100347222</v>
      </c>
      <c r="R77" s="25" t="n">
        <f aca="false">R54*R$45</f>
        <v>0.0445515100347222</v>
      </c>
      <c r="T77" s="25" t="n">
        <f aca="false">T54*T$45</f>
        <v>0.0422943100347222</v>
      </c>
      <c r="V77" s="25" t="n">
        <f aca="false">V54*V$45</f>
        <v>0.0402628300347222</v>
      </c>
      <c r="X77" s="25" t="n">
        <f aca="false">X54*X$45</f>
        <v>0.0426705100347222</v>
      </c>
      <c r="Z77" s="25" t="n">
        <f aca="false">Z54*Z$45</f>
        <v>0.0407895100347222</v>
      </c>
    </row>
    <row r="78" customFormat="false" ht="15" hidden="false" customHeight="false" outlineLevel="0" collapsed="false">
      <c r="A78" s="0" t="s">
        <v>708</v>
      </c>
      <c r="B78" s="25" t="n">
        <f aca="false">B55*B$45</f>
        <v>0.0201314150173611</v>
      </c>
      <c r="D78" s="25" t="n">
        <f aca="false">D55*D$45</f>
        <v>0.0201314150173611</v>
      </c>
      <c r="F78" s="25" t="n">
        <f aca="false">F55*F$45</f>
        <v>0.0209966750173611</v>
      </c>
      <c r="H78" s="25" t="n">
        <f aca="false">H55*H$45</f>
        <v>0.0236300750173611</v>
      </c>
      <c r="J78" s="25" t="n">
        <f aca="false">J55*J$45</f>
        <v>0.0246458150173611</v>
      </c>
      <c r="L78" s="25" t="n">
        <f aca="false">L55*L$45</f>
        <v>0.0253982150173611</v>
      </c>
      <c r="N78" s="25" t="n">
        <f aca="false">N55*N$45</f>
        <v>0.0209966750173611</v>
      </c>
      <c r="P78" s="25" t="n">
        <f aca="false">P55*P$45</f>
        <v>0.0211471550173611</v>
      </c>
      <c r="R78" s="25" t="n">
        <f aca="false">R55*R$45</f>
        <v>0.0222757550173611</v>
      </c>
      <c r="T78" s="25" t="n">
        <f aca="false">T55*T$45</f>
        <v>0.0211471550173611</v>
      </c>
      <c r="V78" s="25" t="n">
        <f aca="false">V55*V$45</f>
        <v>0.0201314150173611</v>
      </c>
      <c r="X78" s="25" t="n">
        <f aca="false">X55*X$45</f>
        <v>0.0213352550173611</v>
      </c>
      <c r="Z78" s="25" t="n">
        <f aca="false">Z55*Z$45</f>
        <v>0.0203947550173611</v>
      </c>
    </row>
    <row r="79" customFormat="false" ht="15" hidden="false" customHeight="false" outlineLevel="0" collapsed="false">
      <c r="A79" s="0" t="s">
        <v>775</v>
      </c>
      <c r="B79" s="25" t="n">
        <f aca="false">B56*B$45</f>
        <v>0.0201314150173611</v>
      </c>
      <c r="D79" s="25" t="n">
        <f aca="false">D56*D$45</f>
        <v>0.0201314150173611</v>
      </c>
      <c r="F79" s="25" t="n">
        <f aca="false">F56*F$45</f>
        <v>0.0209966750173611</v>
      </c>
      <c r="H79" s="25" t="n">
        <f aca="false">H56*H$45</f>
        <v>0.0236300750173611</v>
      </c>
      <c r="J79" s="25" t="n">
        <f aca="false">J56*J$45</f>
        <v>0.0246458150173611</v>
      </c>
      <c r="L79" s="25" t="n">
        <f aca="false">L56*L$45</f>
        <v>0.0253982150173611</v>
      </c>
      <c r="N79" s="25" t="n">
        <f aca="false">N56*N$45</f>
        <v>0.0209966750173611</v>
      </c>
      <c r="P79" s="25" t="n">
        <f aca="false">P56*P$45</f>
        <v>0.0211471550173611</v>
      </c>
      <c r="R79" s="25" t="n">
        <f aca="false">R56*R$45</f>
        <v>0.0222757550173611</v>
      </c>
      <c r="T79" s="25" t="n">
        <f aca="false">T56*T$45</f>
        <v>0.0211471550173611</v>
      </c>
      <c r="V79" s="25" t="n">
        <f aca="false">V56*V$45</f>
        <v>0.0201314150173611</v>
      </c>
      <c r="X79" s="25" t="n">
        <f aca="false">X56*X$45</f>
        <v>0.0213352550173611</v>
      </c>
      <c r="Z79" s="25" t="n">
        <f aca="false">Z56*Z$45</f>
        <v>0.0203947550173611</v>
      </c>
    </row>
    <row r="80" customFormat="false" ht="15" hidden="false" customHeight="false" outlineLevel="0" collapsed="false">
      <c r="A80" s="0" t="s">
        <v>777</v>
      </c>
      <c r="B80" s="25" t="n">
        <f aca="false">B57*B$45</f>
        <v>0.0402628300347222</v>
      </c>
      <c r="D80" s="25" t="n">
        <f aca="false">D57*D$45</f>
        <v>0.0402628300347222</v>
      </c>
      <c r="F80" s="25" t="n">
        <f aca="false">F57*F$45</f>
        <v>0.0419933500347222</v>
      </c>
      <c r="H80" s="25" t="n">
        <f aca="false">H57*H$45</f>
        <v>0.0472601500347222</v>
      </c>
      <c r="J80" s="25" t="n">
        <f aca="false">J57*J$45</f>
        <v>0.0492916300347222</v>
      </c>
      <c r="L80" s="25" t="n">
        <f aca="false">L57*L$45</f>
        <v>0.0507964300347222</v>
      </c>
      <c r="N80" s="25" t="n">
        <f aca="false">N57*N$45</f>
        <v>0.0419933500347222</v>
      </c>
      <c r="P80" s="25" t="n">
        <f aca="false">P57*P$45</f>
        <v>0.0422943100347222</v>
      </c>
      <c r="R80" s="25" t="n">
        <f aca="false">R57*R$45</f>
        <v>0.0445515100347222</v>
      </c>
      <c r="T80" s="25" t="n">
        <f aca="false">T57*T$45</f>
        <v>0.0422943100347222</v>
      </c>
      <c r="V80" s="25" t="n">
        <f aca="false">V57*V$45</f>
        <v>0.0402628300347222</v>
      </c>
      <c r="X80" s="25" t="n">
        <f aca="false">X57*X$45</f>
        <v>0.0426705100347222</v>
      </c>
      <c r="Z80" s="25" t="n">
        <f aca="false">Z57*Z$45</f>
        <v>0.0407895100347222</v>
      </c>
    </row>
    <row r="81" s="101" customFormat="true" ht="15" hidden="false" customHeight="false" outlineLevel="0" collapsed="false">
      <c r="A81" s="101" t="s">
        <v>781</v>
      </c>
      <c r="B81" s="177" t="n">
        <f aca="false">SUM(B72:B80)</f>
        <v>0.281839810243055</v>
      </c>
      <c r="D81" s="177" t="n">
        <f aca="false">SUM(D72:D80)</f>
        <v>0.281839810243055</v>
      </c>
      <c r="F81" s="177" t="n">
        <f aca="false">SUM(F72:F80)</f>
        <v>0.293953450243056</v>
      </c>
      <c r="H81" s="177" t="n">
        <f aca="false">SUM(H72:H80)</f>
        <v>0.330821050243056</v>
      </c>
      <c r="J81" s="177" t="n">
        <f aca="false">SUM(J72:J80)</f>
        <v>0.345041410243056</v>
      </c>
      <c r="L81" s="177" t="n">
        <f aca="false">SUM(L72:L80)</f>
        <v>0.355575010243056</v>
      </c>
      <c r="N81" s="177" t="n">
        <f aca="false">SUM(N72:N80)</f>
        <v>0.293953450243056</v>
      </c>
      <c r="P81" s="177" t="n">
        <f aca="false">SUM(P72:P80)</f>
        <v>0.296060170243056</v>
      </c>
      <c r="R81" s="177" t="n">
        <f aca="false">SUM(R72:R80)</f>
        <v>0.311860570243056</v>
      </c>
      <c r="T81" s="177" t="n">
        <f aca="false">SUM(T72:T80)</f>
        <v>0.296060170243056</v>
      </c>
      <c r="V81" s="177" t="n">
        <f aca="false">SUM(V72:V80)</f>
        <v>0.281839810243055</v>
      </c>
      <c r="X81" s="177" t="n">
        <f aca="false">SUM(X72:X80)</f>
        <v>0.298693570243056</v>
      </c>
      <c r="Z81" s="177" t="n">
        <f aca="false">SUM(Z72:Z80)</f>
        <v>0.285526570243055</v>
      </c>
      <c r="AA81" s="177" t="n">
        <f aca="false">D$2*D81+F$2*F81</f>
        <v>0.28782564004895</v>
      </c>
      <c r="AB81" s="177" t="n">
        <f aca="false">H$2*H81+J$2*J81+L$2*L81</f>
        <v>0.348595830037279</v>
      </c>
      <c r="AC81" s="177" t="n">
        <f aca="false">N$2*N81+P$2*P81+R$2*R81+T$2*T81+V$2*V81+X$2*X81+Z$2*Z81</f>
        <v>0.295059186624836</v>
      </c>
    </row>
    <row r="83" customFormat="false" ht="15" hidden="false" customHeight="false" outlineLevel="0" collapsed="false">
      <c r="A83" s="176" t="s">
        <v>782</v>
      </c>
    </row>
    <row r="84" s="101" customFormat="true" ht="15" hidden="false" customHeight="false" outlineLevel="0" collapsed="false">
      <c r="A84" s="101" t="s">
        <v>783</v>
      </c>
      <c r="B84" s="177" t="n">
        <f aca="false">B44+B69</f>
        <v>9.52179074375</v>
      </c>
      <c r="D84" s="177" t="n">
        <f aca="false">D44+D69</f>
        <v>9.52179074375</v>
      </c>
      <c r="F84" s="177" t="n">
        <f aca="false">F44+F69</f>
        <v>9.71907002375</v>
      </c>
      <c r="H84" s="177" t="n">
        <f aca="false">H44+H69</f>
        <v>10.31948522375</v>
      </c>
      <c r="J84" s="177" t="n">
        <f aca="false">J44+J69</f>
        <v>10.55107394375</v>
      </c>
      <c r="L84" s="177" t="n">
        <f aca="false">L44+L69</f>
        <v>10.72262114375</v>
      </c>
      <c r="N84" s="177" t="n">
        <f aca="false">N44+N69</f>
        <v>9.71907002375</v>
      </c>
      <c r="P84" s="177" t="n">
        <f aca="false">P44+P69</f>
        <v>9.75337946375</v>
      </c>
      <c r="R84" s="177" t="n">
        <f aca="false">R44+R69</f>
        <v>10.01070026375</v>
      </c>
      <c r="T84" s="177" t="n">
        <f aca="false">T44+T69</f>
        <v>9.75337946375</v>
      </c>
      <c r="V84" s="177" t="n">
        <f aca="false">V44+V69</f>
        <v>9.52179074375</v>
      </c>
      <c r="X84" s="177" t="n">
        <f aca="false">X44+X69</f>
        <v>9.79626626375</v>
      </c>
      <c r="Z84" s="177" t="n">
        <f aca="false">Z44+Z69</f>
        <v>9.58183226375</v>
      </c>
      <c r="AA84" s="177" t="n">
        <f aca="false">D$2*D84+F$2*F84</f>
        <v>9.61927425773171</v>
      </c>
      <c r="AB84" s="177" t="n">
        <f aca="false">H$2*H84+J$2*J84+L$2*L84</f>
        <v>10.6089602089702</v>
      </c>
      <c r="AC84" s="177" t="n">
        <f aca="false">N$2*N84+P$2*P84+R$2*R84+T$2*T84+V$2*V84+X$2*X84+Z$2*Z84</f>
        <v>9.737077730539</v>
      </c>
    </row>
    <row r="85" s="101" customFormat="true" ht="15" hidden="false" customHeight="false" outlineLevel="0" collapsed="false">
      <c r="A85" s="101" t="s">
        <v>784</v>
      </c>
      <c r="B85" s="177" t="n">
        <f aca="false">B45+B81</f>
        <v>2.29498131197917</v>
      </c>
      <c r="D85" s="177" t="n">
        <f aca="false">D45+D81</f>
        <v>2.29498131197917</v>
      </c>
      <c r="F85" s="177" t="n">
        <f aca="false">F45+F81</f>
        <v>2.39362095197917</v>
      </c>
      <c r="H85" s="177" t="n">
        <f aca="false">H45+H81</f>
        <v>2.69382855197917</v>
      </c>
      <c r="J85" s="177" t="n">
        <f aca="false">J45+J81</f>
        <v>2.80962291197917</v>
      </c>
      <c r="L85" s="177" t="n">
        <f aca="false">L45+L81</f>
        <v>2.89539651197917</v>
      </c>
      <c r="N85" s="177" t="n">
        <f aca="false">N45+N81</f>
        <v>2.39362095197917</v>
      </c>
      <c r="P85" s="177" t="n">
        <f aca="false">P45+P81</f>
        <v>2.41077567197917</v>
      </c>
      <c r="R85" s="177" t="n">
        <f aca="false">R45+R81</f>
        <v>2.53943607197917</v>
      </c>
      <c r="T85" s="177" t="n">
        <f aca="false">T45+T81</f>
        <v>2.41077567197917</v>
      </c>
      <c r="V85" s="177" t="n">
        <f aca="false">V45+V81</f>
        <v>2.29498131197917</v>
      </c>
      <c r="X85" s="177" t="n">
        <f aca="false">X45+X81</f>
        <v>2.43221907197917</v>
      </c>
      <c r="Z85" s="177" t="n">
        <f aca="false">Z45+Z81</f>
        <v>2.32500207197917</v>
      </c>
      <c r="AA85" s="177" t="n">
        <f aca="false">D$2*D85+F$2*F85</f>
        <v>2.34372306897002</v>
      </c>
      <c r="AB85" s="177" t="n">
        <f aca="false">H$2*H85+J$2*J85+L$2*L85</f>
        <v>2.83856604458927</v>
      </c>
      <c r="AC85" s="177" t="n">
        <f aca="false">N$2*N85+P$2*P85+R$2*R85+T$2*T85+V$2*V85+X$2*X85+Z$2*Z85</f>
        <v>2.40262480537367</v>
      </c>
    </row>
  </sheetData>
  <mergeCells count="12">
    <mergeCell ref="C1:D1"/>
    <mergeCell ref="E1:F1"/>
    <mergeCell ref="G1:H1"/>
    <mergeCell ref="I1:J1"/>
    <mergeCell ref="K1:L1"/>
    <mergeCell ref="M1:N1"/>
    <mergeCell ref="O1:P1"/>
    <mergeCell ref="Q1:R1"/>
    <mergeCell ref="S1:T1"/>
    <mergeCell ref="U1:V1"/>
    <mergeCell ref="W1:X1"/>
    <mergeCell ref="Y1:Z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M1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91" activePane="bottomRight" state="frozen"/>
      <selection pane="topLeft" activeCell="A1" activeCellId="0" sqref="A1"/>
      <selection pane="topRight" activeCell="B1" activeCellId="0" sqref="B1"/>
      <selection pane="bottomLeft" activeCell="A91" activeCellId="0" sqref="A91"/>
      <selection pane="bottomRight" activeCell="B109" activeCellId="0" sqref="B109"/>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2" min="2" style="0" width="17.5"/>
    <col collapsed="false" customWidth="true" hidden="false" outlineLevel="0" max="12" min="3" style="0" width="15.33"/>
    <col collapsed="false" customWidth="true" hidden="false" outlineLevel="0" max="13" min="13" style="0" width="15.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row>
    <row r="2" customFormat="false" ht="15" hidden="false" customHeight="false" outlineLevel="0" collapsed="false">
      <c r="A2" s="53" t="s">
        <v>789</v>
      </c>
    </row>
    <row r="3" customFormat="false" ht="15" hidden="false" customHeight="false" outlineLevel="0" collapsed="false">
      <c r="A3" s="0" t="s">
        <v>318</v>
      </c>
    </row>
    <row r="4" customFormat="false" ht="15" hidden="false" customHeight="false" outlineLevel="0" collapsed="false">
      <c r="A4" s="0" t="s">
        <v>238</v>
      </c>
      <c r="B4" s="54" t="n">
        <f aca="false">Demographics!C21</f>
        <v>488450.914</v>
      </c>
      <c r="C4" s="54" t="n">
        <f aca="false">Demographics!D21</f>
        <v>503951.574</v>
      </c>
      <c r="D4" s="54" t="n">
        <f aca="false">Demographics!E21</f>
        <v>519797.292</v>
      </c>
      <c r="E4" s="54" t="n">
        <f aca="false">Demographics!F21</f>
        <v>536016.586</v>
      </c>
      <c r="F4" s="54" t="n">
        <f aca="false">Demographics!G21</f>
        <v>552626.9</v>
      </c>
      <c r="G4" s="54" t="n">
        <f aca="false">Demographics!H21</f>
        <v>569616.866</v>
      </c>
      <c r="H4" s="54" t="n">
        <f aca="false">Demographics!I21</f>
        <v>587053.712</v>
      </c>
      <c r="I4" s="54" t="n">
        <f aca="false">Demographics!J21</f>
        <v>604848.454</v>
      </c>
      <c r="J4" s="54" t="n">
        <f aca="false">Demographics!K21</f>
        <v>623080.374</v>
      </c>
      <c r="K4" s="54" t="n">
        <f aca="false">Demographics!L21</f>
        <v>641963.014</v>
      </c>
      <c r="L4" s="54" t="n">
        <f aca="false">Demographics!M21</f>
        <v>660729.328</v>
      </c>
      <c r="M4" s="54" t="str">
        <f aca="false">Demographics!N21</f>
        <v>Calculation based on 2011 DHS data</v>
      </c>
    </row>
    <row r="5" customFormat="false" ht="15" hidden="false" customHeight="false" outlineLevel="0" collapsed="false">
      <c r="A5" s="0" t="s">
        <v>25</v>
      </c>
      <c r="B5" s="54" t="n">
        <f aca="false">Demographics!C22</f>
        <v>79446.8797361673</v>
      </c>
      <c r="C5" s="54" t="n">
        <f aca="false">Demographics!D22</f>
        <v>81968.0728295868</v>
      </c>
      <c r="D5" s="54" t="n">
        <f aca="false">Demographics!E22</f>
        <v>84545.3898458862</v>
      </c>
      <c r="E5" s="54" t="n">
        <f aca="false">Demographics!F22</f>
        <v>87183.4692575332</v>
      </c>
      <c r="F5" s="54" t="n">
        <f aca="false">Demographics!G22</f>
        <v>89885.1483432191</v>
      </c>
      <c r="G5" s="54" t="n">
        <f aca="false">Demographics!H22</f>
        <v>92648.5780898642</v>
      </c>
      <c r="H5" s="54" t="n">
        <f aca="false">Demographics!I22</f>
        <v>95484.6931782681</v>
      </c>
      <c r="I5" s="54" t="n">
        <f aca="false">Demographics!J22</f>
        <v>98379.0202991507</v>
      </c>
      <c r="J5" s="54" t="n">
        <f aca="false">Demographics!K22</f>
        <v>101344.454724767</v>
      </c>
      <c r="K5" s="54" t="n">
        <f aca="false">Demographics!L22</f>
        <v>104415.729209436</v>
      </c>
      <c r="L5" s="54" t="n">
        <f aca="false">Demographics!M22</f>
        <v>107468.083189572</v>
      </c>
      <c r="M5" s="54" t="str">
        <f aca="false">Demographics!N22</f>
        <v>Calculation based on 2011 DHS data</v>
      </c>
    </row>
    <row r="6" customFormat="false" ht="15" hidden="false" customHeight="false" outlineLevel="0" collapsed="false">
      <c r="A6" s="0" t="s">
        <v>26</v>
      </c>
      <c r="B6" s="54" t="n">
        <f aca="false">Demographics!C23</f>
        <v>212880.748142292</v>
      </c>
      <c r="C6" s="54" t="n">
        <f aca="false">Demographics!D23</f>
        <v>219636.374967671</v>
      </c>
      <c r="D6" s="54" t="n">
        <f aca="false">Demographics!E23</f>
        <v>226542.387846361</v>
      </c>
      <c r="E6" s="54" t="n">
        <f aca="false">Demographics!F23</f>
        <v>233611.215730794</v>
      </c>
      <c r="F6" s="54" t="n">
        <f aca="false">Demographics!G23</f>
        <v>240850.461210429</v>
      </c>
      <c r="G6" s="54" t="n">
        <f aca="false">Demographics!H23</f>
        <v>248255.169788766</v>
      </c>
      <c r="H6" s="54" t="n">
        <f aca="false">Demographics!I23</f>
        <v>255854.641333049</v>
      </c>
      <c r="I6" s="54" t="n">
        <f aca="false">Demographics!J23</f>
        <v>263610.094094796</v>
      </c>
      <c r="J6" s="54" t="n">
        <f aca="false">Demographics!K23</f>
        <v>271556.081415991</v>
      </c>
      <c r="K6" s="54" t="n">
        <f aca="false">Demographics!L23</f>
        <v>279785.670950758</v>
      </c>
      <c r="L6" s="54" t="n">
        <f aca="false">Demographics!M23</f>
        <v>287964.562318731</v>
      </c>
      <c r="M6" s="54" t="str">
        <f aca="false">Demographics!N23</f>
        <v>Calculation based on 2011 DHS data</v>
      </c>
    </row>
    <row r="7" customFormat="false" ht="15" hidden="false" customHeight="false" outlineLevel="0" collapsed="false">
      <c r="A7" s="0" t="s">
        <v>27</v>
      </c>
      <c r="B7" s="54" t="n">
        <f aca="false">Demographics!C24</f>
        <v>200533.962476743</v>
      </c>
      <c r="C7" s="54" t="n">
        <f aca="false">Demographics!D24</f>
        <v>206897.772394406</v>
      </c>
      <c r="D7" s="54" t="n">
        <f aca="false">Demographics!E24</f>
        <v>213403.246184612</v>
      </c>
      <c r="E7" s="54" t="n">
        <f aca="false">Demographics!F24</f>
        <v>220062.091937934</v>
      </c>
      <c r="F7" s="54" t="n">
        <f aca="false">Demographics!G24</f>
        <v>226881.471304277</v>
      </c>
      <c r="G7" s="54" t="n">
        <f aca="false">Demographics!H24</f>
        <v>233856.717141006</v>
      </c>
      <c r="H7" s="54" t="n">
        <f aca="false">Demographics!I24</f>
        <v>241015.429964045</v>
      </c>
      <c r="I7" s="54" t="n">
        <f aca="false">Demographics!J24</f>
        <v>248321.077312084</v>
      </c>
      <c r="J7" s="54" t="n">
        <f aca="false">Demographics!K24</f>
        <v>255806.208481598</v>
      </c>
      <c r="K7" s="54" t="n">
        <f aca="false">Demographics!L24</f>
        <v>263558.493332931</v>
      </c>
      <c r="L7" s="54" t="n">
        <f aca="false">Demographics!M24</f>
        <v>271263.02044024</v>
      </c>
      <c r="M7" s="54" t="str">
        <f aca="false">Demographics!N24</f>
        <v>Calculation based on 2011 DHS data</v>
      </c>
    </row>
    <row r="8" customFormat="false" ht="15" hidden="false" customHeight="false" outlineLevel="0" collapsed="false">
      <c r="B8" s="54"/>
      <c r="C8" s="24"/>
      <c r="D8" s="54"/>
      <c r="E8" s="54"/>
      <c r="F8" s="54"/>
      <c r="G8" s="54"/>
      <c r="H8" s="54"/>
      <c r="I8" s="54"/>
      <c r="J8" s="54"/>
      <c r="K8" s="54"/>
      <c r="L8" s="54"/>
      <c r="M8" s="54"/>
    </row>
    <row r="9" customFormat="false" ht="15" hidden="false" customHeight="false" outlineLevel="0" collapsed="false">
      <c r="A9" s="0" t="s">
        <v>790</v>
      </c>
      <c r="B9" s="54"/>
      <c r="C9" s="24"/>
      <c r="D9" s="54"/>
      <c r="E9" s="54"/>
      <c r="F9" s="54"/>
      <c r="G9" s="54"/>
      <c r="H9" s="54"/>
      <c r="I9" s="54"/>
      <c r="J9" s="54"/>
      <c r="K9" s="54"/>
      <c r="L9" s="54"/>
      <c r="M9" s="54"/>
    </row>
    <row r="10" customFormat="false" ht="15" hidden="false" customHeight="false" outlineLevel="0" collapsed="false">
      <c r="A10" s="0" t="s">
        <v>238</v>
      </c>
      <c r="C10" s="24"/>
    </row>
    <row r="11" customFormat="false" ht="15" hidden="false" customHeight="false" outlineLevel="0" collapsed="false">
      <c r="A11" s="0" t="s">
        <v>25</v>
      </c>
      <c r="B11" s="74" t="n">
        <v>0</v>
      </c>
      <c r="C11" s="74" t="n">
        <f aca="false">'Regional Data WRA'!T16</f>
        <v>0.793410224638292</v>
      </c>
      <c r="D11" s="74" t="n">
        <f aca="false">C11</f>
        <v>0.793410224638292</v>
      </c>
      <c r="E11" s="74" t="n">
        <f aca="false">D11</f>
        <v>0.793410224638292</v>
      </c>
      <c r="F11" s="74" t="n">
        <f aca="false">E11</f>
        <v>0.793410224638292</v>
      </c>
      <c r="G11" s="74" t="n">
        <f aca="false">F11</f>
        <v>0.793410224638292</v>
      </c>
      <c r="H11" s="74" t="n">
        <f aca="false">G11</f>
        <v>0.793410224638292</v>
      </c>
      <c r="I11" s="74" t="n">
        <f aca="false">H11</f>
        <v>0.793410224638292</v>
      </c>
      <c r="J11" s="74" t="n">
        <f aca="false">I11</f>
        <v>0.793410224638292</v>
      </c>
      <c r="K11" s="74" t="n">
        <f aca="false">J11</f>
        <v>0.793410224638292</v>
      </c>
      <c r="L11" s="74" t="n">
        <f aca="false">K11</f>
        <v>0.793410224638292</v>
      </c>
      <c r="M11" s="54" t="s">
        <v>791</v>
      </c>
    </row>
    <row r="12" customFormat="false" ht="15" hidden="false" customHeight="false" outlineLevel="0" collapsed="false">
      <c r="A12" s="0" t="s">
        <v>26</v>
      </c>
      <c r="B12" s="74" t="n">
        <v>0</v>
      </c>
      <c r="C12" s="74" t="n">
        <f aca="false">'Regional Data WRA'!T17</f>
        <v>0.325734403170984</v>
      </c>
      <c r="D12" s="74" t="n">
        <f aca="false">C12</f>
        <v>0.325734403170984</v>
      </c>
      <c r="E12" s="74" t="n">
        <f aca="false">D12</f>
        <v>0.325734403170984</v>
      </c>
      <c r="F12" s="74" t="n">
        <f aca="false">E12</f>
        <v>0.325734403170984</v>
      </c>
      <c r="G12" s="74" t="n">
        <f aca="false">F12</f>
        <v>0.325734403170984</v>
      </c>
      <c r="H12" s="74" t="n">
        <f aca="false">G12</f>
        <v>0.325734403170984</v>
      </c>
      <c r="I12" s="74" t="n">
        <f aca="false">H12</f>
        <v>0.325734403170984</v>
      </c>
      <c r="J12" s="74" t="n">
        <f aca="false">I12</f>
        <v>0.325734403170984</v>
      </c>
      <c r="K12" s="74" t="n">
        <f aca="false">J12</f>
        <v>0.325734403170984</v>
      </c>
      <c r="L12" s="74" t="n">
        <f aca="false">K12</f>
        <v>0.325734403170984</v>
      </c>
      <c r="M12" s="54" t="s">
        <v>791</v>
      </c>
    </row>
    <row r="13" customFormat="false" ht="15" hidden="false" customHeight="false" outlineLevel="0" collapsed="false">
      <c r="A13" s="0" t="s">
        <v>27</v>
      </c>
      <c r="B13" s="74" t="n">
        <v>0</v>
      </c>
      <c r="C13" s="74" t="n">
        <f aca="false">'Regional Data WRA'!T18</f>
        <v>0.633879877793218</v>
      </c>
      <c r="D13" s="74" t="n">
        <f aca="false">C13</f>
        <v>0.633879877793218</v>
      </c>
      <c r="E13" s="74" t="n">
        <f aca="false">D13</f>
        <v>0.633879877793218</v>
      </c>
      <c r="F13" s="74" t="n">
        <f aca="false">E13</f>
        <v>0.633879877793218</v>
      </c>
      <c r="G13" s="74" t="n">
        <f aca="false">F13</f>
        <v>0.633879877793218</v>
      </c>
      <c r="H13" s="74" t="n">
        <f aca="false">G13</f>
        <v>0.633879877793218</v>
      </c>
      <c r="I13" s="74" t="n">
        <f aca="false">H13</f>
        <v>0.633879877793218</v>
      </c>
      <c r="J13" s="74" t="n">
        <f aca="false">I13</f>
        <v>0.633879877793218</v>
      </c>
      <c r="K13" s="74" t="n">
        <f aca="false">J13</f>
        <v>0.633879877793218</v>
      </c>
      <c r="L13" s="74" t="n">
        <f aca="false">K13</f>
        <v>0.633879877793218</v>
      </c>
      <c r="M13" s="54" t="s">
        <v>791</v>
      </c>
    </row>
    <row r="14" customFormat="false" ht="15" hidden="false" customHeight="false" outlineLevel="0" collapsed="false">
      <c r="B14" s="72"/>
      <c r="C14" s="74"/>
      <c r="D14" s="74"/>
      <c r="E14" s="74"/>
      <c r="F14" s="74"/>
      <c r="G14" s="74"/>
      <c r="H14" s="74"/>
      <c r="I14" s="74"/>
      <c r="J14" s="74"/>
      <c r="K14" s="74"/>
      <c r="L14" s="74"/>
      <c r="M14" s="54"/>
    </row>
    <row r="15" customFormat="false" ht="15" hidden="false" customHeight="false" outlineLevel="0" collapsed="false">
      <c r="A15" s="0" t="s">
        <v>792</v>
      </c>
      <c r="B15" s="72"/>
      <c r="C15" s="74"/>
      <c r="D15" s="74"/>
      <c r="E15" s="74"/>
      <c r="F15" s="74"/>
      <c r="G15" s="74"/>
      <c r="H15" s="74"/>
      <c r="I15" s="74"/>
      <c r="J15" s="74"/>
      <c r="K15" s="74"/>
      <c r="L15" s="74"/>
      <c r="M15" s="54"/>
    </row>
    <row r="16" customFormat="false" ht="15" hidden="false" customHeight="false" outlineLevel="0" collapsed="false">
      <c r="A16" s="0" t="s">
        <v>238</v>
      </c>
      <c r="B16" s="72"/>
      <c r="C16" s="74"/>
      <c r="D16" s="74"/>
      <c r="E16" s="74"/>
      <c r="F16" s="74"/>
      <c r="G16" s="74"/>
      <c r="H16" s="74"/>
      <c r="I16" s="74"/>
      <c r="J16" s="74"/>
      <c r="K16" s="74"/>
      <c r="L16" s="74"/>
    </row>
    <row r="17" customFormat="false" ht="15" hidden="false" customHeight="false" outlineLevel="0" collapsed="false">
      <c r="A17" s="0" t="s">
        <v>25</v>
      </c>
      <c r="B17" s="74" t="n">
        <v>0</v>
      </c>
      <c r="C17" s="74" t="n">
        <f aca="false">'Regional Data WRA'!V16-'Regional Data WRA'!T16</f>
        <v>0.17670698240122</v>
      </c>
      <c r="D17" s="74" t="n">
        <f aca="false">C17</f>
        <v>0.17670698240122</v>
      </c>
      <c r="E17" s="74" t="n">
        <f aca="false">D17</f>
        <v>0.17670698240122</v>
      </c>
      <c r="F17" s="74" t="n">
        <f aca="false">E17</f>
        <v>0.17670698240122</v>
      </c>
      <c r="G17" s="74" t="n">
        <f aca="false">F17</f>
        <v>0.17670698240122</v>
      </c>
      <c r="H17" s="74" t="n">
        <f aca="false">G17</f>
        <v>0.17670698240122</v>
      </c>
      <c r="I17" s="74" t="n">
        <f aca="false">H17</f>
        <v>0.17670698240122</v>
      </c>
      <c r="J17" s="74" t="n">
        <f aca="false">I17</f>
        <v>0.17670698240122</v>
      </c>
      <c r="K17" s="74" t="n">
        <f aca="false">J17</f>
        <v>0.17670698240122</v>
      </c>
      <c r="L17" s="74" t="n">
        <f aca="false">K17</f>
        <v>0.17670698240122</v>
      </c>
      <c r="M17" s="54" t="s">
        <v>791</v>
      </c>
    </row>
    <row r="18" customFormat="false" ht="15" hidden="false" customHeight="false" outlineLevel="0" collapsed="false">
      <c r="A18" s="0" t="s">
        <v>26</v>
      </c>
      <c r="B18" s="74" t="n">
        <v>0</v>
      </c>
      <c r="C18" s="74" t="n">
        <f aca="false">'Regional Data WRA'!V17-'Regional Data WRA'!T17</f>
        <v>0.270983774568793</v>
      </c>
      <c r="D18" s="74" t="n">
        <f aca="false">C18</f>
        <v>0.270983774568793</v>
      </c>
      <c r="E18" s="74" t="n">
        <f aca="false">D18</f>
        <v>0.270983774568793</v>
      </c>
      <c r="F18" s="74" t="n">
        <f aca="false">E18</f>
        <v>0.270983774568793</v>
      </c>
      <c r="G18" s="74" t="n">
        <f aca="false">F18</f>
        <v>0.270983774568793</v>
      </c>
      <c r="H18" s="74" t="n">
        <f aca="false">G18</f>
        <v>0.270983774568793</v>
      </c>
      <c r="I18" s="74" t="n">
        <f aca="false">H18</f>
        <v>0.270983774568793</v>
      </c>
      <c r="J18" s="74" t="n">
        <f aca="false">I18</f>
        <v>0.270983774568793</v>
      </c>
      <c r="K18" s="74" t="n">
        <f aca="false">J18</f>
        <v>0.270983774568793</v>
      </c>
      <c r="L18" s="74" t="n">
        <f aca="false">K18</f>
        <v>0.270983774568793</v>
      </c>
      <c r="M18" s="54" t="s">
        <v>791</v>
      </c>
    </row>
    <row r="19" customFormat="false" ht="15" hidden="false" customHeight="false" outlineLevel="0" collapsed="false">
      <c r="A19" s="0" t="s">
        <v>27</v>
      </c>
      <c r="B19" s="74" t="n">
        <v>0</v>
      </c>
      <c r="C19" s="74" t="n">
        <f aca="false">'Regional Data WRA'!V18-'Regional Data WRA'!T18</f>
        <v>0.28030665314166</v>
      </c>
      <c r="D19" s="74" t="n">
        <f aca="false">C19</f>
        <v>0.28030665314166</v>
      </c>
      <c r="E19" s="74" t="n">
        <f aca="false">D19</f>
        <v>0.28030665314166</v>
      </c>
      <c r="F19" s="74" t="n">
        <f aca="false">E19</f>
        <v>0.28030665314166</v>
      </c>
      <c r="G19" s="74" t="n">
        <f aca="false">F19</f>
        <v>0.28030665314166</v>
      </c>
      <c r="H19" s="74" t="n">
        <f aca="false">G19</f>
        <v>0.28030665314166</v>
      </c>
      <c r="I19" s="74" t="n">
        <f aca="false">H19</f>
        <v>0.28030665314166</v>
      </c>
      <c r="J19" s="74" t="n">
        <f aca="false">I19</f>
        <v>0.28030665314166</v>
      </c>
      <c r="K19" s="74" t="n">
        <f aca="false">J19</f>
        <v>0.28030665314166</v>
      </c>
      <c r="L19" s="74" t="n">
        <f aca="false">K19</f>
        <v>0.28030665314166</v>
      </c>
      <c r="M19" s="54" t="s">
        <v>791</v>
      </c>
    </row>
    <row r="21" customFormat="false" ht="15" hidden="false" customHeight="false" outlineLevel="0" collapsed="false">
      <c r="A21" s="0" t="s">
        <v>793</v>
      </c>
      <c r="B21" s="54"/>
      <c r="C21" s="54"/>
      <c r="D21" s="54"/>
      <c r="E21" s="54"/>
      <c r="F21" s="54"/>
      <c r="G21" s="54"/>
      <c r="H21" s="54"/>
      <c r="I21" s="54"/>
      <c r="J21" s="54"/>
      <c r="K21" s="54"/>
      <c r="L21" s="54"/>
      <c r="M21" s="54"/>
    </row>
    <row r="22" customFormat="false" ht="15" hidden="false" customHeight="false" outlineLevel="0" collapsed="false">
      <c r="A22" s="0" t="s">
        <v>238</v>
      </c>
      <c r="B22" s="54" t="n">
        <f aca="false">SUM(B23:B25)</f>
        <v>0</v>
      </c>
      <c r="C22" s="54" t="n">
        <f aca="false">SUM(C23:C25)</f>
        <v>267725.765272678</v>
      </c>
      <c r="D22" s="54" t="n">
        <f aca="false">SUM(D23:D25)</f>
        <v>276143.849859998</v>
      </c>
      <c r="E22" s="54" t="n">
        <f aca="false">SUM(E23:E25)</f>
        <v>284760.397803021</v>
      </c>
      <c r="F22" s="54" t="n">
        <f aca="false">SUM(F23:F25)</f>
        <v>293584.676278376</v>
      </c>
      <c r="G22" s="54" t="n">
        <f aca="false">SUM(G23:G25)</f>
        <v>302610.646002417</v>
      </c>
      <c r="H22" s="54" t="n">
        <f aca="false">SUM(H23:H25)</f>
        <v>311874.022049124</v>
      </c>
      <c r="I22" s="54" t="n">
        <f aca="false">SUM(I23:I25)</f>
        <v>321327.531405123</v>
      </c>
      <c r="J22" s="54" t="n">
        <f aca="false">SUM(J23:J25)</f>
        <v>331013.292867573</v>
      </c>
      <c r="K22" s="54" t="n">
        <f aca="false">SUM(K23:K25)</f>
        <v>341044.751256011</v>
      </c>
      <c r="L22" s="54" t="n">
        <f aca="false">SUM(L23:L25)</f>
        <v>351014.411112649</v>
      </c>
      <c r="M22" s="54"/>
    </row>
    <row r="23" customFormat="false" ht="15" hidden="false" customHeight="false" outlineLevel="0" collapsed="false">
      <c r="A23" s="0" t="s">
        <v>25</v>
      </c>
      <c r="B23" s="54" t="n">
        <f aca="false">B5*B11</f>
        <v>0</v>
      </c>
      <c r="C23" s="54" t="n">
        <f aca="false">C5*C11</f>
        <v>65034.3070768903</v>
      </c>
      <c r="D23" s="54" t="n">
        <f aca="false">D5*D11</f>
        <v>67079.1767497565</v>
      </c>
      <c r="E23" s="54" t="n">
        <f aca="false">E5*E11</f>
        <v>69172.255928365</v>
      </c>
      <c r="F23" s="54" t="n">
        <f aca="false">F5*F11</f>
        <v>71315.7957386397</v>
      </c>
      <c r="G23" s="54" t="n">
        <f aca="false">G5*G11</f>
        <v>73508.3291546975</v>
      </c>
      <c r="H23" s="54" t="n">
        <f aca="false">H5*H11</f>
        <v>75758.531864088</v>
      </c>
      <c r="I23" s="54" t="n">
        <f aca="false">I5*I11</f>
        <v>78054.9205952442</v>
      </c>
      <c r="J23" s="54" t="n">
        <f aca="false">J5*J11</f>
        <v>80407.7265890227</v>
      </c>
      <c r="K23" s="54" t="n">
        <f aca="false">K5*K11</f>
        <v>82844.5071678296</v>
      </c>
      <c r="L23" s="54" t="n">
        <f aca="false">L5*L11</f>
        <v>85266.2760248852</v>
      </c>
      <c r="M23" s="54"/>
    </row>
    <row r="24" customFormat="false" ht="15" hidden="false" customHeight="false" outlineLevel="0" collapsed="false">
      <c r="A24" s="0" t="s">
        <v>26</v>
      </c>
      <c r="B24" s="54" t="n">
        <f aca="false">B6*B12</f>
        <v>0</v>
      </c>
      <c r="C24" s="54" t="n">
        <f aca="false">C6*C12</f>
        <v>71543.1235147329</v>
      </c>
      <c r="D24" s="54" t="n">
        <f aca="false">D6*D12</f>
        <v>73792.649498064</v>
      </c>
      <c r="E24" s="54" t="n">
        <f aca="false">E6*E12</f>
        <v>76095.2099301181</v>
      </c>
      <c r="F24" s="54" t="n">
        <f aca="false">F6*F12</f>
        <v>78453.2812358354</v>
      </c>
      <c r="G24" s="54" t="n">
        <f aca="false">G6*G12</f>
        <v>80865.249565255</v>
      </c>
      <c r="H24" s="54" t="n">
        <f aca="false">H6*H12</f>
        <v>83340.6588931468</v>
      </c>
      <c r="I24" s="54" t="n">
        <f aca="false">I6*I12</f>
        <v>85866.8766698152</v>
      </c>
      <c r="J24" s="54" t="n">
        <f aca="false">J6*J12</f>
        <v>88455.158107489</v>
      </c>
      <c r="K24" s="54" t="n">
        <f aca="false">K6*K12</f>
        <v>91135.8185429384</v>
      </c>
      <c r="L24" s="54" t="n">
        <f aca="false">L6*L12</f>
        <v>93799.9648412854</v>
      </c>
      <c r="M24" s="54"/>
    </row>
    <row r="25" customFormat="false" ht="15" hidden="false" customHeight="false" outlineLevel="0" collapsed="false">
      <c r="A25" s="0" t="s">
        <v>27</v>
      </c>
      <c r="B25" s="54" t="n">
        <f aca="false">B7*B13</f>
        <v>0</v>
      </c>
      <c r="C25" s="54" t="n">
        <f aca="false">C7*C13</f>
        <v>131148.334681055</v>
      </c>
      <c r="D25" s="54" t="n">
        <f aca="false">D7*D13</f>
        <v>135272.023612178</v>
      </c>
      <c r="E25" s="54" t="n">
        <f aca="false">E7*E13</f>
        <v>139492.931944538</v>
      </c>
      <c r="F25" s="54" t="n">
        <f aca="false">F7*F13</f>
        <v>143815.599303901</v>
      </c>
      <c r="G25" s="54" t="n">
        <f aca="false">G7*G13</f>
        <v>148237.067282464</v>
      </c>
      <c r="H25" s="54" t="n">
        <f aca="false">H7*H13</f>
        <v>152774.831291889</v>
      </c>
      <c r="I25" s="54" t="n">
        <f aca="false">I7*I13</f>
        <v>157405.734140064</v>
      </c>
      <c r="J25" s="54" t="n">
        <f aca="false">J7*J13</f>
        <v>162150.408171062</v>
      </c>
      <c r="K25" s="54" t="n">
        <f aca="false">K7*K13</f>
        <v>167064.425545243</v>
      </c>
      <c r="L25" s="54" t="n">
        <f aca="false">L7*L13</f>
        <v>171948.170246478</v>
      </c>
      <c r="M25" s="54"/>
    </row>
    <row r="26" customFormat="false" ht="15" hidden="false" customHeight="false" outlineLevel="0" collapsed="false">
      <c r="B26" s="54"/>
      <c r="C26" s="54"/>
      <c r="D26" s="54"/>
      <c r="E26" s="54"/>
      <c r="F26" s="54"/>
      <c r="G26" s="54"/>
      <c r="H26" s="54"/>
      <c r="I26" s="54"/>
      <c r="J26" s="54"/>
      <c r="K26" s="54"/>
      <c r="L26" s="54"/>
      <c r="M26" s="54"/>
    </row>
    <row r="27" customFormat="false" ht="15" hidden="false" customHeight="false" outlineLevel="0" collapsed="false">
      <c r="A27" s="0" t="s">
        <v>794</v>
      </c>
      <c r="B27" s="54"/>
      <c r="C27" s="54"/>
      <c r="D27" s="54"/>
      <c r="E27" s="54"/>
      <c r="F27" s="54"/>
      <c r="G27" s="54"/>
      <c r="H27" s="54"/>
      <c r="I27" s="54"/>
      <c r="J27" s="54"/>
      <c r="K27" s="54"/>
      <c r="L27" s="54"/>
      <c r="M27" s="54"/>
    </row>
    <row r="28" customFormat="false" ht="15" hidden="false" customHeight="false" outlineLevel="0" collapsed="false">
      <c r="A28" s="0" t="s">
        <v>238</v>
      </c>
      <c r="B28" s="54" t="n">
        <f aca="false">SUM(B29:B31)</f>
        <v>0</v>
      </c>
      <c r="C28" s="54" t="n">
        <f aca="false">SUM(C29:C31)</f>
        <v>131997.046846647</v>
      </c>
      <c r="D28" s="54" t="n">
        <f aca="false">SUM(D29:D31)</f>
        <v>136147.42178161</v>
      </c>
      <c r="E28" s="54" t="n">
        <f aca="false">SUM(E29:E31)</f>
        <v>140395.645262578</v>
      </c>
      <c r="F28" s="54" t="n">
        <f aca="false">SUM(F29:F31)</f>
        <v>144746.28629301</v>
      </c>
      <c r="G28" s="54" t="n">
        <f aca="false">SUM(G29:G31)</f>
        <v>149196.367320091</v>
      </c>
      <c r="H28" s="54" t="n">
        <f aca="false">SUM(H29:H31)</f>
        <v>153763.496975132</v>
      </c>
      <c r="I28" s="54" t="n">
        <f aca="false">SUM(I29:I31)</f>
        <v>158424.368206775</v>
      </c>
      <c r="J28" s="54" t="n">
        <f aca="false">SUM(J29:J31)</f>
        <v>163199.746879061</v>
      </c>
      <c r="K28" s="54" t="n">
        <f aca="false">SUM(K29:K31)</f>
        <v>168145.564781533</v>
      </c>
      <c r="L28" s="54" t="n">
        <f aca="false">SUM(L29:L31)</f>
        <v>173060.914104754</v>
      </c>
      <c r="M28" s="54"/>
    </row>
    <row r="29" customFormat="false" ht="15" hidden="false" customHeight="false" outlineLevel="0" collapsed="false">
      <c r="A29" s="0" t="s">
        <v>25</v>
      </c>
      <c r="B29" s="54" t="n">
        <f aca="false">B5*B17</f>
        <v>0</v>
      </c>
      <c r="C29" s="54" t="n">
        <f aca="false">C5*C17</f>
        <v>14484.3308029597</v>
      </c>
      <c r="D29" s="54" t="n">
        <f aca="false">D5*D17</f>
        <v>14939.7607156013</v>
      </c>
      <c r="E29" s="54" t="n">
        <f aca="false">E5*E17</f>
        <v>15405.9277677682</v>
      </c>
      <c r="F29" s="54" t="n">
        <f aca="false">F5*F17</f>
        <v>15883.3333264163</v>
      </c>
      <c r="G29" s="54" t="n">
        <f aca="false">G5*G17</f>
        <v>16371.6506580237</v>
      </c>
      <c r="H29" s="54" t="n">
        <f aca="false">H5*H17</f>
        <v>16872.8119970381</v>
      </c>
      <c r="I29" s="54" t="n">
        <f aca="false">I5*I17</f>
        <v>17384.2598086513</v>
      </c>
      <c r="J29" s="54" t="n">
        <f aca="false">J5*J17</f>
        <v>17908.2727775107</v>
      </c>
      <c r="K29" s="54" t="n">
        <f aca="false">K5*K17</f>
        <v>18450.9884238223</v>
      </c>
      <c r="L29" s="54" t="n">
        <f aca="false">L5*L17</f>
        <v>18990.3606848726</v>
      </c>
      <c r="M29" s="54"/>
    </row>
    <row r="30" customFormat="false" ht="15" hidden="false" customHeight="false" outlineLevel="0" collapsed="false">
      <c r="A30" s="0" t="s">
        <v>26</v>
      </c>
      <c r="B30" s="54" t="n">
        <f aca="false">B6*B18</f>
        <v>0</v>
      </c>
      <c r="C30" s="54" t="n">
        <f aca="false">C6*C18</f>
        <v>59517.8939213463</v>
      </c>
      <c r="D30" s="54" t="n">
        <f aca="false">D6*D18</f>
        <v>61389.3113584343</v>
      </c>
      <c r="E30" s="54" t="n">
        <f aca="false">E6*E18</f>
        <v>63304.849020335</v>
      </c>
      <c r="F30" s="54" t="n">
        <f aca="false">F6*F18</f>
        <v>65266.5670854367</v>
      </c>
      <c r="G30" s="54" t="n">
        <f aca="false">G6*G18</f>
        <v>67273.1229655763</v>
      </c>
      <c r="H30" s="54" t="n">
        <f aca="false">H6*H18</f>
        <v>69332.4564493742</v>
      </c>
      <c r="I30" s="54" t="n">
        <f aca="false">I6*I18</f>
        <v>71434.0583122423</v>
      </c>
      <c r="J30" s="54" t="n">
        <f aca="false">J6*J18</f>
        <v>73587.2919492157</v>
      </c>
      <c r="K30" s="54" t="n">
        <f aca="false">K6*K18</f>
        <v>75817.3771844985</v>
      </c>
      <c r="L30" s="54" t="n">
        <f aca="false">L6*L18</f>
        <v>78033.72403918</v>
      </c>
      <c r="M30" s="54"/>
    </row>
    <row r="31" customFormat="false" ht="15" hidden="false" customHeight="false" outlineLevel="0" collapsed="false">
      <c r="A31" s="0" t="s">
        <v>27</v>
      </c>
      <c r="B31" s="54" t="n">
        <f aca="false">B7*B19</f>
        <v>0</v>
      </c>
      <c r="C31" s="54" t="n">
        <f aca="false">C7*C19</f>
        <v>57994.8221223409</v>
      </c>
      <c r="D31" s="54" t="n">
        <f aca="false">D7*D19</f>
        <v>59818.3497075743</v>
      </c>
      <c r="E31" s="54" t="n">
        <f aca="false">E7*E19</f>
        <v>61684.8684744746</v>
      </c>
      <c r="F31" s="54" t="n">
        <f aca="false">F7*F19</f>
        <v>63596.3858811575</v>
      </c>
      <c r="G31" s="54" t="n">
        <f aca="false">G7*G19</f>
        <v>65551.5936964914</v>
      </c>
      <c r="H31" s="54" t="n">
        <f aca="false">H7*H19</f>
        <v>67558.2285287196</v>
      </c>
      <c r="I31" s="54" t="n">
        <f aca="false">I7*I19</f>
        <v>69606.0500858817</v>
      </c>
      <c r="J31" s="54" t="n">
        <f aca="false">J7*J19</f>
        <v>71704.1821523344</v>
      </c>
      <c r="K31" s="54" t="n">
        <f aca="false">K7*K19</f>
        <v>73877.1991732123</v>
      </c>
      <c r="L31" s="54" t="n">
        <f aca="false">L7*L19</f>
        <v>76036.8293807012</v>
      </c>
      <c r="M31" s="54"/>
    </row>
    <row r="33" customFormat="false" ht="15" hidden="false" customHeight="false" outlineLevel="0" collapsed="false">
      <c r="A33" s="0" t="s">
        <v>319</v>
      </c>
    </row>
    <row r="34" customFormat="false" ht="15" hidden="false" customHeight="false" outlineLevel="0" collapsed="false">
      <c r="A34" s="0" t="s">
        <v>238</v>
      </c>
      <c r="B34" s="54" t="n">
        <f aca="false">Demographics!C27</f>
        <v>4495742.086</v>
      </c>
      <c r="C34" s="54" t="n">
        <f aca="false">Demographics!D27</f>
        <v>4638411.426</v>
      </c>
      <c r="D34" s="54" t="n">
        <f aca="false">Demographics!E27</f>
        <v>4784256.708</v>
      </c>
      <c r="E34" s="54" t="n">
        <f aca="false">Demographics!F27</f>
        <v>4933540.414</v>
      </c>
      <c r="F34" s="54" t="n">
        <f aca="false">Demographics!G27</f>
        <v>5086423.1</v>
      </c>
      <c r="G34" s="54" t="n">
        <f aca="false">Demographics!H27</f>
        <v>5242800.134</v>
      </c>
      <c r="H34" s="54" t="n">
        <f aca="false">Demographics!I27</f>
        <v>5403290.288</v>
      </c>
      <c r="I34" s="54" t="n">
        <f aca="false">Demographics!J27</f>
        <v>5567074.546</v>
      </c>
      <c r="J34" s="54" t="n">
        <f aca="false">Demographics!K27</f>
        <v>5734882.626</v>
      </c>
      <c r="K34" s="54" t="n">
        <f aca="false">Demographics!L27</f>
        <v>5908679.986</v>
      </c>
      <c r="L34" s="54" t="n">
        <f aca="false">Demographics!M27</f>
        <v>6081406.672</v>
      </c>
      <c r="M34" s="54" t="str">
        <f aca="false">Demographics!N27</f>
        <v>Calculation</v>
      </c>
    </row>
    <row r="35" customFormat="false" ht="15" hidden="false" customHeight="false" outlineLevel="0" collapsed="false">
      <c r="A35" s="0" t="s">
        <v>25</v>
      </c>
      <c r="B35" s="54" t="n">
        <f aca="false">Demographics!C28</f>
        <v>1007470.43871993</v>
      </c>
      <c r="C35" s="54" t="n">
        <f aca="false">Demographics!D28</f>
        <v>1039441.83294409</v>
      </c>
      <c r="D35" s="54" t="n">
        <f aca="false">Demographics!E28</f>
        <v>1072124.93785337</v>
      </c>
      <c r="E35" s="54" t="n">
        <f aca="false">Demographics!F28</f>
        <v>1105578.57418315</v>
      </c>
      <c r="F35" s="54" t="n">
        <f aca="false">Demographics!G28</f>
        <v>1139838.72162727</v>
      </c>
      <c r="G35" s="54" t="n">
        <f aca="false">Demographics!H28</f>
        <v>1174881.93274481</v>
      </c>
      <c r="H35" s="54" t="n">
        <f aca="false">Demographics!I28</f>
        <v>1210846.87085016</v>
      </c>
      <c r="I35" s="54" t="n">
        <f aca="false">Demographics!J28</f>
        <v>1247549.99907821</v>
      </c>
      <c r="J35" s="54" t="n">
        <f aca="false">Demographics!K28</f>
        <v>1285154.84311604</v>
      </c>
      <c r="K35" s="54" t="n">
        <f aca="false">Demographics!L28</f>
        <v>1324101.85101332</v>
      </c>
      <c r="L35" s="54" t="n">
        <f aca="false">Demographics!M28</f>
        <v>1362808.92690741</v>
      </c>
      <c r="M35" s="54" t="str">
        <f aca="false">Demographics!N28</f>
        <v>Calculation</v>
      </c>
    </row>
    <row r="36" customFormat="false" ht="15" hidden="false" customHeight="false" outlineLevel="0" collapsed="false">
      <c r="A36" s="0" t="s">
        <v>26</v>
      </c>
      <c r="B36" s="54" t="n">
        <f aca="false">Demographics!C29</f>
        <v>1409348.89142372</v>
      </c>
      <c r="C36" s="54" t="n">
        <f aca="false">Demographics!D29</f>
        <v>1454073.62703418</v>
      </c>
      <c r="D36" s="54" t="n">
        <f aca="false">Demographics!E29</f>
        <v>1499793.97365864</v>
      </c>
      <c r="E36" s="54" t="n">
        <f aca="false">Demographics!F29</f>
        <v>1546592.21553597</v>
      </c>
      <c r="F36" s="54" t="n">
        <f aca="false">Demographics!G29</f>
        <v>1594518.6846061</v>
      </c>
      <c r="G36" s="54" t="n">
        <f aca="false">Demographics!H29</f>
        <v>1643540.58027897</v>
      </c>
      <c r="H36" s="54" t="n">
        <f aca="false">Demographics!I29</f>
        <v>1693851.87845791</v>
      </c>
      <c r="I36" s="54" t="n">
        <f aca="false">Demographics!J29</f>
        <v>1745195.82969652</v>
      </c>
      <c r="J36" s="54" t="n">
        <f aca="false">Demographics!K29</f>
        <v>1797801.18983415</v>
      </c>
      <c r="K36" s="54" t="n">
        <f aca="false">Demographics!L29</f>
        <v>1852284.10098938</v>
      </c>
      <c r="L36" s="54" t="n">
        <f aca="false">Demographics!M29</f>
        <v>1906431.37162385</v>
      </c>
      <c r="M36" s="54" t="str">
        <f aca="false">Demographics!N29</f>
        <v>Calculation</v>
      </c>
    </row>
    <row r="37" customFormat="false" ht="15" hidden="false" customHeight="false" outlineLevel="0" collapsed="false">
      <c r="A37" s="0" t="s">
        <v>27</v>
      </c>
      <c r="B37" s="54" t="n">
        <f aca="false">Demographics!C30</f>
        <v>2074512.07950115</v>
      </c>
      <c r="C37" s="54" t="n">
        <f aca="false">Demographics!D30</f>
        <v>2140345.31983006</v>
      </c>
      <c r="D37" s="54" t="n">
        <f aca="false">Demographics!E30</f>
        <v>2207644.06461114</v>
      </c>
      <c r="E37" s="54" t="n">
        <f aca="false">Demographics!F30</f>
        <v>2276529.43335462</v>
      </c>
      <c r="F37" s="54" t="n">
        <f aca="false">Demographics!G30</f>
        <v>2347075.5129087</v>
      </c>
      <c r="G37" s="54" t="n">
        <f aca="false">Demographics!H30</f>
        <v>2419234.02195658</v>
      </c>
      <c r="H37" s="54" t="n">
        <f aca="false">Demographics!I30</f>
        <v>2493290.48621657</v>
      </c>
      <c r="I37" s="54" t="n">
        <f aca="false">Demographics!J30</f>
        <v>2568866.97951924</v>
      </c>
      <c r="J37" s="54" t="n">
        <f aca="false">Demographics!K30</f>
        <v>2646300.22242745</v>
      </c>
      <c r="K37" s="54" t="n">
        <f aca="false">Demographics!L30</f>
        <v>2726497.15450418</v>
      </c>
      <c r="L37" s="54" t="n">
        <f aca="false">Demographics!M30</f>
        <v>2806200.0355202</v>
      </c>
      <c r="M37" s="54" t="str">
        <f aca="false">Demographics!N30</f>
        <v>Calculation</v>
      </c>
    </row>
    <row r="39" customFormat="false" ht="15" hidden="false" customHeight="false" outlineLevel="0" collapsed="false">
      <c r="A39" s="0" t="s">
        <v>795</v>
      </c>
    </row>
    <row r="40" customFormat="false" ht="15" hidden="false" customHeight="false" outlineLevel="0" collapsed="false">
      <c r="A40" s="0" t="s">
        <v>238</v>
      </c>
    </row>
    <row r="41" customFormat="false" ht="15" hidden="false" customHeight="false" outlineLevel="0" collapsed="false">
      <c r="A41" s="0" t="s">
        <v>25</v>
      </c>
      <c r="B41" s="72" t="n">
        <v>0</v>
      </c>
      <c r="C41" s="72" t="n">
        <f aca="false">B41</f>
        <v>0</v>
      </c>
      <c r="D41" s="72" t="n">
        <f aca="false">C41</f>
        <v>0</v>
      </c>
      <c r="E41" s="72" t="n">
        <f aca="false">D41</f>
        <v>0</v>
      </c>
      <c r="F41" s="72" t="n">
        <f aca="false">E41</f>
        <v>0</v>
      </c>
      <c r="G41" s="72" t="n">
        <f aca="false">F41</f>
        <v>0</v>
      </c>
      <c r="H41" s="72" t="n">
        <f aca="false">G41</f>
        <v>0</v>
      </c>
      <c r="I41" s="72" t="n">
        <f aca="false">H41</f>
        <v>0</v>
      </c>
      <c r="J41" s="72" t="n">
        <f aca="false">I41</f>
        <v>0</v>
      </c>
      <c r="K41" s="72" t="n">
        <f aca="false">J41</f>
        <v>0</v>
      </c>
      <c r="L41" s="72" t="n">
        <f aca="false">K41</f>
        <v>0</v>
      </c>
      <c r="M41" s="54" t="s">
        <v>791</v>
      </c>
    </row>
    <row r="42" customFormat="false" ht="15" hidden="false" customHeight="false" outlineLevel="0" collapsed="false">
      <c r="A42" s="0" t="s">
        <v>26</v>
      </c>
      <c r="B42" s="72" t="n">
        <v>0</v>
      </c>
      <c r="C42" s="72" t="n">
        <f aca="false">B42</f>
        <v>0</v>
      </c>
      <c r="D42" s="72" t="n">
        <f aca="false">C42</f>
        <v>0</v>
      </c>
      <c r="E42" s="72" t="n">
        <f aca="false">D42</f>
        <v>0</v>
      </c>
      <c r="F42" s="72" t="n">
        <f aca="false">E42</f>
        <v>0</v>
      </c>
      <c r="G42" s="72" t="n">
        <f aca="false">F42</f>
        <v>0</v>
      </c>
      <c r="H42" s="72" t="n">
        <f aca="false">G42</f>
        <v>0</v>
      </c>
      <c r="I42" s="72" t="n">
        <f aca="false">H42</f>
        <v>0</v>
      </c>
      <c r="J42" s="72" t="n">
        <f aca="false">I42</f>
        <v>0</v>
      </c>
      <c r="K42" s="72" t="n">
        <f aca="false">J42</f>
        <v>0</v>
      </c>
      <c r="L42" s="72" t="n">
        <f aca="false">K42</f>
        <v>0</v>
      </c>
      <c r="M42" s="54" t="s">
        <v>791</v>
      </c>
    </row>
    <row r="43" customFormat="false" ht="15" hidden="false" customHeight="false" outlineLevel="0" collapsed="false">
      <c r="A43" s="0" t="s">
        <v>27</v>
      </c>
      <c r="B43" s="72" t="n">
        <v>0</v>
      </c>
      <c r="C43" s="72" t="n">
        <f aca="false">B43</f>
        <v>0</v>
      </c>
      <c r="D43" s="72" t="n">
        <f aca="false">C43</f>
        <v>0</v>
      </c>
      <c r="E43" s="72" t="n">
        <f aca="false">D43</f>
        <v>0</v>
      </c>
      <c r="F43" s="72" t="n">
        <f aca="false">E43</f>
        <v>0</v>
      </c>
      <c r="G43" s="72" t="n">
        <f aca="false">F43</f>
        <v>0</v>
      </c>
      <c r="H43" s="72" t="n">
        <f aca="false">G43</f>
        <v>0</v>
      </c>
      <c r="I43" s="72" t="n">
        <f aca="false">H43</f>
        <v>0</v>
      </c>
      <c r="J43" s="72" t="n">
        <f aca="false">I43</f>
        <v>0</v>
      </c>
      <c r="K43" s="72" t="n">
        <f aca="false">J43</f>
        <v>0</v>
      </c>
      <c r="L43" s="72" t="n">
        <f aca="false">K43</f>
        <v>0</v>
      </c>
      <c r="M43" s="54" t="s">
        <v>791</v>
      </c>
    </row>
    <row r="45" customFormat="false" ht="15" hidden="false" customHeight="false" outlineLevel="0" collapsed="false">
      <c r="A45" s="0" t="s">
        <v>796</v>
      </c>
    </row>
    <row r="46" customFormat="false" ht="15" hidden="false" customHeight="false" outlineLevel="0" collapsed="false">
      <c r="A46" s="0" t="s">
        <v>238</v>
      </c>
    </row>
    <row r="47" customFormat="false" ht="15" hidden="false" customHeight="false" outlineLevel="0" collapsed="false">
      <c r="A47" s="0" t="s">
        <v>25</v>
      </c>
      <c r="B47" s="72" t="n">
        <v>0</v>
      </c>
      <c r="C47" s="72" t="n">
        <f aca="false">'Regional Data WRA'!V16</f>
        <v>0.970117207039512</v>
      </c>
      <c r="D47" s="72" t="n">
        <f aca="false">C47</f>
        <v>0.970117207039512</v>
      </c>
      <c r="E47" s="72" t="n">
        <f aca="false">D47</f>
        <v>0.970117207039512</v>
      </c>
      <c r="F47" s="72" t="n">
        <f aca="false">E47</f>
        <v>0.970117207039512</v>
      </c>
      <c r="G47" s="72" t="n">
        <f aca="false">F47</f>
        <v>0.970117207039512</v>
      </c>
      <c r="H47" s="72" t="n">
        <f aca="false">G47</f>
        <v>0.970117207039512</v>
      </c>
      <c r="I47" s="72" t="n">
        <f aca="false">H47</f>
        <v>0.970117207039512</v>
      </c>
      <c r="J47" s="72" t="n">
        <f aca="false">I47</f>
        <v>0.970117207039512</v>
      </c>
      <c r="K47" s="72" t="n">
        <f aca="false">J47</f>
        <v>0.970117207039512</v>
      </c>
      <c r="L47" s="72" t="n">
        <f aca="false">K47</f>
        <v>0.970117207039512</v>
      </c>
      <c r="M47" s="54" t="s">
        <v>791</v>
      </c>
    </row>
    <row r="48" customFormat="false" ht="15" hidden="false" customHeight="false" outlineLevel="0" collapsed="false">
      <c r="A48" s="0" t="s">
        <v>26</v>
      </c>
      <c r="B48" s="72" t="n">
        <v>0</v>
      </c>
      <c r="C48" s="72" t="n">
        <f aca="false">'Regional Data WRA'!V17</f>
        <v>0.596718177739777</v>
      </c>
      <c r="D48" s="72" t="n">
        <f aca="false">C48</f>
        <v>0.596718177739777</v>
      </c>
      <c r="E48" s="72" t="n">
        <f aca="false">D48</f>
        <v>0.596718177739777</v>
      </c>
      <c r="F48" s="72" t="n">
        <f aca="false">E48</f>
        <v>0.596718177739777</v>
      </c>
      <c r="G48" s="72" t="n">
        <f aca="false">F48</f>
        <v>0.596718177739777</v>
      </c>
      <c r="H48" s="72" t="n">
        <f aca="false">G48</f>
        <v>0.596718177739777</v>
      </c>
      <c r="I48" s="72" t="n">
        <f aca="false">H48</f>
        <v>0.596718177739777</v>
      </c>
      <c r="J48" s="72" t="n">
        <f aca="false">I48</f>
        <v>0.596718177739777</v>
      </c>
      <c r="K48" s="72" t="n">
        <f aca="false">J48</f>
        <v>0.596718177739777</v>
      </c>
      <c r="L48" s="72" t="n">
        <f aca="false">K48</f>
        <v>0.596718177739777</v>
      </c>
      <c r="M48" s="54" t="s">
        <v>791</v>
      </c>
    </row>
    <row r="49" customFormat="false" ht="15" hidden="false" customHeight="false" outlineLevel="0" collapsed="false">
      <c r="A49" s="0" t="s">
        <v>27</v>
      </c>
      <c r="B49" s="72" t="n">
        <v>0</v>
      </c>
      <c r="C49" s="72" t="n">
        <f aca="false">'Regional Data WRA'!V18</f>
        <v>0.914186530934878</v>
      </c>
      <c r="D49" s="72" t="n">
        <f aca="false">C49</f>
        <v>0.914186530934878</v>
      </c>
      <c r="E49" s="72" t="n">
        <f aca="false">D49</f>
        <v>0.914186530934878</v>
      </c>
      <c r="F49" s="72" t="n">
        <f aca="false">E49</f>
        <v>0.914186530934878</v>
      </c>
      <c r="G49" s="72" t="n">
        <f aca="false">F49</f>
        <v>0.914186530934878</v>
      </c>
      <c r="H49" s="72" t="n">
        <f aca="false">G49</f>
        <v>0.914186530934878</v>
      </c>
      <c r="I49" s="72" t="n">
        <f aca="false">H49</f>
        <v>0.914186530934878</v>
      </c>
      <c r="J49" s="72" t="n">
        <f aca="false">I49</f>
        <v>0.914186530934878</v>
      </c>
      <c r="K49" s="72" t="n">
        <f aca="false">J49</f>
        <v>0.914186530934878</v>
      </c>
      <c r="L49" s="72" t="n">
        <f aca="false">K49</f>
        <v>0.914186530934878</v>
      </c>
      <c r="M49" s="54" t="s">
        <v>791</v>
      </c>
    </row>
    <row r="51" customFormat="false" ht="15" hidden="false" customHeight="false" outlineLevel="0" collapsed="false">
      <c r="A51" s="0" t="s">
        <v>797</v>
      </c>
    </row>
    <row r="52" customFormat="false" ht="15" hidden="false" customHeight="false" outlineLevel="0" collapsed="false">
      <c r="A52" s="0" t="s">
        <v>238</v>
      </c>
      <c r="B52" s="54" t="n">
        <f aca="false">SUM(B53:B55)</f>
        <v>0</v>
      </c>
      <c r="C52" s="54" t="n">
        <f aca="false">SUM(C53:C55)</f>
        <v>0</v>
      </c>
      <c r="D52" s="54" t="n">
        <f aca="false">SUM(D53:D55)</f>
        <v>0</v>
      </c>
      <c r="E52" s="54" t="n">
        <f aca="false">SUM(E53:E55)</f>
        <v>0</v>
      </c>
      <c r="F52" s="54" t="n">
        <f aca="false">SUM(F53:F55)</f>
        <v>0</v>
      </c>
      <c r="G52" s="54" t="n">
        <f aca="false">SUM(G53:G55)</f>
        <v>0</v>
      </c>
      <c r="H52" s="54" t="n">
        <f aca="false">SUM(H53:H55)</f>
        <v>0</v>
      </c>
      <c r="I52" s="54" t="n">
        <f aca="false">SUM(I53:I55)</f>
        <v>0</v>
      </c>
      <c r="J52" s="54" t="n">
        <f aca="false">SUM(J53:J55)</f>
        <v>0</v>
      </c>
      <c r="K52" s="54" t="n">
        <f aca="false">SUM(K53:K55)</f>
        <v>0</v>
      </c>
      <c r="L52" s="54" t="n">
        <f aca="false">SUM(L53:L55)</f>
        <v>0</v>
      </c>
    </row>
    <row r="53" customFormat="false" ht="15" hidden="false" customHeight="false" outlineLevel="0" collapsed="false">
      <c r="A53" s="0" t="s">
        <v>25</v>
      </c>
      <c r="B53" s="54" t="n">
        <f aca="false">B35*B41</f>
        <v>0</v>
      </c>
      <c r="C53" s="54" t="n">
        <f aca="false">C35*C41</f>
        <v>0</v>
      </c>
      <c r="D53" s="54" t="n">
        <f aca="false">D35*D41</f>
        <v>0</v>
      </c>
      <c r="E53" s="54" t="n">
        <f aca="false">E35*E41</f>
        <v>0</v>
      </c>
      <c r="F53" s="54" t="n">
        <f aca="false">F35*F41</f>
        <v>0</v>
      </c>
      <c r="G53" s="54" t="n">
        <f aca="false">G35*G41</f>
        <v>0</v>
      </c>
      <c r="H53" s="54" t="n">
        <f aca="false">H35*H41</f>
        <v>0</v>
      </c>
      <c r="I53" s="54" t="n">
        <f aca="false">I35*I41</f>
        <v>0</v>
      </c>
      <c r="J53" s="54" t="n">
        <f aca="false">J35*J41</f>
        <v>0</v>
      </c>
      <c r="K53" s="54" t="n">
        <f aca="false">K35*K41</f>
        <v>0</v>
      </c>
      <c r="L53" s="54" t="n">
        <f aca="false">L35*L41</f>
        <v>0</v>
      </c>
    </row>
    <row r="54" customFormat="false" ht="15" hidden="false" customHeight="false" outlineLevel="0" collapsed="false">
      <c r="A54" s="0" t="s">
        <v>26</v>
      </c>
      <c r="B54" s="54" t="n">
        <f aca="false">B36*B42</f>
        <v>0</v>
      </c>
      <c r="C54" s="54" t="n">
        <f aca="false">C36*C42</f>
        <v>0</v>
      </c>
      <c r="D54" s="54" t="n">
        <f aca="false">D36*D42</f>
        <v>0</v>
      </c>
      <c r="E54" s="54" t="n">
        <f aca="false">E36*E42</f>
        <v>0</v>
      </c>
      <c r="F54" s="54" t="n">
        <f aca="false">F36*F42</f>
        <v>0</v>
      </c>
      <c r="G54" s="54" t="n">
        <f aca="false">G36*G42</f>
        <v>0</v>
      </c>
      <c r="H54" s="54" t="n">
        <f aca="false">H36*H42</f>
        <v>0</v>
      </c>
      <c r="I54" s="54" t="n">
        <f aca="false">I36*I42</f>
        <v>0</v>
      </c>
      <c r="J54" s="54" t="n">
        <f aca="false">J36*J42</f>
        <v>0</v>
      </c>
      <c r="K54" s="54" t="n">
        <f aca="false">K36*K42</f>
        <v>0</v>
      </c>
      <c r="L54" s="54" t="n">
        <f aca="false">L36*L42</f>
        <v>0</v>
      </c>
    </row>
    <row r="55" customFormat="false" ht="15" hidden="false" customHeight="false" outlineLevel="0" collapsed="false">
      <c r="A55" s="0" t="s">
        <v>27</v>
      </c>
      <c r="B55" s="54" t="n">
        <f aca="false">B37*B43</f>
        <v>0</v>
      </c>
      <c r="C55" s="54" t="n">
        <f aca="false">C37*C43</f>
        <v>0</v>
      </c>
      <c r="D55" s="54" t="n">
        <f aca="false">D37*D43</f>
        <v>0</v>
      </c>
      <c r="E55" s="54" t="n">
        <f aca="false">E37*E43</f>
        <v>0</v>
      </c>
      <c r="F55" s="54" t="n">
        <f aca="false">F37*F43</f>
        <v>0</v>
      </c>
      <c r="G55" s="54" t="n">
        <f aca="false">G37*G43</f>
        <v>0</v>
      </c>
      <c r="H55" s="54" t="n">
        <f aca="false">H37*H43</f>
        <v>0</v>
      </c>
      <c r="I55" s="54" t="n">
        <f aca="false">I37*I43</f>
        <v>0</v>
      </c>
      <c r="J55" s="54" t="n">
        <f aca="false">J37*J43</f>
        <v>0</v>
      </c>
      <c r="K55" s="54" t="n">
        <f aca="false">K37*K43</f>
        <v>0</v>
      </c>
      <c r="L55" s="54" t="n">
        <f aca="false">L37*L43</f>
        <v>0</v>
      </c>
    </row>
    <row r="56" customFormat="false" ht="15" hidden="false" customHeight="false" outlineLevel="0" collapsed="false">
      <c r="B56" s="54"/>
      <c r="C56" s="54"/>
      <c r="D56" s="54"/>
      <c r="E56" s="54"/>
      <c r="F56" s="54"/>
      <c r="G56" s="54"/>
      <c r="H56" s="54"/>
      <c r="I56" s="54"/>
      <c r="J56" s="54"/>
      <c r="K56" s="54"/>
      <c r="L56" s="54"/>
    </row>
    <row r="57" customFormat="false" ht="15" hidden="false" customHeight="false" outlineLevel="0" collapsed="false">
      <c r="A57" s="0" t="s">
        <v>798</v>
      </c>
      <c r="B57" s="54"/>
      <c r="C57" s="54"/>
      <c r="D57" s="54"/>
      <c r="E57" s="54"/>
      <c r="F57" s="54"/>
      <c r="G57" s="54"/>
      <c r="H57" s="54"/>
      <c r="I57" s="54"/>
      <c r="J57" s="54"/>
      <c r="K57" s="54"/>
      <c r="L57" s="54"/>
    </row>
    <row r="58" customFormat="false" ht="15" hidden="false" customHeight="false" outlineLevel="0" collapsed="false">
      <c r="A58" s="0" t="s">
        <v>238</v>
      </c>
      <c r="B58" s="54" t="n">
        <f aca="false">SUM(B59:B61)</f>
        <v>0</v>
      </c>
      <c r="C58" s="54" t="n">
        <f aca="false">SUM(C59:C61)</f>
        <v>3832727.4358172</v>
      </c>
      <c r="D58" s="54" t="n">
        <f aca="false">SUM(D59:D61)</f>
        <v>3953239.64622023</v>
      </c>
      <c r="E58" s="54" t="n">
        <f aca="false">SUM(E59:E61)</f>
        <v>4076593.03236003</v>
      </c>
      <c r="F58" s="54" t="n">
        <f aca="false">SUM(F59:F61)</f>
        <v>4202920.26193892</v>
      </c>
      <c r="G58" s="54" t="n">
        <f aca="false">SUM(G59:G61)</f>
        <v>4332134.87735314</v>
      </c>
      <c r="H58" s="54" t="n">
        <f aca="false">SUM(H59:H61)</f>
        <v>4464748.17098345</v>
      </c>
      <c r="I58" s="54" t="n">
        <f aca="false">SUM(I59:I61)</f>
        <v>4600083.38848332</v>
      </c>
      <c r="J58" s="54" t="n">
        <f aca="false">SUM(J59:J61)</f>
        <v>4738743.49710642</v>
      </c>
      <c r="K58" s="54" t="n">
        <f aca="false">SUM(K59:K61)</f>
        <v>4882352.55821962</v>
      </c>
      <c r="L58" s="54" t="n">
        <f aca="false">SUM(L59:L61)</f>
        <v>5025076.9195428</v>
      </c>
    </row>
    <row r="59" customFormat="false" ht="15" hidden="false" customHeight="false" outlineLevel="0" collapsed="false">
      <c r="A59" s="0" t="s">
        <v>25</v>
      </c>
      <c r="B59" s="54" t="n">
        <f aca="false">B35*B47</f>
        <v>0</v>
      </c>
      <c r="C59" s="54" t="n">
        <f aca="false">C35*C47</f>
        <v>1008380.40785575</v>
      </c>
      <c r="D59" s="54" t="n">
        <f aca="false">D35*D47</f>
        <v>1040086.85030772</v>
      </c>
      <c r="E59" s="54" t="n">
        <f aca="false">E35*E47</f>
        <v>1072540.79854929</v>
      </c>
      <c r="F59" s="54" t="n">
        <f aca="false">F35*F47</f>
        <v>1105777.15710054</v>
      </c>
      <c r="G59" s="54" t="n">
        <f aca="false">G35*G47</f>
        <v>1139773.17919558</v>
      </c>
      <c r="H59" s="54" t="n">
        <f aca="false">H35*H47</f>
        <v>1174663.38450169</v>
      </c>
      <c r="I59" s="54" t="n">
        <f aca="false">I35*I47</f>
        <v>1210269.7207479</v>
      </c>
      <c r="J59" s="54" t="n">
        <f aca="false">J35*J47</f>
        <v>1246750.82701703</v>
      </c>
      <c r="K59" s="54" t="n">
        <f aca="false">K35*K47</f>
        <v>1284533.98954089</v>
      </c>
      <c r="L59" s="54" t="n">
        <f aca="false">L35*L47</f>
        <v>1322084.38989993</v>
      </c>
    </row>
    <row r="60" customFormat="false" ht="15" hidden="false" customHeight="false" outlineLevel="0" collapsed="false">
      <c r="A60" s="0" t="s">
        <v>26</v>
      </c>
      <c r="B60" s="54" t="n">
        <f aca="false">B36*B48</f>
        <v>0</v>
      </c>
      <c r="C60" s="54" t="n">
        <f aca="false">C36*C48</f>
        <v>867672.165023303</v>
      </c>
      <c r="D60" s="54" t="n">
        <f aca="false">D36*D48</f>
        <v>894954.326946681</v>
      </c>
      <c r="E60" s="54" t="n">
        <f aca="false">E36*E48</f>
        <v>922879.688561147</v>
      </c>
      <c r="F60" s="54" t="n">
        <f aca="false">F36*F48</f>
        <v>951478.283850179</v>
      </c>
      <c r="G60" s="54" t="n">
        <f aca="false">G36*G48</f>
        <v>980730.540105445</v>
      </c>
      <c r="H60" s="54" t="n">
        <f aca="false">H36*H48</f>
        <v>1010752.2062745</v>
      </c>
      <c r="I60" s="54" t="n">
        <f aca="false">I36*I48</f>
        <v>1041390.07529556</v>
      </c>
      <c r="J60" s="54" t="n">
        <f aca="false">J36*J48</f>
        <v>1072780.64993624</v>
      </c>
      <c r="K60" s="54" t="n">
        <f aca="false">K36*K48</f>
        <v>1105291.59339874</v>
      </c>
      <c r="L60" s="54" t="n">
        <f aca="false">L36*L48</f>
        <v>1137602.25406132</v>
      </c>
    </row>
    <row r="61" customFormat="false" ht="15" hidden="false" customHeight="false" outlineLevel="0" collapsed="false">
      <c r="A61" s="0" t="s">
        <v>27</v>
      </c>
      <c r="B61" s="54" t="n">
        <f aca="false">B37*B49</f>
        <v>0</v>
      </c>
      <c r="C61" s="54" t="n">
        <f aca="false">C37*C49</f>
        <v>1956674.86293815</v>
      </c>
      <c r="D61" s="54" t="n">
        <f aca="false">D37*D49</f>
        <v>2018198.46896583</v>
      </c>
      <c r="E61" s="54" t="n">
        <f aca="false">E37*E49</f>
        <v>2081172.5452496</v>
      </c>
      <c r="F61" s="54" t="n">
        <f aca="false">F37*F49</f>
        <v>2145664.8209882</v>
      </c>
      <c r="G61" s="54" t="n">
        <f aca="false">G37*G49</f>
        <v>2211631.15805212</v>
      </c>
      <c r="H61" s="54" t="n">
        <f aca="false">H37*H49</f>
        <v>2279332.58020726</v>
      </c>
      <c r="I61" s="54" t="n">
        <f aca="false">I37*I49</f>
        <v>2348423.59243986</v>
      </c>
      <c r="J61" s="54" t="n">
        <f aca="false">J37*J49</f>
        <v>2419212.02015315</v>
      </c>
      <c r="K61" s="54" t="n">
        <f aca="false">K37*K49</f>
        <v>2492526.97527999</v>
      </c>
      <c r="L61" s="54" t="n">
        <f aca="false">L37*L49</f>
        <v>2565390.27558154</v>
      </c>
    </row>
    <row r="63" customFormat="false" ht="15" hidden="false" customHeight="false" outlineLevel="0" collapsed="false">
      <c r="A63" s="0" t="s">
        <v>799</v>
      </c>
    </row>
    <row r="64" customFormat="false" ht="15" hidden="false" customHeight="false" outlineLevel="0" collapsed="false">
      <c r="A64" s="0" t="s">
        <v>238</v>
      </c>
      <c r="B64" s="54" t="n">
        <f aca="false">B22+B28+B52+B58</f>
        <v>0</v>
      </c>
      <c r="C64" s="54" t="n">
        <f aca="false">C22+C28+C52+C58</f>
        <v>4232450.24793653</v>
      </c>
      <c r="D64" s="54" t="n">
        <f aca="false">D22+D28+D52+D58</f>
        <v>4365530.91786184</v>
      </c>
      <c r="E64" s="54" t="n">
        <f aca="false">E22+E28+E52+E58</f>
        <v>4501749.07542563</v>
      </c>
      <c r="F64" s="54" t="n">
        <f aca="false">F22+F28+F52+F58</f>
        <v>4641251.22451031</v>
      </c>
      <c r="G64" s="54" t="n">
        <f aca="false">G22+G28+G52+G58</f>
        <v>4783941.89067565</v>
      </c>
      <c r="H64" s="54" t="n">
        <f aca="false">H22+H28+H52+H58</f>
        <v>4930385.69000771</v>
      </c>
      <c r="I64" s="54" t="n">
        <f aca="false">I22+I28+I52+I58</f>
        <v>5079835.28809521</v>
      </c>
      <c r="J64" s="54" t="n">
        <f aca="false">J22+J28+J52+J58</f>
        <v>5232956.53685305</v>
      </c>
      <c r="K64" s="54" t="n">
        <f aca="false">K22+K28+K52+K58</f>
        <v>5391542.87425716</v>
      </c>
      <c r="L64" s="54" t="n">
        <f aca="false">L22+L28+L52+L58</f>
        <v>5549152.2447602</v>
      </c>
    </row>
    <row r="65" customFormat="false" ht="15" hidden="false" customHeight="false" outlineLevel="0" collapsed="false">
      <c r="A65" s="0" t="s">
        <v>25</v>
      </c>
      <c r="B65" s="54" t="n">
        <f aca="false">B23+B29+B53+B59</f>
        <v>0</v>
      </c>
      <c r="C65" s="54" t="n">
        <f aca="false">C23+C29+C53+C59</f>
        <v>1087899.0457356</v>
      </c>
      <c r="D65" s="54" t="n">
        <f aca="false">D23+D29+D53+D59</f>
        <v>1122105.78777308</v>
      </c>
      <c r="E65" s="54" t="n">
        <f aca="false">E23+E29+E53+E59</f>
        <v>1157118.98224542</v>
      </c>
      <c r="F65" s="54" t="n">
        <f aca="false">F23+F29+F53+F59</f>
        <v>1192976.28616559</v>
      </c>
      <c r="G65" s="54" t="n">
        <f aca="false">G23+G29+G53+G59</f>
        <v>1229653.1590083</v>
      </c>
      <c r="H65" s="54" t="n">
        <f aca="false">H23+H29+H53+H59</f>
        <v>1267294.72836282</v>
      </c>
      <c r="I65" s="54" t="n">
        <f aca="false">I23+I29+I53+I59</f>
        <v>1305708.90115179</v>
      </c>
      <c r="J65" s="54" t="n">
        <f aca="false">J23+J29+J53+J59</f>
        <v>1345066.82638357</v>
      </c>
      <c r="K65" s="54" t="n">
        <f aca="false">K23+K29+K53+K59</f>
        <v>1385829.48513254</v>
      </c>
      <c r="L65" s="54" t="n">
        <f aca="false">L23+L29+L53+L59</f>
        <v>1426341.02660969</v>
      </c>
    </row>
    <row r="66" customFormat="false" ht="15" hidden="false" customHeight="false" outlineLevel="0" collapsed="false">
      <c r="A66" s="0" t="s">
        <v>26</v>
      </c>
      <c r="B66" s="54" t="n">
        <f aca="false">B24+B30+B54+B60</f>
        <v>0</v>
      </c>
      <c r="C66" s="54" t="n">
        <f aca="false">C24+C30+C54+C60</f>
        <v>998733.182459383</v>
      </c>
      <c r="D66" s="54" t="n">
        <f aca="false">D24+D30+D54+D60</f>
        <v>1030136.28780318</v>
      </c>
      <c r="E66" s="54" t="n">
        <f aca="false">E24+E30+E54+E60</f>
        <v>1062279.7475116</v>
      </c>
      <c r="F66" s="54" t="n">
        <f aca="false">F24+F30+F54+F60</f>
        <v>1095198.13217145</v>
      </c>
      <c r="G66" s="54" t="n">
        <f aca="false">G24+G30+G54+G60</f>
        <v>1128868.91263628</v>
      </c>
      <c r="H66" s="54" t="n">
        <f aca="false">H24+H30+H54+H60</f>
        <v>1163425.32161702</v>
      </c>
      <c r="I66" s="54" t="n">
        <f aca="false">I24+I30+I54+I60</f>
        <v>1198691.01027762</v>
      </c>
      <c r="J66" s="54" t="n">
        <f aca="false">J24+J30+J54+J60</f>
        <v>1234823.09999294</v>
      </c>
      <c r="K66" s="54" t="n">
        <f aca="false">K24+K30+K54+K60</f>
        <v>1272244.78912618</v>
      </c>
      <c r="L66" s="54" t="n">
        <f aca="false">L24+L30+L54+L60</f>
        <v>1309435.94294179</v>
      </c>
    </row>
    <row r="67" customFormat="false" ht="15" hidden="false" customHeight="false" outlineLevel="0" collapsed="false">
      <c r="A67" s="0" t="s">
        <v>27</v>
      </c>
      <c r="B67" s="54" t="n">
        <f aca="false">B25+B31+B55+B61</f>
        <v>0</v>
      </c>
      <c r="C67" s="54" t="n">
        <f aca="false">C25+C31+C55+C61</f>
        <v>2145818.01974154</v>
      </c>
      <c r="D67" s="54" t="n">
        <f aca="false">D25+D31+D55+D61</f>
        <v>2213288.84228558</v>
      </c>
      <c r="E67" s="54" t="n">
        <f aca="false">E25+E31+E55+E61</f>
        <v>2282350.34566861</v>
      </c>
      <c r="F67" s="54" t="n">
        <f aca="false">F25+F31+F55+F61</f>
        <v>2353076.80617326</v>
      </c>
      <c r="G67" s="54" t="n">
        <f aca="false">G25+G31+G55+G61</f>
        <v>2425419.81903107</v>
      </c>
      <c r="H67" s="54" t="n">
        <f aca="false">H25+H31+H55+H61</f>
        <v>2499665.64002787</v>
      </c>
      <c r="I67" s="54" t="n">
        <f aca="false">I25+I31+I55+I61</f>
        <v>2575435.3766658</v>
      </c>
      <c r="J67" s="54" t="n">
        <f aca="false">J25+J31+J55+J61</f>
        <v>2653066.61047654</v>
      </c>
      <c r="K67" s="54" t="n">
        <f aca="false">K25+K31+K55+K61</f>
        <v>2733468.59999844</v>
      </c>
      <c r="L67" s="54" t="n">
        <f aca="false">L25+L31+L55+L61</f>
        <v>2813375.27520872</v>
      </c>
    </row>
    <row r="69" customFormat="false" ht="15" hidden="false" customHeight="false" outlineLevel="0" collapsed="false">
      <c r="A69" s="0" t="s">
        <v>800</v>
      </c>
    </row>
    <row r="70" customFormat="false" ht="15" hidden="false" customHeight="false" outlineLevel="0" collapsed="false">
      <c r="A70" s="0" t="s">
        <v>801</v>
      </c>
    </row>
    <row r="71" customFormat="false" ht="15" hidden="false" customHeight="false" outlineLevel="0" collapsed="false">
      <c r="A71" s="0" t="s">
        <v>802</v>
      </c>
      <c r="B71" s="0" t="n">
        <f aca="false">'Fe Sup Startup Costs-Clinic'!B7</f>
        <v>280000</v>
      </c>
    </row>
    <row r="72" customFormat="false" ht="15" hidden="false" customHeight="false" outlineLevel="0" collapsed="false">
      <c r="A72" s="0" t="s">
        <v>25</v>
      </c>
      <c r="B72" s="59" t="n">
        <f aca="false">'Fe Sup Startup Costs-Clinic'!B8</f>
        <v>93333.3333333333</v>
      </c>
    </row>
    <row r="73" customFormat="false" ht="15" hidden="false" customHeight="false" outlineLevel="0" collapsed="false">
      <c r="A73" s="0" t="s">
        <v>26</v>
      </c>
      <c r="B73" s="59" t="n">
        <f aca="false">'Fe Sup Startup Costs-Clinic'!B9</f>
        <v>93333.3333333333</v>
      </c>
    </row>
    <row r="74" customFormat="false" ht="15" hidden="false" customHeight="false" outlineLevel="0" collapsed="false">
      <c r="A74" s="0" t="s">
        <v>27</v>
      </c>
      <c r="B74" s="59" t="n">
        <f aca="false">'Fe Sup Startup Costs-Clinic'!B10</f>
        <v>93333.3333333333</v>
      </c>
    </row>
    <row r="76" customFormat="false" ht="15" hidden="false" customHeight="false" outlineLevel="0" collapsed="false">
      <c r="A76" s="0" t="s">
        <v>803</v>
      </c>
    </row>
    <row r="77" customFormat="false" ht="15" hidden="false" customHeight="false" outlineLevel="0" collapsed="false">
      <c r="A77" s="0" t="s">
        <v>25</v>
      </c>
      <c r="B77" s="59" t="n">
        <f aca="false">'Fe Recur. Costs, Clinics BAU'!AA84</f>
        <v>3.19029781924322</v>
      </c>
      <c r="C77" s="59" t="n">
        <f aca="false">B77</f>
        <v>3.19029781924322</v>
      </c>
      <c r="D77" s="59" t="n">
        <f aca="false">C77</f>
        <v>3.19029781924322</v>
      </c>
      <c r="E77" s="59" t="n">
        <f aca="false">D77</f>
        <v>3.19029781924322</v>
      </c>
      <c r="F77" s="59" t="n">
        <f aca="false">E77</f>
        <v>3.19029781924322</v>
      </c>
      <c r="G77" s="59" t="n">
        <f aca="false">F77</f>
        <v>3.19029781924322</v>
      </c>
      <c r="H77" s="59" t="n">
        <f aca="false">G77</f>
        <v>3.19029781924322</v>
      </c>
      <c r="I77" s="59" t="n">
        <f aca="false">H77</f>
        <v>3.19029781924322</v>
      </c>
      <c r="J77" s="59" t="n">
        <f aca="false">I77</f>
        <v>3.19029781924322</v>
      </c>
      <c r="K77" s="59" t="n">
        <f aca="false">J77</f>
        <v>3.19029781924322</v>
      </c>
      <c r="L77" s="59" t="n">
        <f aca="false">K77</f>
        <v>3.19029781924322</v>
      </c>
    </row>
    <row r="78" customFormat="false" ht="15" hidden="false" customHeight="false" outlineLevel="0" collapsed="false">
      <c r="A78" s="0" t="s">
        <v>26</v>
      </c>
      <c r="B78" s="59" t="n">
        <f aca="false">'Fe Recur. Costs, Clinics BAU'!AB84</f>
        <v>4.11053212478079</v>
      </c>
      <c r="C78" s="59" t="n">
        <f aca="false">B78</f>
        <v>4.11053212478079</v>
      </c>
      <c r="D78" s="59" t="n">
        <f aca="false">C78</f>
        <v>4.11053212478079</v>
      </c>
      <c r="E78" s="59" t="n">
        <f aca="false">D78</f>
        <v>4.11053212478079</v>
      </c>
      <c r="F78" s="59" t="n">
        <f aca="false">E78</f>
        <v>4.11053212478079</v>
      </c>
      <c r="G78" s="59" t="n">
        <f aca="false">F78</f>
        <v>4.11053212478079</v>
      </c>
      <c r="H78" s="59" t="n">
        <f aca="false">G78</f>
        <v>4.11053212478079</v>
      </c>
      <c r="I78" s="59" t="n">
        <f aca="false">H78</f>
        <v>4.11053212478079</v>
      </c>
      <c r="J78" s="59" t="n">
        <f aca="false">I78</f>
        <v>4.11053212478079</v>
      </c>
      <c r="K78" s="59" t="n">
        <f aca="false">J78</f>
        <v>4.11053212478079</v>
      </c>
      <c r="L78" s="59" t="n">
        <f aca="false">K78</f>
        <v>4.11053212478079</v>
      </c>
    </row>
    <row r="79" customFormat="false" ht="15" hidden="false" customHeight="false" outlineLevel="0" collapsed="false">
      <c r="A79" s="0" t="s">
        <v>27</v>
      </c>
      <c r="B79" s="59" t="n">
        <f aca="false">'Fe Recur. Costs, Clinics BAU'!AC84</f>
        <v>3.29983438167807</v>
      </c>
      <c r="C79" s="59" t="n">
        <f aca="false">B79</f>
        <v>3.29983438167807</v>
      </c>
      <c r="D79" s="59" t="n">
        <f aca="false">C79</f>
        <v>3.29983438167807</v>
      </c>
      <c r="E79" s="59" t="n">
        <f aca="false">D79</f>
        <v>3.29983438167807</v>
      </c>
      <c r="F79" s="59" t="n">
        <f aca="false">E79</f>
        <v>3.29983438167807</v>
      </c>
      <c r="G79" s="59" t="n">
        <f aca="false">F79</f>
        <v>3.29983438167807</v>
      </c>
      <c r="H79" s="59" t="n">
        <f aca="false">G79</f>
        <v>3.29983438167807</v>
      </c>
      <c r="I79" s="59" t="n">
        <f aca="false">H79</f>
        <v>3.29983438167807</v>
      </c>
      <c r="J79" s="59" t="n">
        <f aca="false">I79</f>
        <v>3.29983438167807</v>
      </c>
      <c r="K79" s="59" t="n">
        <f aca="false">J79</f>
        <v>3.29983438167807</v>
      </c>
      <c r="L79" s="59" t="n">
        <f aca="false">K79</f>
        <v>3.29983438167807</v>
      </c>
    </row>
    <row r="80" customFormat="false" ht="15" hidden="false" customHeight="false" outlineLevel="0" collapsed="false">
      <c r="A80" s="0" t="s">
        <v>804</v>
      </c>
    </row>
    <row r="81" customFormat="false" ht="15" hidden="false" customHeight="false" outlineLevel="0" collapsed="false">
      <c r="A81" s="0" t="s">
        <v>25</v>
      </c>
      <c r="B81" s="59" t="n">
        <f aca="false">'Fe Recur. Costs -Clinics SU'!AA84</f>
        <v>9.61927425773171</v>
      </c>
      <c r="C81" s="59" t="n">
        <f aca="false">B81</f>
        <v>9.61927425773171</v>
      </c>
      <c r="D81" s="59" t="n">
        <f aca="false">C81</f>
        <v>9.61927425773171</v>
      </c>
      <c r="E81" s="59" t="n">
        <f aca="false">D81</f>
        <v>9.61927425773171</v>
      </c>
      <c r="F81" s="59" t="n">
        <f aca="false">E81</f>
        <v>9.61927425773171</v>
      </c>
      <c r="G81" s="59" t="n">
        <f aca="false">F81</f>
        <v>9.61927425773171</v>
      </c>
      <c r="H81" s="59" t="n">
        <f aca="false">G81</f>
        <v>9.61927425773171</v>
      </c>
      <c r="I81" s="59" t="n">
        <f aca="false">H81</f>
        <v>9.61927425773171</v>
      </c>
      <c r="J81" s="59" t="n">
        <f aca="false">I81</f>
        <v>9.61927425773171</v>
      </c>
      <c r="K81" s="59" t="n">
        <f aca="false">J81</f>
        <v>9.61927425773171</v>
      </c>
      <c r="L81" s="59" t="n">
        <f aca="false">K81</f>
        <v>9.61927425773171</v>
      </c>
    </row>
    <row r="82" customFormat="false" ht="15" hidden="false" customHeight="false" outlineLevel="0" collapsed="false">
      <c r="A82" s="0" t="s">
        <v>26</v>
      </c>
      <c r="B82" s="59" t="n">
        <f aca="false">'Fe Recur. Costs -Clinics SU'!AB84</f>
        <v>10.6089602089702</v>
      </c>
      <c r="C82" s="59" t="n">
        <f aca="false">B82</f>
        <v>10.6089602089702</v>
      </c>
      <c r="D82" s="59" t="n">
        <f aca="false">C82</f>
        <v>10.6089602089702</v>
      </c>
      <c r="E82" s="59" t="n">
        <f aca="false">D82</f>
        <v>10.6089602089702</v>
      </c>
      <c r="F82" s="59" t="n">
        <f aca="false">E82</f>
        <v>10.6089602089702</v>
      </c>
      <c r="G82" s="59" t="n">
        <f aca="false">F82</f>
        <v>10.6089602089702</v>
      </c>
      <c r="H82" s="59" t="n">
        <f aca="false">G82</f>
        <v>10.6089602089702</v>
      </c>
      <c r="I82" s="59" t="n">
        <f aca="false">H82</f>
        <v>10.6089602089702</v>
      </c>
      <c r="J82" s="59" t="n">
        <f aca="false">I82</f>
        <v>10.6089602089702</v>
      </c>
      <c r="K82" s="59" t="n">
        <f aca="false">J82</f>
        <v>10.6089602089702</v>
      </c>
      <c r="L82" s="59" t="n">
        <f aca="false">K82</f>
        <v>10.6089602089702</v>
      </c>
    </row>
    <row r="83" customFormat="false" ht="15" hidden="false" customHeight="false" outlineLevel="0" collapsed="false">
      <c r="A83" s="0" t="s">
        <v>27</v>
      </c>
      <c r="B83" s="59" t="n">
        <f aca="false">'Fe Recur. Costs -Clinics SU'!AC84</f>
        <v>9.737077730539</v>
      </c>
      <c r="C83" s="59" t="n">
        <f aca="false">B83</f>
        <v>9.737077730539</v>
      </c>
      <c r="D83" s="59" t="n">
        <f aca="false">C83</f>
        <v>9.737077730539</v>
      </c>
      <c r="E83" s="59" t="n">
        <f aca="false">D83</f>
        <v>9.737077730539</v>
      </c>
      <c r="F83" s="59" t="n">
        <f aca="false">E83</f>
        <v>9.737077730539</v>
      </c>
      <c r="G83" s="59" t="n">
        <f aca="false">F83</f>
        <v>9.737077730539</v>
      </c>
      <c r="H83" s="59" t="n">
        <f aca="false">G83</f>
        <v>9.737077730539</v>
      </c>
      <c r="I83" s="59" t="n">
        <f aca="false">H83</f>
        <v>9.737077730539</v>
      </c>
      <c r="J83" s="59" t="n">
        <f aca="false">I83</f>
        <v>9.737077730539</v>
      </c>
      <c r="K83" s="59" t="n">
        <f aca="false">J83</f>
        <v>9.737077730539</v>
      </c>
      <c r="L83" s="59" t="n">
        <f aca="false">K83</f>
        <v>9.737077730539</v>
      </c>
    </row>
    <row r="84" customFormat="false" ht="15" hidden="false" customHeight="false" outlineLevel="0" collapsed="false">
      <c r="A84" s="0" t="s">
        <v>805</v>
      </c>
    </row>
    <row r="85" customFormat="false" ht="15" hidden="false" customHeight="false" outlineLevel="0" collapsed="false">
      <c r="A85" s="0" t="s">
        <v>25</v>
      </c>
      <c r="B85" s="59" t="n">
        <f aca="false">'Fe Recur. Costs, Clinics BAU'!AA85</f>
        <v>1.524480441323</v>
      </c>
      <c r="C85" s="59" t="n">
        <f aca="false">B85</f>
        <v>1.524480441323</v>
      </c>
      <c r="D85" s="59" t="n">
        <f aca="false">C85</f>
        <v>1.524480441323</v>
      </c>
      <c r="E85" s="59" t="n">
        <f aca="false">D85</f>
        <v>1.524480441323</v>
      </c>
      <c r="F85" s="59" t="n">
        <f aca="false">E85</f>
        <v>1.524480441323</v>
      </c>
      <c r="G85" s="59" t="n">
        <f aca="false">F85</f>
        <v>1.524480441323</v>
      </c>
      <c r="H85" s="59" t="n">
        <f aca="false">G85</f>
        <v>1.524480441323</v>
      </c>
      <c r="I85" s="59" t="n">
        <f aca="false">H85</f>
        <v>1.524480441323</v>
      </c>
      <c r="J85" s="59" t="n">
        <f aca="false">I85</f>
        <v>1.524480441323</v>
      </c>
      <c r="K85" s="59" t="n">
        <f aca="false">J85</f>
        <v>1.524480441323</v>
      </c>
      <c r="L85" s="59" t="n">
        <f aca="false">K85</f>
        <v>1.524480441323</v>
      </c>
    </row>
    <row r="86" customFormat="false" ht="15" hidden="false" customHeight="false" outlineLevel="0" collapsed="false">
      <c r="A86" s="0" t="s">
        <v>26</v>
      </c>
      <c r="B86" s="59" t="n">
        <f aca="false">'Fe Recur. Costs, Clinics BAU'!AB85</f>
        <v>1.98459759409178</v>
      </c>
      <c r="C86" s="59" t="n">
        <f aca="false">B86</f>
        <v>1.98459759409178</v>
      </c>
      <c r="D86" s="59" t="n">
        <f aca="false">C86</f>
        <v>1.98459759409178</v>
      </c>
      <c r="E86" s="59" t="n">
        <f aca="false">D86</f>
        <v>1.98459759409178</v>
      </c>
      <c r="F86" s="59" t="n">
        <f aca="false">E86</f>
        <v>1.98459759409178</v>
      </c>
      <c r="G86" s="59" t="n">
        <f aca="false">F86</f>
        <v>1.98459759409178</v>
      </c>
      <c r="H86" s="59" t="n">
        <f aca="false">G86</f>
        <v>1.98459759409178</v>
      </c>
      <c r="I86" s="59" t="n">
        <f aca="false">H86</f>
        <v>1.98459759409178</v>
      </c>
      <c r="J86" s="59" t="n">
        <f aca="false">I86</f>
        <v>1.98459759409178</v>
      </c>
      <c r="K86" s="59" t="n">
        <f aca="false">J86</f>
        <v>1.98459759409178</v>
      </c>
      <c r="L86" s="59" t="n">
        <f aca="false">K86</f>
        <v>1.98459759409178</v>
      </c>
    </row>
    <row r="87" customFormat="false" ht="15" hidden="false" customHeight="false" outlineLevel="0" collapsed="false">
      <c r="A87" s="0" t="s">
        <v>27</v>
      </c>
      <c r="B87" s="59" t="n">
        <f aca="false">'Fe Recur. Costs -Clinics SU'!AC85</f>
        <v>2.40262480537367</v>
      </c>
      <c r="C87" s="59" t="n">
        <f aca="false">B87</f>
        <v>2.40262480537367</v>
      </c>
      <c r="D87" s="59" t="n">
        <f aca="false">C87</f>
        <v>2.40262480537367</v>
      </c>
      <c r="E87" s="59" t="n">
        <f aca="false">D87</f>
        <v>2.40262480537367</v>
      </c>
      <c r="F87" s="59" t="n">
        <f aca="false">E87</f>
        <v>2.40262480537367</v>
      </c>
      <c r="G87" s="59" t="n">
        <f aca="false">F87</f>
        <v>2.40262480537367</v>
      </c>
      <c r="H87" s="59" t="n">
        <f aca="false">G87</f>
        <v>2.40262480537367</v>
      </c>
      <c r="I87" s="59" t="n">
        <f aca="false">H87</f>
        <v>2.40262480537367</v>
      </c>
      <c r="J87" s="59" t="n">
        <f aca="false">I87</f>
        <v>2.40262480537367</v>
      </c>
      <c r="K87" s="59" t="n">
        <f aca="false">J87</f>
        <v>2.40262480537367</v>
      </c>
      <c r="L87" s="59" t="n">
        <f aca="false">K87</f>
        <v>2.40262480537367</v>
      </c>
    </row>
    <row r="88" customFormat="false" ht="15" hidden="false" customHeight="false" outlineLevel="0" collapsed="false">
      <c r="A88" s="0" t="s">
        <v>806</v>
      </c>
    </row>
    <row r="89" customFormat="false" ht="15" hidden="false" customHeight="false" outlineLevel="0" collapsed="false">
      <c r="A89" s="0" t="s">
        <v>25</v>
      </c>
      <c r="B89" s="59" t="n">
        <f aca="false">'Fe Recur. Costs -Clinics SU'!AA85</f>
        <v>2.34372306897002</v>
      </c>
      <c r="C89" s="59" t="n">
        <f aca="false">B89</f>
        <v>2.34372306897002</v>
      </c>
      <c r="D89" s="59" t="n">
        <f aca="false">C89</f>
        <v>2.34372306897002</v>
      </c>
      <c r="E89" s="59" t="n">
        <f aca="false">D89</f>
        <v>2.34372306897002</v>
      </c>
      <c r="F89" s="59" t="n">
        <f aca="false">E89</f>
        <v>2.34372306897002</v>
      </c>
      <c r="G89" s="59" t="n">
        <f aca="false">F89</f>
        <v>2.34372306897002</v>
      </c>
      <c r="H89" s="59" t="n">
        <f aca="false">G89</f>
        <v>2.34372306897002</v>
      </c>
      <c r="I89" s="59" t="n">
        <f aca="false">H89</f>
        <v>2.34372306897002</v>
      </c>
      <c r="J89" s="59" t="n">
        <f aca="false">I89</f>
        <v>2.34372306897002</v>
      </c>
      <c r="K89" s="59" t="n">
        <f aca="false">J89</f>
        <v>2.34372306897002</v>
      </c>
      <c r="L89" s="59" t="n">
        <f aca="false">K89</f>
        <v>2.34372306897002</v>
      </c>
    </row>
    <row r="90" customFormat="false" ht="15" hidden="false" customHeight="false" outlineLevel="0" collapsed="false">
      <c r="A90" s="0" t="s">
        <v>26</v>
      </c>
      <c r="B90" s="59" t="n">
        <f aca="false">'Fe Recur. Costs -Clinics SU'!AB85</f>
        <v>2.83856604458927</v>
      </c>
      <c r="C90" s="59" t="n">
        <f aca="false">B90</f>
        <v>2.83856604458927</v>
      </c>
      <c r="D90" s="59" t="n">
        <f aca="false">C90</f>
        <v>2.83856604458927</v>
      </c>
      <c r="E90" s="59" t="n">
        <f aca="false">D90</f>
        <v>2.83856604458927</v>
      </c>
      <c r="F90" s="59" t="n">
        <f aca="false">E90</f>
        <v>2.83856604458927</v>
      </c>
      <c r="G90" s="59" t="n">
        <f aca="false">F90</f>
        <v>2.83856604458927</v>
      </c>
      <c r="H90" s="59" t="n">
        <f aca="false">G90</f>
        <v>2.83856604458927</v>
      </c>
      <c r="I90" s="59" t="n">
        <f aca="false">H90</f>
        <v>2.83856604458927</v>
      </c>
      <c r="J90" s="59" t="n">
        <f aca="false">I90</f>
        <v>2.83856604458927</v>
      </c>
      <c r="K90" s="59" t="n">
        <f aca="false">J90</f>
        <v>2.83856604458927</v>
      </c>
      <c r="L90" s="59" t="n">
        <f aca="false">K90</f>
        <v>2.83856604458927</v>
      </c>
    </row>
    <row r="91" customFormat="false" ht="15" hidden="false" customHeight="false" outlineLevel="0" collapsed="false">
      <c r="A91" s="0" t="s">
        <v>27</v>
      </c>
      <c r="B91" s="59" t="n">
        <f aca="false">'Fe Recur. Costs -Clinics SU'!AC85</f>
        <v>2.40262480537367</v>
      </c>
      <c r="C91" s="59" t="n">
        <f aca="false">B91</f>
        <v>2.40262480537367</v>
      </c>
      <c r="D91" s="59" t="n">
        <f aca="false">C91</f>
        <v>2.40262480537367</v>
      </c>
      <c r="E91" s="59" t="n">
        <f aca="false">D91</f>
        <v>2.40262480537367</v>
      </c>
      <c r="F91" s="59" t="n">
        <f aca="false">E91</f>
        <v>2.40262480537367</v>
      </c>
      <c r="G91" s="59" t="n">
        <f aca="false">F91</f>
        <v>2.40262480537367</v>
      </c>
      <c r="H91" s="59" t="n">
        <f aca="false">G91</f>
        <v>2.40262480537367</v>
      </c>
      <c r="I91" s="59" t="n">
        <f aca="false">H91</f>
        <v>2.40262480537367</v>
      </c>
      <c r="J91" s="59" t="n">
        <f aca="false">I91</f>
        <v>2.40262480537367</v>
      </c>
      <c r="K91" s="59" t="n">
        <f aca="false">J91</f>
        <v>2.40262480537367</v>
      </c>
      <c r="L91" s="59" t="n">
        <f aca="false">K91</f>
        <v>2.40262480537367</v>
      </c>
    </row>
    <row r="93" customFormat="false" ht="15" hidden="false" customHeight="false" outlineLevel="0" collapsed="false">
      <c r="A93" s="128" t="s">
        <v>807</v>
      </c>
    </row>
    <row r="94" customFormat="false" ht="15" hidden="false" customHeight="false" outlineLevel="0" collapsed="false">
      <c r="A94" s="35" t="s">
        <v>808</v>
      </c>
    </row>
    <row r="95" customFormat="false" ht="15" hidden="false" customHeight="false" outlineLevel="0" collapsed="false">
      <c r="A95" s="35" t="s">
        <v>802</v>
      </c>
      <c r="B95" s="137" t="n">
        <f aca="false">SUM(B96:B98)</f>
        <v>280000</v>
      </c>
      <c r="C95" s="137" t="n">
        <f aca="false">SUM(C96:C98)</f>
        <v>2269778.7091789</v>
      </c>
      <c r="D95" s="137" t="n">
        <f aca="false">SUM(D96:D98)</f>
        <v>2341147.21997168</v>
      </c>
      <c r="E95" s="137" t="n">
        <f aca="false">SUM(E96:E98)</f>
        <v>2414198.30285035</v>
      </c>
      <c r="F95" s="137" t="n">
        <f aca="false">SUM(F96:F98)</f>
        <v>2489010.52492702</v>
      </c>
      <c r="G95" s="137" t="n">
        <f aca="false">SUM(G96:G98)</f>
        <v>2565532.68516235</v>
      </c>
      <c r="H95" s="137" t="n">
        <f aca="false">SUM(H96:H98)</f>
        <v>2644067.57590967</v>
      </c>
      <c r="I95" s="137" t="n">
        <f aca="false">SUM(I96:I98)</f>
        <v>2724214.41661967</v>
      </c>
      <c r="J95" s="137" t="n">
        <f aca="false">SUM(J96:J98)</f>
        <v>2806330.29040292</v>
      </c>
      <c r="K95" s="137" t="n">
        <f aca="false">SUM(K96:K98)</f>
        <v>2891376.98230013</v>
      </c>
      <c r="L95" s="137" t="n">
        <f aca="false">SUM(L96:L98)</f>
        <v>2975899.74632064</v>
      </c>
    </row>
    <row r="96" customFormat="false" ht="15" hidden="false" customHeight="false" outlineLevel="0" collapsed="false">
      <c r="A96" s="35" t="s">
        <v>25</v>
      </c>
      <c r="B96" s="137" t="n">
        <f aca="false">B72+B77*B23+B81*B29</f>
        <v>93333.3333333333</v>
      </c>
      <c r="C96" s="137" t="n">
        <f aca="false">C77*C23+C81*C29</f>
        <v>346807.558476778</v>
      </c>
      <c r="D96" s="137" t="n">
        <f aca="false">D77*D23+D81*D29</f>
        <v>357712.206969634</v>
      </c>
      <c r="E96" s="137" t="n">
        <f aca="false">E77*E23+E81*E29</f>
        <v>368873.941633364</v>
      </c>
      <c r="F96" s="137" t="n">
        <f aca="false">F77*F23+F81*F29</f>
        <v>380304.767016345</v>
      </c>
      <c r="G96" s="137" t="n">
        <f aca="false">G77*G23+G81*G29</f>
        <v>391996.859929748</v>
      </c>
      <c r="H96" s="137" t="n">
        <f aca="false">H77*H23+H81*H29</f>
        <v>403996.485093724</v>
      </c>
      <c r="I96" s="137" t="n">
        <f aca="false">I77*I23+I81*I29</f>
        <v>416242.40582329</v>
      </c>
      <c r="J96" s="137" t="n">
        <f aca="false">J77*J23+J81*J29</f>
        <v>428789.182116411</v>
      </c>
      <c r="K96" s="137" t="n">
        <f aca="false">K77*K23+K81*K29</f>
        <v>441783.768528787</v>
      </c>
      <c r="L96" s="137" t="n">
        <f aca="false">L77*L23+L81*L29</f>
        <v>454698.302138217</v>
      </c>
    </row>
    <row r="97" customFormat="false" ht="15" hidden="false" customHeight="false" outlineLevel="0" collapsed="false">
      <c r="A97" s="35" t="s">
        <v>26</v>
      </c>
      <c r="B97" s="137" t="n">
        <f aca="false">B73+B78*B24+B82*B30</f>
        <v>93333.3333333333</v>
      </c>
      <c r="C97" s="137" t="n">
        <f aca="false">C78*C24+C82*C30</f>
        <v>925503.275847742</v>
      </c>
      <c r="D97" s="137" t="n">
        <f aca="false">D78*D24+D82*D30</f>
        <v>954603.817792194</v>
      </c>
      <c r="E97" s="137" t="n">
        <f aca="false">E78*E24+E82*E30</f>
        <v>984390.429251289</v>
      </c>
      <c r="F97" s="137" t="n">
        <f aca="false">F78*F24+F82*F30</f>
        <v>1014895.14599985</v>
      </c>
      <c r="G97" s="137" t="n">
        <f aca="false">G78*G24+G82*G30</f>
        <v>1046097.09079136</v>
      </c>
      <c r="H97" s="137" t="n">
        <f aca="false">H78*H24+H82*H30</f>
        <v>1078119.72734225</v>
      </c>
      <c r="I97" s="137" t="n">
        <f aca="false">I78*I24+I82*I30</f>
        <v>1110799.6372057</v>
      </c>
      <c r="J97" s="137" t="n">
        <f aca="false">J78*J24+J82*J30</f>
        <v>1144282.4211785</v>
      </c>
      <c r="K97" s="137" t="n">
        <f aca="false">K78*K24+K82*K30</f>
        <v>1178960.24753777</v>
      </c>
      <c r="L97" s="137" t="n">
        <f aca="false">L78*L24+L82*L30</f>
        <v>1213424.44207284</v>
      </c>
    </row>
    <row r="98" customFormat="false" ht="15" hidden="false" customHeight="false" outlineLevel="0" collapsed="false">
      <c r="A98" s="35" t="s">
        <v>27</v>
      </c>
      <c r="B98" s="137" t="n">
        <f aca="false">B74+B79*B25+B83*B31</f>
        <v>93333.3333333333</v>
      </c>
      <c r="C98" s="137" t="n">
        <f aca="false">C79*C25+C83*C31</f>
        <v>997467.874854385</v>
      </c>
      <c r="D98" s="137" t="n">
        <f aca="false">D79*D25+D83*D31</f>
        <v>1028831.19520985</v>
      </c>
      <c r="E98" s="137" t="n">
        <f aca="false">E79*E25+E83*E31</f>
        <v>1060933.9319657</v>
      </c>
      <c r="F98" s="137" t="n">
        <f aca="false">F79*F25+F83*F31</f>
        <v>1093810.61191083</v>
      </c>
      <c r="G98" s="137" t="n">
        <f aca="false">G79*G25+G83*G31</f>
        <v>1127438.73444125</v>
      </c>
      <c r="H98" s="137" t="n">
        <f aca="false">H79*H25+H83*H31</f>
        <v>1161951.3634737</v>
      </c>
      <c r="I98" s="137" t="n">
        <f aca="false">I79*I25+I83*I31</f>
        <v>1197172.37359068</v>
      </c>
      <c r="J98" s="137" t="n">
        <f aca="false">J79*J25+J83*J31</f>
        <v>1233258.68710801</v>
      </c>
      <c r="K98" s="137" t="n">
        <f aca="false">K79*K25+K83*K31</f>
        <v>1270632.96623357</v>
      </c>
      <c r="L98" s="137" t="n">
        <f aca="false">L79*L25+L83*L31</f>
        <v>1307777.00210958</v>
      </c>
    </row>
    <row r="99" customFormat="false" ht="15" hidden="false" customHeight="false" outlineLevel="0" collapsed="false">
      <c r="B99" s="137"/>
      <c r="C99" s="137"/>
      <c r="D99" s="137"/>
      <c r="E99" s="137"/>
      <c r="F99" s="137"/>
      <c r="G99" s="137"/>
      <c r="H99" s="137"/>
      <c r="I99" s="137"/>
      <c r="J99" s="137"/>
      <c r="K99" s="137"/>
      <c r="L99" s="137"/>
    </row>
    <row r="100" customFormat="false" ht="15" hidden="false" customHeight="false" outlineLevel="0" collapsed="false">
      <c r="A100" s="35" t="s">
        <v>809</v>
      </c>
      <c r="B100" s="137"/>
      <c r="C100" s="137"/>
      <c r="D100" s="137"/>
      <c r="E100" s="137"/>
      <c r="F100" s="137"/>
      <c r="G100" s="137"/>
      <c r="H100" s="137"/>
      <c r="I100" s="137"/>
      <c r="J100" s="137"/>
      <c r="K100" s="137"/>
      <c r="L100" s="137"/>
    </row>
    <row r="101" customFormat="false" ht="15" hidden="false" customHeight="false" outlineLevel="0" collapsed="false">
      <c r="A101" s="35" t="s">
        <v>802</v>
      </c>
      <c r="B101" s="137" t="n">
        <f aca="false">SUM(B102:B104)</f>
        <v>280000</v>
      </c>
      <c r="C101" s="137" t="n">
        <f aca="false">SUM(C102:C104)</f>
        <v>9527464.73140565</v>
      </c>
      <c r="D101" s="137" t="n">
        <f aca="false">SUM(D102:D104)</f>
        <v>9827036.21243212</v>
      </c>
      <c r="E101" s="137" t="n">
        <f aca="false">SUM(E102:E104)</f>
        <v>10133670.3406416</v>
      </c>
      <c r="F101" s="137" t="n">
        <f aca="false">SUM(F102:F104)</f>
        <v>10447696.9038617</v>
      </c>
      <c r="G101" s="137" t="n">
        <f aca="false">SUM(G102:G104)</f>
        <v>10768900.9841823</v>
      </c>
      <c r="H101" s="137" t="n">
        <f aca="false">SUM(H102:H104)</f>
        <v>11098553.5616578</v>
      </c>
      <c r="I101" s="137" t="n">
        <f aca="false">SUM(I102:I104)</f>
        <v>11434972.3478197</v>
      </c>
      <c r="J101" s="137" t="n">
        <f aca="false">SUM(J102:J104)</f>
        <v>11779656.2098168</v>
      </c>
      <c r="K101" s="137" t="n">
        <f aca="false">SUM(K102:K104)</f>
        <v>12136642.2694254</v>
      </c>
      <c r="L101" s="137" t="n">
        <f aca="false">SUM(L102:L104)</f>
        <v>12491429.1259369</v>
      </c>
    </row>
    <row r="102" customFormat="false" ht="15" hidden="false" customHeight="false" outlineLevel="0" collapsed="false">
      <c r="A102" s="35" t="s">
        <v>25</v>
      </c>
      <c r="B102" s="137" t="n">
        <f aca="false">B72+B85*B53+B89*B59</f>
        <v>93333.3333333333</v>
      </c>
      <c r="C102" s="137" t="n">
        <f aca="false">C85*C53+C89*C59</f>
        <v>2363364.42418893</v>
      </c>
      <c r="D102" s="137" t="n">
        <f aca="false">D85*D53+D89*D59</f>
        <v>2437675.54479857</v>
      </c>
      <c r="E102" s="137" t="n">
        <f aca="false">E85*E53+E89*E59</f>
        <v>2513738.61197149</v>
      </c>
      <c r="F102" s="137" t="n">
        <f aca="false">F85*F53+F89*F59</f>
        <v>2591635.43223662</v>
      </c>
      <c r="G102" s="137" t="n">
        <f aca="false">G85*G53+G89*G59</f>
        <v>2671312.69347398</v>
      </c>
      <c r="H102" s="137" t="n">
        <f aca="false">H85*H53+H89*H59</f>
        <v>2753085.67253102</v>
      </c>
      <c r="I102" s="137" t="n">
        <f aca="false">I85*I53+I89*I59</f>
        <v>2836537.06419275</v>
      </c>
      <c r="J102" s="137" t="n">
        <f aca="false">J85*J53+J89*J59</f>
        <v>2922038.67453727</v>
      </c>
      <c r="K102" s="137" t="n">
        <f aca="false">K85*K53+K89*K59</f>
        <v>3010591.94416307</v>
      </c>
      <c r="L102" s="137" t="n">
        <f aca="false">L85*L53+L89*L59</f>
        <v>3098599.68373362</v>
      </c>
    </row>
    <row r="103" customFormat="false" ht="15" hidden="false" customHeight="false" outlineLevel="0" collapsed="false">
      <c r="A103" s="35" t="s">
        <v>26</v>
      </c>
      <c r="B103" s="137" t="n">
        <f aca="false">B73+B86*B54+B90*B60</f>
        <v>93333.3333333333</v>
      </c>
      <c r="C103" s="137" t="n">
        <f aca="false">C86*C54+C90*C60</f>
        <v>2462944.74547041</v>
      </c>
      <c r="D103" s="137" t="n">
        <f aca="false">D86*D54+D90*D60</f>
        <v>2540386.9639291</v>
      </c>
      <c r="E103" s="137" t="n">
        <f aca="false">E86*E54+E90*E60</f>
        <v>2619654.9471908</v>
      </c>
      <c r="F103" s="137" t="n">
        <f aca="false">F86*F54+F90*F60</f>
        <v>2700833.94870119</v>
      </c>
      <c r="G103" s="137" t="n">
        <f aca="false">G86*G54+G90*G60</f>
        <v>2783868.41003502</v>
      </c>
      <c r="H103" s="137" t="n">
        <f aca="false">H86*H54+H90*H60</f>
        <v>2869086.89222449</v>
      </c>
      <c r="I103" s="137" t="n">
        <f aca="false">I86*I54+I90*I60</f>
        <v>2956054.50690626</v>
      </c>
      <c r="J103" s="137" t="n">
        <f aca="false">J86*J54+J90*J60</f>
        <v>3045158.72620142</v>
      </c>
      <c r="K103" s="137" t="n">
        <f aca="false">K86*K54+K90*K60</f>
        <v>3137443.18639165</v>
      </c>
      <c r="L103" s="137" t="n">
        <f aca="false">L86*L54+L90*L60</f>
        <v>3229159.1306267</v>
      </c>
    </row>
    <row r="104" customFormat="false" ht="15" hidden="false" customHeight="false" outlineLevel="0" collapsed="false">
      <c r="A104" s="35" t="s">
        <v>27</v>
      </c>
      <c r="B104" s="137" t="n">
        <f aca="false">B74+B87*B55+B91*B61</f>
        <v>93333.3333333333</v>
      </c>
      <c r="C104" s="137" t="n">
        <f aca="false">C87*C55+C91*C61</f>
        <v>4701155.56174631</v>
      </c>
      <c r="D104" s="137" t="n">
        <f aca="false">D87*D55+D91*D61</f>
        <v>4848973.70370446</v>
      </c>
      <c r="E104" s="137" t="n">
        <f aca="false">E87*E55+E91*E61</f>
        <v>5000276.78147934</v>
      </c>
      <c r="F104" s="137" t="n">
        <f aca="false">F87*F55+F91*F61</f>
        <v>5155227.5229239</v>
      </c>
      <c r="G104" s="137" t="n">
        <f aca="false">G87*G55+G91*G61</f>
        <v>5313719.8806733</v>
      </c>
      <c r="H104" s="137" t="n">
        <f aca="false">H87*H55+H91*H61</f>
        <v>5476380.99690232</v>
      </c>
      <c r="I104" s="137" t="n">
        <f aca="false">I87*I55+I91*I61</f>
        <v>5642380.77672073</v>
      </c>
      <c r="J104" s="137" t="n">
        <f aca="false">J87*J55+J91*J61</f>
        <v>5812458.80907809</v>
      </c>
      <c r="K104" s="137" t="n">
        <f aca="false">K87*K55+K91*K61</f>
        <v>5988607.13887069</v>
      </c>
      <c r="L104" s="137" t="n">
        <f aca="false">L87*L55+L91*L61</f>
        <v>6163670.3115766</v>
      </c>
    </row>
    <row r="105" customFormat="false" ht="15" hidden="false" customHeight="false" outlineLevel="0" collapsed="false">
      <c r="B105" s="137"/>
      <c r="C105" s="137"/>
      <c r="D105" s="137"/>
      <c r="E105" s="137"/>
      <c r="F105" s="137"/>
      <c r="G105" s="137"/>
      <c r="H105" s="137"/>
      <c r="I105" s="137"/>
      <c r="J105" s="137"/>
      <c r="K105" s="137"/>
      <c r="L105" s="137"/>
    </row>
    <row r="106" customFormat="false" ht="15" hidden="false" customHeight="false" outlineLevel="0" collapsed="false">
      <c r="A106" s="35" t="s">
        <v>810</v>
      </c>
      <c r="B106" s="137"/>
      <c r="C106" s="137"/>
      <c r="D106" s="137"/>
      <c r="E106" s="137"/>
      <c r="F106" s="137"/>
      <c r="G106" s="137"/>
      <c r="H106" s="137"/>
      <c r="I106" s="137"/>
      <c r="J106" s="137"/>
      <c r="K106" s="137"/>
      <c r="L106" s="137"/>
    </row>
    <row r="107" customFormat="false" ht="15" hidden="false" customHeight="false" outlineLevel="0" collapsed="false">
      <c r="A107" s="35" t="s">
        <v>802</v>
      </c>
      <c r="B107" s="137" t="n">
        <f aca="false">B95+B101</f>
        <v>560000</v>
      </c>
      <c r="C107" s="137" t="n">
        <f aca="false">C95+C101</f>
        <v>11797243.4405846</v>
      </c>
      <c r="D107" s="137" t="n">
        <f aca="false">D95+D101</f>
        <v>12168183.4324038</v>
      </c>
      <c r="E107" s="137" t="n">
        <f aca="false">E95+E101</f>
        <v>12547868.643492</v>
      </c>
      <c r="F107" s="137" t="n">
        <f aca="false">F95+F101</f>
        <v>12936707.4287887</v>
      </c>
      <c r="G107" s="137" t="n">
        <f aca="false">G95+G101</f>
        <v>13334433.6693446</v>
      </c>
      <c r="H107" s="137" t="n">
        <f aca="false">H95+H101</f>
        <v>13742621.1375675</v>
      </c>
      <c r="I107" s="137" t="n">
        <f aca="false">I95+I101</f>
        <v>14159186.7644394</v>
      </c>
      <c r="J107" s="137" t="n">
        <f aca="false">J95+J101</f>
        <v>14585986.5002197</v>
      </c>
      <c r="K107" s="137" t="n">
        <f aca="false">K95+K101</f>
        <v>15028019.2517255</v>
      </c>
      <c r="L107" s="137" t="n">
        <f aca="false">L95+L101</f>
        <v>15467328.8722576</v>
      </c>
    </row>
    <row r="108" customFormat="false" ht="15" hidden="false" customHeight="false" outlineLevel="0" collapsed="false">
      <c r="A108" s="35" t="s">
        <v>25</v>
      </c>
      <c r="B108" s="137" t="n">
        <f aca="false">B72+B77*B23+B81*B29+B85*B53+B89*B59</f>
        <v>93333.3333333333</v>
      </c>
      <c r="C108" s="137" t="n">
        <f aca="false">C96+C102</f>
        <v>2710171.98266571</v>
      </c>
      <c r="D108" s="137" t="n">
        <f aca="false">D96+D102</f>
        <v>2795387.7517682</v>
      </c>
      <c r="E108" s="137" t="n">
        <f aca="false">E96+E102</f>
        <v>2882612.55360485</v>
      </c>
      <c r="F108" s="137" t="n">
        <f aca="false">F96+F102</f>
        <v>2971940.19925296</v>
      </c>
      <c r="G108" s="137" t="n">
        <f aca="false">G96+G102</f>
        <v>3063309.55340373</v>
      </c>
      <c r="H108" s="137" t="n">
        <f aca="false">H96+H102</f>
        <v>3157082.15762474</v>
      </c>
      <c r="I108" s="137" t="n">
        <f aca="false">I96+I102</f>
        <v>3252779.47001604</v>
      </c>
      <c r="J108" s="137" t="n">
        <f aca="false">J96+J102</f>
        <v>3350827.85665368</v>
      </c>
      <c r="K108" s="137" t="n">
        <f aca="false">K96+K102</f>
        <v>3452375.71269186</v>
      </c>
      <c r="L108" s="137" t="n">
        <f aca="false">L96+L102</f>
        <v>3553297.98587183</v>
      </c>
    </row>
    <row r="109" customFormat="false" ht="15" hidden="false" customHeight="false" outlineLevel="0" collapsed="false">
      <c r="A109" s="35" t="s">
        <v>26</v>
      </c>
      <c r="B109" s="137" t="n">
        <f aca="false">B73+B78*B24+B82*B30+B86*B54+B90*B60</f>
        <v>93333.3333333333</v>
      </c>
      <c r="C109" s="137" t="n">
        <f aca="false">C97+C103</f>
        <v>3388448.02131815</v>
      </c>
      <c r="D109" s="137" t="n">
        <f aca="false">D97+D103</f>
        <v>3494990.78172129</v>
      </c>
      <c r="E109" s="137" t="n">
        <f aca="false">E97+E103</f>
        <v>3604045.37644209</v>
      </c>
      <c r="F109" s="137" t="n">
        <f aca="false">F97+F103</f>
        <v>3715729.09470104</v>
      </c>
      <c r="G109" s="137" t="n">
        <f aca="false">G97+G103</f>
        <v>3829965.50082637</v>
      </c>
      <c r="H109" s="137" t="n">
        <f aca="false">H97+H103</f>
        <v>3947206.61956674</v>
      </c>
      <c r="I109" s="137" t="n">
        <f aca="false">I97+I103</f>
        <v>4066854.14411196</v>
      </c>
      <c r="J109" s="137" t="n">
        <f aca="false">J97+J103</f>
        <v>4189441.14737992</v>
      </c>
      <c r="K109" s="137" t="n">
        <f aca="false">K97+K103</f>
        <v>4316403.43392942</v>
      </c>
      <c r="L109" s="137" t="n">
        <f aca="false">L97+L103</f>
        <v>4442583.57269953</v>
      </c>
    </row>
    <row r="110" customFormat="false" ht="15" hidden="false" customHeight="false" outlineLevel="0" collapsed="false">
      <c r="A110" s="35" t="s">
        <v>27</v>
      </c>
      <c r="B110" s="137" t="n">
        <f aca="false">B74+B79*B25+B83*B31+B87*B55+B91*B61</f>
        <v>93333.3333333333</v>
      </c>
      <c r="C110" s="137" t="n">
        <f aca="false">C98+C104</f>
        <v>5698623.43660069</v>
      </c>
      <c r="D110" s="137" t="n">
        <f aca="false">D98+D104</f>
        <v>5877804.8989143</v>
      </c>
      <c r="E110" s="137" t="n">
        <f aca="false">E98+E104</f>
        <v>6061210.71344504</v>
      </c>
      <c r="F110" s="137" t="n">
        <f aca="false">F98+F104</f>
        <v>6249038.13483473</v>
      </c>
      <c r="G110" s="137" t="n">
        <f aca="false">G98+G104</f>
        <v>6441158.61511455</v>
      </c>
      <c r="H110" s="137" t="n">
        <f aca="false">H98+H104</f>
        <v>6638332.36037602</v>
      </c>
      <c r="I110" s="137" t="n">
        <f aca="false">I98+I104</f>
        <v>6839553.15031142</v>
      </c>
      <c r="J110" s="137" t="n">
        <f aca="false">J98+J104</f>
        <v>7045717.4961861</v>
      </c>
      <c r="K110" s="137" t="n">
        <f aca="false">K98+K104</f>
        <v>7259240.10510426</v>
      </c>
      <c r="L110" s="137" t="n">
        <f aca="false">L98+L104</f>
        <v>7471447.31368619</v>
      </c>
    </row>
    <row r="111" s="20" customFormat="true" ht="15" hidden="false" customHeight="false" outlineLevel="0" collapsed="false">
      <c r="B111" s="183"/>
      <c r="C111" s="183"/>
      <c r="D111" s="183"/>
      <c r="E111" s="183"/>
      <c r="F111" s="183"/>
      <c r="G111" s="183"/>
      <c r="H111" s="183"/>
      <c r="I111" s="183"/>
      <c r="J111" s="183"/>
      <c r="K111" s="183"/>
      <c r="L111" s="183"/>
    </row>
    <row r="112" s="20" customFormat="true" ht="15" hidden="false" customHeight="false" outlineLevel="0" collapsed="false">
      <c r="A112" s="102" t="s">
        <v>318</v>
      </c>
      <c r="B112" s="183"/>
      <c r="C112" s="183"/>
      <c r="D112" s="183"/>
      <c r="E112" s="183"/>
      <c r="F112" s="183"/>
      <c r="G112" s="183"/>
      <c r="H112" s="183"/>
      <c r="I112" s="183"/>
      <c r="J112" s="183"/>
      <c r="K112" s="183"/>
      <c r="L112" s="183"/>
    </row>
    <row r="113" customFormat="false" ht="15" hidden="false" customHeight="false" outlineLevel="0" collapsed="false">
      <c r="A113" s="102" t="s">
        <v>674</v>
      </c>
    </row>
    <row r="114" customFormat="false" ht="15" hidden="false" customHeight="false" outlineLevel="0" collapsed="false">
      <c r="A114" s="101" t="s">
        <v>802</v>
      </c>
      <c r="B114" s="137" t="n">
        <f aca="false">SUM(B95:L95)</f>
        <v>26401556.4536433</v>
      </c>
      <c r="C114" s="133"/>
    </row>
    <row r="115" customFormat="false" ht="15" hidden="false" customHeight="false" outlineLevel="0" collapsed="false">
      <c r="A115" s="101" t="s">
        <v>25</v>
      </c>
      <c r="B115" s="137" t="n">
        <f aca="false">SUM(B96:L96)</f>
        <v>4084538.81105963</v>
      </c>
    </row>
    <row r="116" customFormat="false" ht="15" hidden="false" customHeight="false" outlineLevel="0" collapsed="false">
      <c r="A116" s="101" t="s">
        <v>26</v>
      </c>
      <c r="B116" s="137" t="n">
        <f aca="false">SUM(B97:L97)</f>
        <v>10744409.5683528</v>
      </c>
    </row>
    <row r="117" customFormat="false" ht="15" hidden="false" customHeight="false" outlineLevel="0" collapsed="false">
      <c r="A117" s="101" t="s">
        <v>27</v>
      </c>
      <c r="B117" s="137" t="n">
        <f aca="false">SUM(B98:L98)</f>
        <v>11572608.0742309</v>
      </c>
    </row>
    <row r="118" customFormat="false" ht="15" hidden="false" customHeight="false" outlineLevel="0" collapsed="false">
      <c r="A118" s="102" t="s">
        <v>440</v>
      </c>
      <c r="B118" s="99" t="n">
        <f aca="false">'National Data'!B4</f>
        <v>0.03</v>
      </c>
    </row>
    <row r="119" customFormat="false" ht="15" hidden="false" customHeight="false" outlineLevel="0" collapsed="false">
      <c r="A119" s="102" t="s">
        <v>675</v>
      </c>
      <c r="B119" s="99"/>
    </row>
    <row r="120" customFormat="false" ht="15" hidden="false" customHeight="false" outlineLevel="0" collapsed="false">
      <c r="A120" s="101" t="s">
        <v>442</v>
      </c>
      <c r="B120" s="69" t="n">
        <v>0</v>
      </c>
      <c r="C120" s="0" t="n">
        <f aca="false">B120+1</f>
        <v>1</v>
      </c>
      <c r="D120" s="0" t="n">
        <f aca="false">C120+1</f>
        <v>2</v>
      </c>
      <c r="E120" s="0" t="n">
        <f aca="false">D120+1</f>
        <v>3</v>
      </c>
      <c r="F120" s="0" t="n">
        <f aca="false">E120+1</f>
        <v>4</v>
      </c>
      <c r="G120" s="0" t="n">
        <f aca="false">F120+1</f>
        <v>5</v>
      </c>
      <c r="H120" s="0" t="n">
        <f aca="false">G120+1</f>
        <v>6</v>
      </c>
      <c r="I120" s="0" t="n">
        <f aca="false">H120+1</f>
        <v>7</v>
      </c>
      <c r="J120" s="0" t="n">
        <f aca="false">I120+1</f>
        <v>8</v>
      </c>
      <c r="K120" s="0" t="n">
        <f aca="false">J120+1</f>
        <v>9</v>
      </c>
      <c r="L120" s="0" t="n">
        <f aca="false">K120+1</f>
        <v>10</v>
      </c>
    </row>
    <row r="121" customFormat="false" ht="15" hidden="false" customHeight="false" outlineLevel="0" collapsed="false">
      <c r="A121" s="101" t="s">
        <v>802</v>
      </c>
      <c r="B121" s="133" t="n">
        <f aca="false">PV($B$118,B$120,0,B95)*-1</f>
        <v>280000</v>
      </c>
      <c r="C121" s="133" t="n">
        <f aca="false">PV($B$118,C$120,0,C95)*-1</f>
        <v>2203668.64968826</v>
      </c>
      <c r="D121" s="133" t="n">
        <f aca="false">PV($B$118,D$120,0,D95)*-1</f>
        <v>2206755.79222516</v>
      </c>
      <c r="E121" s="133" t="n">
        <f aca="false">PV($B$118,E$120,0,E95)*-1</f>
        <v>2209333.44087805</v>
      </c>
      <c r="F121" s="133" t="n">
        <f aca="false">PV($B$118,F$120,0,F95)*-1</f>
        <v>2211453.61352349</v>
      </c>
      <c r="G121" s="133" t="n">
        <f aca="false">PV($B$118,G$120,0,G95)*-1</f>
        <v>2213051.03084574</v>
      </c>
      <c r="H121" s="133" t="n">
        <f aca="false">PV($B$118,H$120,0,H95)*-1</f>
        <v>2214364.96843206</v>
      </c>
      <c r="I121" s="133" t="n">
        <f aca="false">PV($B$118,I$120,0,I95)*-1</f>
        <v>2215035.61723264</v>
      </c>
      <c r="J121" s="133" t="n">
        <f aca="false">PV($B$118,J$120,0,J95)*-1</f>
        <v>2215343.04577897</v>
      </c>
      <c r="K121" s="133" t="n">
        <f aca="false">PV($B$118,K$120,0,K95)*-1</f>
        <v>2215999.69874804</v>
      </c>
      <c r="L121" s="133" t="n">
        <f aca="false">PV($B$118,L$120,0,L95)*-1</f>
        <v>2214348.89257989</v>
      </c>
      <c r="M121" s="133"/>
    </row>
    <row r="122" customFormat="false" ht="15" hidden="false" customHeight="false" outlineLevel="0" collapsed="false">
      <c r="A122" s="101" t="s">
        <v>25</v>
      </c>
      <c r="B122" s="133" t="n">
        <f aca="false">PV($B$118,B$120,0,B96)*-1</f>
        <v>93333.3333333333</v>
      </c>
      <c r="C122" s="133" t="n">
        <f aca="false">PV($B$118,C$120,0,C96)*-1</f>
        <v>336706.367453183</v>
      </c>
      <c r="D122" s="133" t="n">
        <f aca="false">PV($B$118,D$120,0,D96)*-1</f>
        <v>337178.062936784</v>
      </c>
      <c r="E122" s="133" t="n">
        <f aca="false">PV($B$118,E$120,0,E96)*-1</f>
        <v>337571.911038497</v>
      </c>
      <c r="F122" s="133" t="n">
        <f aca="false">PV($B$118,F$120,0,F96)*-1</f>
        <v>337895.859754616</v>
      </c>
      <c r="G122" s="133" t="n">
        <f aca="false">PV($B$118,G$120,0,G96)*-1</f>
        <v>338139.934826409</v>
      </c>
      <c r="H122" s="133" t="n">
        <f aca="false">PV($B$118,H$120,0,H96)*-1</f>
        <v>338340.696021526</v>
      </c>
      <c r="I122" s="133" t="n">
        <f aca="false">PV($B$118,I$120,0,I96)*-1</f>
        <v>338443.166836052</v>
      </c>
      <c r="J122" s="133" t="n">
        <f aca="false">PV($B$118,J$120,0,J96)*-1</f>
        <v>338490.139936614</v>
      </c>
      <c r="K122" s="133" t="n">
        <f aca="false">PV($B$118,K$120,0,K96)*-1</f>
        <v>338590.472278286</v>
      </c>
      <c r="L122" s="133" t="n">
        <f aca="false">PV($B$118,L$120,0,L96)*-1</f>
        <v>338338.23973492</v>
      </c>
    </row>
    <row r="123" customFormat="false" ht="15" hidden="false" customHeight="false" outlineLevel="0" collapsed="false">
      <c r="A123" s="101" t="s">
        <v>26</v>
      </c>
      <c r="B123" s="133" t="n">
        <f aca="false">PV($B$118,B$120,0,B97)*-1</f>
        <v>93333.3333333333</v>
      </c>
      <c r="C123" s="133" t="n">
        <f aca="false">PV($B$118,C$120,0,C97)*-1</f>
        <v>898546.869755089</v>
      </c>
      <c r="D123" s="133" t="n">
        <f aca="false">PV($B$118,D$120,0,D97)*-1</f>
        <v>899805.653494386</v>
      </c>
      <c r="E123" s="133" t="n">
        <f aca="false">PV($B$118,E$120,0,E97)*-1</f>
        <v>900856.690876394</v>
      </c>
      <c r="F123" s="133" t="n">
        <f aca="false">PV($B$118,F$120,0,F97)*-1</f>
        <v>901721.192213366</v>
      </c>
      <c r="G123" s="133" t="n">
        <f aca="false">PV($B$118,G$120,0,G97)*-1</f>
        <v>902372.539835341</v>
      </c>
      <c r="H123" s="133" t="n">
        <f aca="false">PV($B$118,H$120,0,H97)*-1</f>
        <v>902908.298469207</v>
      </c>
      <c r="I123" s="133" t="n">
        <f aca="false">PV($B$118,I$120,0,I97)*-1</f>
        <v>903181.755815233</v>
      </c>
      <c r="J123" s="133" t="n">
        <f aca="false">PV($B$118,J$120,0,J97)*-1</f>
        <v>903307.109941416</v>
      </c>
      <c r="K123" s="133" t="n">
        <f aca="false">PV($B$118,K$120,0,K97)*-1</f>
        <v>903574.860480933</v>
      </c>
      <c r="L123" s="133" t="n">
        <f aca="false">PV($B$118,L$120,0,L97)*-1</f>
        <v>902901.74353335</v>
      </c>
    </row>
    <row r="124" customFormat="false" ht="15" hidden="false" customHeight="false" outlineLevel="0" collapsed="false">
      <c r="A124" s="101" t="s">
        <v>27</v>
      </c>
      <c r="B124" s="133" t="n">
        <f aca="false">PV($B$118,B$120,0,B98)*-1</f>
        <v>93333.3333333333</v>
      </c>
      <c r="C124" s="133" t="n">
        <f aca="false">PV($B$118,C$120,0,C98)*-1</f>
        <v>968415.412479985</v>
      </c>
      <c r="D124" s="133" t="n">
        <f aca="false">PV($B$118,D$120,0,D98)*-1</f>
        <v>969772.075793994</v>
      </c>
      <c r="E124" s="133" t="n">
        <f aca="false">PV($B$118,E$120,0,E98)*-1</f>
        <v>970904.838963161</v>
      </c>
      <c r="F124" s="133" t="n">
        <f aca="false">PV($B$118,F$120,0,F98)*-1</f>
        <v>971836.561555507</v>
      </c>
      <c r="G124" s="133" t="n">
        <f aca="false">PV($B$118,G$120,0,G98)*-1</f>
        <v>972538.556183985</v>
      </c>
      <c r="H124" s="133" t="n">
        <f aca="false">PV($B$118,H$120,0,H98)*-1</f>
        <v>973115.973941331</v>
      </c>
      <c r="I124" s="133" t="n">
        <f aca="false">PV($B$118,I$120,0,I98)*-1</f>
        <v>973410.694581357</v>
      </c>
      <c r="J124" s="133" t="n">
        <f aca="false">PV($B$118,J$120,0,J98)*-1</f>
        <v>973545.795900944</v>
      </c>
      <c r="K124" s="133" t="n">
        <f aca="false">PV($B$118,K$120,0,K98)*-1</f>
        <v>973834.365988821</v>
      </c>
      <c r="L124" s="133" t="n">
        <f aca="false">PV($B$118,L$120,0,L98)*-1</f>
        <v>973108.909311622</v>
      </c>
    </row>
    <row r="125" customFormat="false" ht="15" hidden="false" customHeight="false" outlineLevel="0" collapsed="false">
      <c r="A125" s="102" t="s">
        <v>676</v>
      </c>
      <c r="B125" s="133"/>
      <c r="C125" s="133"/>
    </row>
    <row r="126" customFormat="false" ht="15" hidden="false" customHeight="false" outlineLevel="0" collapsed="false">
      <c r="A126" s="101" t="s">
        <v>802</v>
      </c>
      <c r="B126" s="137" t="n">
        <f aca="false">NPV($B$118,C95:L95)+B95</f>
        <v>22399354.7499323</v>
      </c>
      <c r="C126" s="133"/>
    </row>
    <row r="127" customFormat="false" ht="15" hidden="false" customHeight="false" outlineLevel="0" collapsed="false">
      <c r="A127" s="101" t="s">
        <v>25</v>
      </c>
      <c r="B127" s="137" t="n">
        <f aca="false">NPV($B$118,C96:L96)+B96</f>
        <v>3473028.18415022</v>
      </c>
      <c r="C127" s="133"/>
    </row>
    <row r="128" customFormat="false" ht="15" hidden="false" customHeight="false" outlineLevel="0" collapsed="false">
      <c r="A128" s="101" t="s">
        <v>26</v>
      </c>
      <c r="B128" s="137" t="n">
        <f aca="false">NPV($B$118,C97:L97)+B97</f>
        <v>9112510.04774805</v>
      </c>
      <c r="C128" s="133"/>
    </row>
    <row r="129" customFormat="false" ht="15" hidden="false" customHeight="false" outlineLevel="0" collapsed="false">
      <c r="A129" s="101" t="s">
        <v>27</v>
      </c>
      <c r="B129" s="137" t="n">
        <f aca="false">NPV($B$118,C98:L98)+B98</f>
        <v>9813816.51803404</v>
      </c>
      <c r="C129" s="133"/>
    </row>
    <row r="130" s="20" customFormat="true" ht="15" hidden="false" customHeight="false" outlineLevel="0" collapsed="false">
      <c r="A130" s="184"/>
      <c r="B130" s="139"/>
    </row>
    <row r="131" customFormat="false" ht="15" hidden="false" customHeight="false" outlineLevel="0" collapsed="false">
      <c r="A131" s="102" t="s">
        <v>336</v>
      </c>
      <c r="B131" s="137"/>
    </row>
    <row r="132" customFormat="false" ht="15" hidden="false" customHeight="false" outlineLevel="0" collapsed="false">
      <c r="A132" s="102" t="s">
        <v>674</v>
      </c>
    </row>
    <row r="133" customFormat="false" ht="15" hidden="false" customHeight="false" outlineLevel="0" collapsed="false">
      <c r="A133" s="101" t="s">
        <v>802</v>
      </c>
      <c r="B133" s="137" t="n">
        <f aca="false">SUM(B101:L101)</f>
        <v>109926022.68718</v>
      </c>
    </row>
    <row r="134" customFormat="false" ht="15" hidden="false" customHeight="false" outlineLevel="0" collapsed="false">
      <c r="A134" s="101" t="s">
        <v>25</v>
      </c>
      <c r="B134" s="137" t="n">
        <f aca="false">SUM(B102:L102)</f>
        <v>27291913.0791606</v>
      </c>
    </row>
    <row r="135" customFormat="false" ht="15" hidden="false" customHeight="false" outlineLevel="0" collapsed="false">
      <c r="A135" s="101" t="s">
        <v>26</v>
      </c>
      <c r="B135" s="137" t="n">
        <f aca="false">SUM(B103:L103)</f>
        <v>28437924.7910103</v>
      </c>
    </row>
    <row r="136" customFormat="false" ht="15" hidden="false" customHeight="false" outlineLevel="0" collapsed="false">
      <c r="A136" s="101" t="s">
        <v>27</v>
      </c>
      <c r="B136" s="137" t="n">
        <f aca="false">SUM(B104:L104)</f>
        <v>54196184.8170091</v>
      </c>
    </row>
    <row r="137" customFormat="false" ht="15" hidden="false" customHeight="false" outlineLevel="0" collapsed="false">
      <c r="A137" s="102" t="s">
        <v>440</v>
      </c>
      <c r="B137" s="99" t="n">
        <f aca="false">'National Data'!B4</f>
        <v>0.03</v>
      </c>
    </row>
    <row r="138" customFormat="false" ht="15" hidden="false" customHeight="false" outlineLevel="0" collapsed="false">
      <c r="A138" s="102" t="s">
        <v>675</v>
      </c>
      <c r="B138" s="99"/>
    </row>
    <row r="139" customFormat="false" ht="15" hidden="false" customHeight="false" outlineLevel="0" collapsed="false">
      <c r="A139" s="101" t="s">
        <v>442</v>
      </c>
      <c r="B139" s="69" t="n">
        <v>0</v>
      </c>
      <c r="C139" s="0" t="n">
        <f aca="false">B139+1</f>
        <v>1</v>
      </c>
      <c r="D139" s="0" t="n">
        <f aca="false">C139+1</f>
        <v>2</v>
      </c>
      <c r="E139" s="0" t="n">
        <f aca="false">D139+1</f>
        <v>3</v>
      </c>
      <c r="F139" s="0" t="n">
        <f aca="false">E139+1</f>
        <v>4</v>
      </c>
      <c r="G139" s="0" t="n">
        <f aca="false">F139+1</f>
        <v>5</v>
      </c>
      <c r="H139" s="0" t="n">
        <f aca="false">G139+1</f>
        <v>6</v>
      </c>
      <c r="I139" s="0" t="n">
        <f aca="false">H139+1</f>
        <v>7</v>
      </c>
      <c r="J139" s="0" t="n">
        <f aca="false">I139+1</f>
        <v>8</v>
      </c>
      <c r="K139" s="0" t="n">
        <f aca="false">J139+1</f>
        <v>9</v>
      </c>
      <c r="L139" s="0" t="n">
        <f aca="false">K139+1</f>
        <v>10</v>
      </c>
    </row>
    <row r="140" customFormat="false" ht="15" hidden="false" customHeight="false" outlineLevel="0" collapsed="false">
      <c r="A140" s="101" t="s">
        <v>802</v>
      </c>
      <c r="B140" s="133" t="n">
        <f aca="false">PV($B$137,B$139,0,B101)*-1</f>
        <v>280000</v>
      </c>
      <c r="C140" s="133" t="n">
        <f aca="false">PV($B$137,C$139,0,C101)*-1</f>
        <v>9249965.75864626</v>
      </c>
      <c r="D140" s="133" t="n">
        <f aca="false">PV($B$137,D$139,0,D101)*-1</f>
        <v>9262924.13274778</v>
      </c>
      <c r="E140" s="133" t="n">
        <f aca="false">PV($B$137,E$139,0,E101)*-1</f>
        <v>9273743.89087267</v>
      </c>
      <c r="F140" s="133" t="n">
        <f aca="false">PV($B$137,F$139,0,F101)*-1</f>
        <v>9282643.37962997</v>
      </c>
      <c r="G140" s="133" t="n">
        <f aca="false">PV($B$137,G$139,0,G101)*-1</f>
        <v>9289348.58711892</v>
      </c>
      <c r="H140" s="133" t="n">
        <f aca="false">PV($B$137,H$139,0,H101)*-1</f>
        <v>9294863.87984873</v>
      </c>
      <c r="I140" s="133" t="n">
        <f aca="false">PV($B$137,I$139,0,I101)*-1</f>
        <v>9297678.94845821</v>
      </c>
      <c r="J140" s="133" t="n">
        <f aca="false">PV($B$137,J$139,0,J101)*-1</f>
        <v>9298969.38907286</v>
      </c>
      <c r="K140" s="133" t="n">
        <f aca="false">PV($B$137,K$139,0,K101)*-1</f>
        <v>9301725.70975656</v>
      </c>
      <c r="L140" s="133" t="n">
        <f aca="false">PV($B$137,L$139,0,L101)*-1</f>
        <v>9294796.40097338</v>
      </c>
      <c r="M140" s="133"/>
    </row>
    <row r="141" customFormat="false" ht="15" hidden="false" customHeight="false" outlineLevel="0" collapsed="false">
      <c r="A141" s="101" t="s">
        <v>25</v>
      </c>
      <c r="B141" s="133" t="n">
        <f aca="false">PV($B$137,B$139,0,B102)*-1</f>
        <v>93333.3333333333</v>
      </c>
      <c r="C141" s="133" t="n">
        <f aca="false">PV($B$137,C$139,0,C102)*-1</f>
        <v>2294528.56717372</v>
      </c>
      <c r="D141" s="133" t="n">
        <f aca="false">PV($B$137,D$139,0,D102)*-1</f>
        <v>2297742.99632252</v>
      </c>
      <c r="E141" s="133" t="n">
        <f aca="false">PV($B$137,E$139,0,E102)*-1</f>
        <v>2300426.92453969</v>
      </c>
      <c r="F141" s="133" t="n">
        <f aca="false">PV($B$137,F$139,0,F102)*-1</f>
        <v>2302634.51446161</v>
      </c>
      <c r="G141" s="133" t="n">
        <f aca="false">PV($B$137,G$139,0,G102)*-1</f>
        <v>2304297.79522758</v>
      </c>
      <c r="H141" s="133" t="n">
        <f aca="false">PV($B$137,H$139,0,H102)*-1</f>
        <v>2305665.90804606</v>
      </c>
      <c r="I141" s="133" t="n">
        <f aca="false">PV($B$137,I$139,0,I102)*-1</f>
        <v>2306364.20850592</v>
      </c>
      <c r="J141" s="133" t="n">
        <f aca="false">PV($B$137,J$139,0,J102)*-1</f>
        <v>2306684.31270218</v>
      </c>
      <c r="K141" s="133" t="n">
        <f aca="false">PV($B$137,K$139,0,K102)*-1</f>
        <v>2307368.04026551</v>
      </c>
      <c r="L141" s="133" t="n">
        <f aca="false">PV($B$137,L$139,0,L102)*-1</f>
        <v>2305649.1693671</v>
      </c>
    </row>
    <row r="142" customFormat="false" ht="15" hidden="false" customHeight="false" outlineLevel="0" collapsed="false">
      <c r="A142" s="101" t="s">
        <v>26</v>
      </c>
      <c r="B142" s="133" t="n">
        <f aca="false">PV($B$137,B$139,0,B103)*-1</f>
        <v>93333.3333333333</v>
      </c>
      <c r="C142" s="133" t="n">
        <f aca="false">PV($B$137,C$139,0,C103)*-1</f>
        <v>2391208.49074797</v>
      </c>
      <c r="D142" s="133" t="n">
        <f aca="false">PV($B$137,D$139,0,D103)*-1</f>
        <v>2394558.35981628</v>
      </c>
      <c r="E142" s="133" t="n">
        <f aca="false">PV($B$137,E$139,0,E103)*-1</f>
        <v>2397355.3753049</v>
      </c>
      <c r="F142" s="133" t="n">
        <f aca="false">PV($B$137,F$139,0,F103)*-1</f>
        <v>2399655.981992</v>
      </c>
      <c r="G142" s="133" t="n">
        <f aca="false">PV($B$137,G$139,0,G103)*-1</f>
        <v>2401389.34506578</v>
      </c>
      <c r="H142" s="133" t="n">
        <f aca="false">PV($B$137,H$139,0,H103)*-1</f>
        <v>2402815.10329544</v>
      </c>
      <c r="I142" s="133" t="n">
        <f aca="false">PV($B$137,I$139,0,I103)*-1</f>
        <v>2403542.82663374</v>
      </c>
      <c r="J142" s="133" t="n">
        <f aca="false">PV($B$137,J$139,0,J103)*-1</f>
        <v>2403876.41841506</v>
      </c>
      <c r="K142" s="133" t="n">
        <f aca="false">PV($B$137,K$139,0,K103)*-1</f>
        <v>2404588.95482807</v>
      </c>
      <c r="L142" s="133" t="n">
        <f aca="false">PV($B$137,L$139,0,L103)*-1</f>
        <v>2402797.65933252</v>
      </c>
    </row>
    <row r="143" customFormat="false" ht="15" hidden="false" customHeight="false" outlineLevel="0" collapsed="false">
      <c r="A143" s="101" t="s">
        <v>27</v>
      </c>
      <c r="B143" s="133" t="n">
        <f aca="false">PV($B$137,B$139,0,B104)*-1</f>
        <v>93333.3333333333</v>
      </c>
      <c r="C143" s="133" t="n">
        <f aca="false">PV($B$137,C$139,0,C104)*-1</f>
        <v>4564228.70072457</v>
      </c>
      <c r="D143" s="133" t="n">
        <f aca="false">PV($B$137,D$139,0,D104)*-1</f>
        <v>4570622.77660897</v>
      </c>
      <c r="E143" s="133" t="n">
        <f aca="false">PV($B$137,E$139,0,E104)*-1</f>
        <v>4575961.59102808</v>
      </c>
      <c r="F143" s="133" t="n">
        <f aca="false">PV($B$137,F$139,0,F104)*-1</f>
        <v>4580352.88317637</v>
      </c>
      <c r="G143" s="133" t="n">
        <f aca="false">PV($B$137,G$139,0,G104)*-1</f>
        <v>4583661.44682556</v>
      </c>
      <c r="H143" s="133" t="n">
        <f aca="false">PV($B$137,H$139,0,H104)*-1</f>
        <v>4586382.86850723</v>
      </c>
      <c r="I143" s="133" t="n">
        <f aca="false">PV($B$137,I$139,0,I104)*-1</f>
        <v>4587771.91331855</v>
      </c>
      <c r="J143" s="133" t="n">
        <f aca="false">PV($B$137,J$139,0,J104)*-1</f>
        <v>4588408.65795563</v>
      </c>
      <c r="K143" s="133" t="n">
        <f aca="false">PV($B$137,K$139,0,K104)*-1</f>
        <v>4589768.71466299</v>
      </c>
      <c r="L143" s="133" t="n">
        <f aca="false">PV($B$137,L$139,0,L104)*-1</f>
        <v>4586349.57227375</v>
      </c>
    </row>
    <row r="144" customFormat="false" ht="15" hidden="false" customHeight="false" outlineLevel="0" collapsed="false">
      <c r="A144" s="102" t="s">
        <v>676</v>
      </c>
      <c r="B144" s="133"/>
      <c r="C144" s="133"/>
    </row>
    <row r="145" customFormat="false" ht="15" hidden="false" customHeight="false" outlineLevel="0" collapsed="false">
      <c r="A145" s="101" t="s">
        <v>802</v>
      </c>
      <c r="B145" s="137" t="n">
        <f aca="false">NPV($B$137,C101:L101)+B101</f>
        <v>93126660.0771253</v>
      </c>
      <c r="C145" s="133"/>
    </row>
    <row r="146" customFormat="false" ht="15" hidden="false" customHeight="false" outlineLevel="0" collapsed="false">
      <c r="A146" s="101" t="s">
        <v>25</v>
      </c>
      <c r="B146" s="137" t="n">
        <f aca="false">NPV($B$137,C102:L102)+B102</f>
        <v>23124695.7699452</v>
      </c>
    </row>
    <row r="147" customFormat="false" ht="15" hidden="false" customHeight="false" outlineLevel="0" collapsed="false">
      <c r="A147" s="101" t="s">
        <v>26</v>
      </c>
      <c r="B147" s="137" t="n">
        <f aca="false">NPV($B$137,C103:L103)+B103</f>
        <v>24095121.8487651</v>
      </c>
    </row>
    <row r="148" customFormat="false" ht="15" hidden="false" customHeight="false" outlineLevel="0" collapsed="false">
      <c r="A148" s="101" t="s">
        <v>27</v>
      </c>
      <c r="B148" s="137" t="n">
        <f aca="false">NPV($B$137,C104:L104)+B104</f>
        <v>45906842.458415</v>
      </c>
    </row>
    <row r="150" customFormat="false" ht="15" hidden="false" customHeight="false" outlineLevel="0" collapsed="false">
      <c r="A150" s="102" t="s">
        <v>810</v>
      </c>
    </row>
    <row r="151" customFormat="false" ht="15" hidden="false" customHeight="false" outlineLevel="0" collapsed="false">
      <c r="A151" s="102" t="s">
        <v>674</v>
      </c>
    </row>
    <row r="152" customFormat="false" ht="15" hidden="false" customHeight="false" outlineLevel="0" collapsed="false">
      <c r="A152" s="101" t="s">
        <v>802</v>
      </c>
      <c r="B152" s="137" t="n">
        <f aca="false">SUM(B107:L107)</f>
        <v>136327579.140823</v>
      </c>
    </row>
    <row r="153" customFormat="false" ht="15" hidden="false" customHeight="false" outlineLevel="0" collapsed="false">
      <c r="A153" s="101" t="s">
        <v>25</v>
      </c>
      <c r="B153" s="137" t="n">
        <f aca="false">SUM(B108:L108)</f>
        <v>31283118.5568869</v>
      </c>
    </row>
    <row r="154" customFormat="false" ht="15" hidden="false" customHeight="false" outlineLevel="0" collapsed="false">
      <c r="A154" s="101" t="s">
        <v>26</v>
      </c>
      <c r="B154" s="137" t="n">
        <f aca="false">SUM(B109:L109)</f>
        <v>39089001.0260298</v>
      </c>
    </row>
    <row r="155" customFormat="false" ht="15" hidden="false" customHeight="false" outlineLevel="0" collapsed="false">
      <c r="A155" s="101" t="s">
        <v>27</v>
      </c>
      <c r="B155" s="137" t="n">
        <f aca="false">SUM(B110:L110)</f>
        <v>65675459.5579066</v>
      </c>
    </row>
    <row r="156" customFormat="false" ht="15" hidden="false" customHeight="false" outlineLevel="0" collapsed="false">
      <c r="A156" s="102" t="s">
        <v>440</v>
      </c>
      <c r="B156" s="99" t="n">
        <f aca="false">'National Data'!B4</f>
        <v>0.03</v>
      </c>
    </row>
    <row r="157" customFormat="false" ht="15" hidden="false" customHeight="false" outlineLevel="0" collapsed="false">
      <c r="A157" s="102" t="s">
        <v>675</v>
      </c>
      <c r="B157" s="99"/>
    </row>
    <row r="158" customFormat="false" ht="15" hidden="false" customHeight="false" outlineLevel="0" collapsed="false">
      <c r="A158" s="101" t="s">
        <v>442</v>
      </c>
      <c r="B158" s="69" t="n">
        <v>0</v>
      </c>
      <c r="C158" s="0" t="n">
        <f aca="false">B158+1</f>
        <v>1</v>
      </c>
      <c r="D158" s="0" t="n">
        <f aca="false">C158+1</f>
        <v>2</v>
      </c>
      <c r="E158" s="0" t="n">
        <f aca="false">D158+1</f>
        <v>3</v>
      </c>
      <c r="F158" s="0" t="n">
        <f aca="false">E158+1</f>
        <v>4</v>
      </c>
      <c r="G158" s="0" t="n">
        <f aca="false">F158+1</f>
        <v>5</v>
      </c>
      <c r="H158" s="0" t="n">
        <f aca="false">G158+1</f>
        <v>6</v>
      </c>
      <c r="I158" s="0" t="n">
        <f aca="false">H158+1</f>
        <v>7</v>
      </c>
      <c r="J158" s="0" t="n">
        <f aca="false">I158+1</f>
        <v>8</v>
      </c>
      <c r="K158" s="0" t="n">
        <f aca="false">J158+1</f>
        <v>9</v>
      </c>
      <c r="L158" s="0" t="n">
        <f aca="false">K158+1</f>
        <v>10</v>
      </c>
    </row>
    <row r="159" customFormat="false" ht="15" hidden="false" customHeight="false" outlineLevel="0" collapsed="false">
      <c r="A159" s="101" t="s">
        <v>802</v>
      </c>
      <c r="B159" s="133" t="n">
        <f aca="false">PV($B$156,B$158,0,B107)*-1</f>
        <v>560000</v>
      </c>
      <c r="C159" s="133" t="n">
        <f aca="false">PV($B$156,C$158,0,C107)*-1</f>
        <v>11453634.4083345</v>
      </c>
      <c r="D159" s="133" t="n">
        <f aca="false">PV($B$156,D$158,0,D107)*-1</f>
        <v>11469679.9249729</v>
      </c>
      <c r="E159" s="133" t="n">
        <f aca="false">PV($B$156,E$158,0,E107)*-1</f>
        <v>11483077.3317507</v>
      </c>
      <c r="F159" s="133" t="n">
        <f aca="false">PV($B$156,F$158,0,F107)*-1</f>
        <v>11494096.9931535</v>
      </c>
      <c r="G159" s="133" t="n">
        <f aca="false">PV($B$156,G$158,0,G107)*-1</f>
        <v>11502399.6179647</v>
      </c>
      <c r="H159" s="133" t="n">
        <f aca="false">PV($B$156,H$158,0,H107)*-1</f>
        <v>11509228.8482808</v>
      </c>
      <c r="I159" s="133" t="n">
        <f aca="false">PV($B$156,I$158,0,I107)*-1</f>
        <v>11512714.5656909</v>
      </c>
      <c r="J159" s="133" t="n">
        <f aca="false">PV($B$156,J$158,0,J107)*-1</f>
        <v>11514312.4348518</v>
      </c>
      <c r="K159" s="133" t="n">
        <f aca="false">PV($B$156,K$158,0,K107)*-1</f>
        <v>11517725.4085046</v>
      </c>
      <c r="L159" s="133" t="n">
        <f aca="false">PV($B$156,L$158,0,L107)*-1</f>
        <v>11509145.2935533</v>
      </c>
      <c r="M159" s="133"/>
    </row>
    <row r="160" customFormat="false" ht="15" hidden="false" customHeight="false" outlineLevel="0" collapsed="false">
      <c r="A160" s="101" t="s">
        <v>25</v>
      </c>
      <c r="B160" s="133" t="n">
        <f aca="false">PV($B$156,B$158,0,B108)*-1</f>
        <v>93333.3333333333</v>
      </c>
      <c r="C160" s="133" t="n">
        <f aca="false">PV($B$156,C$158,0,C108)*-1</f>
        <v>2631234.9346269</v>
      </c>
      <c r="D160" s="133" t="n">
        <f aca="false">PV($B$156,D$158,0,D108)*-1</f>
        <v>2634921.05925931</v>
      </c>
      <c r="E160" s="133" t="n">
        <f aca="false">PV($B$156,E$158,0,E108)*-1</f>
        <v>2637998.83557819</v>
      </c>
      <c r="F160" s="133" t="n">
        <f aca="false">PV($B$156,F$158,0,F108)*-1</f>
        <v>2640530.37421623</v>
      </c>
      <c r="G160" s="133" t="n">
        <f aca="false">PV($B$156,G$158,0,G108)*-1</f>
        <v>2642437.73005399</v>
      </c>
      <c r="H160" s="133" t="n">
        <f aca="false">PV($B$156,H$158,0,H108)*-1</f>
        <v>2644006.60406758</v>
      </c>
      <c r="I160" s="133" t="n">
        <f aca="false">PV($B$156,I$158,0,I108)*-1</f>
        <v>2644807.37534197</v>
      </c>
      <c r="J160" s="133" t="n">
        <f aca="false">PV($B$156,J$158,0,J108)*-1</f>
        <v>2645174.45263879</v>
      </c>
      <c r="K160" s="133" t="n">
        <f aca="false">PV($B$156,K$158,0,K108)*-1</f>
        <v>2645958.51254379</v>
      </c>
      <c r="L160" s="133" t="n">
        <f aca="false">PV($B$156,L$158,0,L108)*-1</f>
        <v>2643987.40910202</v>
      </c>
    </row>
    <row r="161" customFormat="false" ht="15" hidden="false" customHeight="false" outlineLevel="0" collapsed="false">
      <c r="A161" s="101" t="s">
        <v>26</v>
      </c>
      <c r="B161" s="133" t="n">
        <f aca="false">PV($B$156,B$158,0,B109)*-1</f>
        <v>93333.3333333333</v>
      </c>
      <c r="C161" s="133" t="n">
        <f aca="false">PV($B$156,C$158,0,C109)*-1</f>
        <v>3289755.36050306</v>
      </c>
      <c r="D161" s="133" t="n">
        <f aca="false">PV($B$156,D$158,0,D109)*-1</f>
        <v>3294364.01331067</v>
      </c>
      <c r="E161" s="133" t="n">
        <f aca="false">PV($B$156,E$158,0,E109)*-1</f>
        <v>3298212.06618129</v>
      </c>
      <c r="F161" s="133" t="n">
        <f aca="false">PV($B$156,F$158,0,F109)*-1</f>
        <v>3301377.17420536</v>
      </c>
      <c r="G161" s="133" t="n">
        <f aca="false">PV($B$156,G$158,0,G109)*-1</f>
        <v>3303761.88490112</v>
      </c>
      <c r="H161" s="133" t="n">
        <f aca="false">PV($B$156,H$158,0,H109)*-1</f>
        <v>3305723.40176465</v>
      </c>
      <c r="I161" s="133" t="n">
        <f aca="false">PV($B$156,I$158,0,I109)*-1</f>
        <v>3306724.58244897</v>
      </c>
      <c r="J161" s="133" t="n">
        <f aca="false">PV($B$156,J$158,0,J109)*-1</f>
        <v>3307183.52835647</v>
      </c>
      <c r="K161" s="133" t="n">
        <f aca="false">PV($B$156,K$158,0,K109)*-1</f>
        <v>3308163.815309</v>
      </c>
      <c r="L161" s="133" t="n">
        <f aca="false">PV($B$156,L$158,0,L109)*-1</f>
        <v>3305699.40286587</v>
      </c>
    </row>
    <row r="162" customFormat="false" ht="15" hidden="false" customHeight="false" outlineLevel="0" collapsed="false">
      <c r="A162" s="101" t="s">
        <v>27</v>
      </c>
      <c r="B162" s="133" t="n">
        <f aca="false">PV($B$156,B$158,0,B110)*-1</f>
        <v>93333.3333333333</v>
      </c>
      <c r="C162" s="133" t="n">
        <f aca="false">PV($B$156,C$158,0,C110)*-1</f>
        <v>5532644.11320456</v>
      </c>
      <c r="D162" s="133" t="n">
        <f aca="false">PV($B$156,D$158,0,D110)*-1</f>
        <v>5540394.85240296</v>
      </c>
      <c r="E162" s="133" t="n">
        <f aca="false">PV($B$156,E$158,0,E110)*-1</f>
        <v>5546866.42999124</v>
      </c>
      <c r="F162" s="133" t="n">
        <f aca="false">PV($B$156,F$158,0,F110)*-1</f>
        <v>5552189.44473187</v>
      </c>
      <c r="G162" s="133" t="n">
        <f aca="false">PV($B$156,G$158,0,G110)*-1</f>
        <v>5556200.00300954</v>
      </c>
      <c r="H162" s="133" t="n">
        <f aca="false">PV($B$156,H$158,0,H110)*-1</f>
        <v>5559498.84244856</v>
      </c>
      <c r="I162" s="133" t="n">
        <f aca="false">PV($B$156,I$158,0,I110)*-1</f>
        <v>5561182.6078999</v>
      </c>
      <c r="J162" s="133" t="n">
        <f aca="false">PV($B$156,J$158,0,J110)*-1</f>
        <v>5561954.45385657</v>
      </c>
      <c r="K162" s="133" t="n">
        <f aca="false">PV($B$156,K$158,0,K110)*-1</f>
        <v>5563603.08065181</v>
      </c>
      <c r="L162" s="133" t="n">
        <f aca="false">PV($B$156,L$158,0,L110)*-1</f>
        <v>5559458.48158537</v>
      </c>
    </row>
    <row r="163" customFormat="false" ht="15" hidden="false" customHeight="false" outlineLevel="0" collapsed="false">
      <c r="A163" s="102" t="s">
        <v>676</v>
      </c>
      <c r="C163" s="133"/>
    </row>
    <row r="164" customFormat="false" ht="15" hidden="false" customHeight="false" outlineLevel="0" collapsed="false">
      <c r="A164" s="101" t="s">
        <v>802</v>
      </c>
      <c r="B164" s="137" t="n">
        <f aca="false">NPV($B$156,C107:L107)+B107</f>
        <v>115526014.827058</v>
      </c>
      <c r="C164" s="133"/>
    </row>
    <row r="165" customFormat="false" ht="15" hidden="false" customHeight="false" outlineLevel="0" collapsed="false">
      <c r="A165" s="101" t="s">
        <v>25</v>
      </c>
      <c r="B165" s="137" t="n">
        <f aca="false">NPV($B$156,C108:L108)+B108</f>
        <v>26504390.6207621</v>
      </c>
    </row>
    <row r="166" customFormat="false" ht="15" hidden="false" customHeight="false" outlineLevel="0" collapsed="false">
      <c r="A166" s="101" t="s">
        <v>26</v>
      </c>
      <c r="B166" s="137" t="n">
        <f aca="false">NPV($B$156,C109:L109)+B109</f>
        <v>33114298.5631798</v>
      </c>
    </row>
    <row r="167" customFormat="false" ht="15" hidden="false" customHeight="false" outlineLevel="0" collapsed="false">
      <c r="A167" s="101" t="s">
        <v>27</v>
      </c>
      <c r="B167" s="137" t="n">
        <f aca="false">NPV($B$156,C110:L110)+B110</f>
        <v>55627325.6431157</v>
      </c>
    </row>
    <row r="168" customFormat="false" ht="15" hidden="false" customHeight="false" outlineLevel="0" collapsed="false">
      <c r="B168" s="13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984375" defaultRowHeight="15" zeroHeight="false" outlineLevelRow="0" outlineLevelCol="0"/>
  <cols>
    <col collapsed="false" customWidth="true" hidden="false" outlineLevel="0" max="1" min="1" style="0" width="58.83"/>
    <col collapsed="false" customWidth="true" hidden="false" outlineLevel="0" max="14" min="14" style="0" width="27.66"/>
  </cols>
  <sheetData>
    <row r="1" customFormat="false" ht="15" hidden="false" customHeight="false" outlineLevel="0" collapsed="false">
      <c r="A1" s="53" t="s">
        <v>703</v>
      </c>
      <c r="C1" s="0" t="s">
        <v>235</v>
      </c>
    </row>
    <row r="2" customFormat="false" ht="15" hidden="false" customHeight="false" outlineLevel="0" collapsed="false">
      <c r="A2" s="0" t="s">
        <v>704</v>
      </c>
      <c r="B2" s="0" t="n">
        <v>20000</v>
      </c>
      <c r="C2" s="0" t="s">
        <v>705</v>
      </c>
    </row>
    <row r="3" customFormat="false" ht="15" hidden="false" customHeight="false" outlineLevel="0" collapsed="false">
      <c r="A3" s="0" t="s">
        <v>706</v>
      </c>
      <c r="B3" s="0" t="n">
        <v>50000</v>
      </c>
      <c r="C3" s="0" t="s">
        <v>705</v>
      </c>
    </row>
    <row r="4" customFormat="false" ht="15" hidden="false" customHeight="false" outlineLevel="0" collapsed="false">
      <c r="A4" s="0" t="s">
        <v>707</v>
      </c>
      <c r="B4" s="0" t="n">
        <v>200000</v>
      </c>
      <c r="C4" s="0" t="s">
        <v>705</v>
      </c>
    </row>
    <row r="5" customFormat="false" ht="15" hidden="false" customHeight="false" outlineLevel="0" collapsed="false">
      <c r="A5" s="0" t="s">
        <v>708</v>
      </c>
      <c r="B5" s="0" t="n">
        <v>150000</v>
      </c>
      <c r="C5" s="0" t="s">
        <v>705</v>
      </c>
    </row>
    <row r="6" customFormat="false" ht="15" hidden="false" customHeight="false" outlineLevel="0" collapsed="false">
      <c r="A6" s="53" t="s">
        <v>220</v>
      </c>
    </row>
    <row r="7" customFormat="false" ht="15" hidden="false" customHeight="false" outlineLevel="0" collapsed="false">
      <c r="A7" s="0" t="s">
        <v>238</v>
      </c>
      <c r="B7" s="0" t="n">
        <f aca="false">SUM(B2:B5)</f>
        <v>420000</v>
      </c>
    </row>
    <row r="8" customFormat="false" ht="15" hidden="false" customHeight="false" outlineLevel="0" collapsed="false">
      <c r="A8" s="0" t="s">
        <v>709</v>
      </c>
      <c r="B8" s="0" t="n">
        <f aca="false">B7/3</f>
        <v>140000</v>
      </c>
    </row>
    <row r="9" customFormat="false" ht="15" hidden="false" customHeight="false" outlineLevel="0" collapsed="false">
      <c r="A9" s="0" t="s">
        <v>710</v>
      </c>
      <c r="B9" s="0" t="n">
        <f aca="false">B7/3</f>
        <v>140000</v>
      </c>
    </row>
    <row r="10" customFormat="false" ht="15" hidden="false" customHeight="false" outlineLevel="0" collapsed="false">
      <c r="A10" s="0" t="s">
        <v>711</v>
      </c>
      <c r="B10" s="0" t="n">
        <f aca="false">B7/3</f>
        <v>140000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AD8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1" ySplit="1" topLeftCell="B28" activePane="bottomRight" state="frozen"/>
      <selection pane="topLeft" activeCell="A1" activeCellId="0" sqref="A1"/>
      <selection pane="topRight" activeCell="B1" activeCellId="0" sqref="B1"/>
      <selection pane="bottomLeft" activeCell="A28" activeCellId="0" sqref="A28"/>
      <selection pane="bottomRight" activeCell="A43" activeCellId="0" sqref="A43"/>
    </sheetView>
  </sheetViews>
  <sheetFormatPr defaultColWidth="8.83984375" defaultRowHeight="15" zeroHeight="false" outlineLevelRow="0" outlineLevelCol="0"/>
  <cols>
    <col collapsed="false" customWidth="true" hidden="false" outlineLevel="0" max="1" min="1" style="0" width="82"/>
    <col collapsed="false" customWidth="true" hidden="false" outlineLevel="0" max="2" min="2" style="0" width="15.67"/>
    <col collapsed="false" customWidth="true" hidden="false" outlineLevel="0" max="3" min="3" style="0" width="12.83"/>
    <col collapsed="false" customWidth="true" hidden="false" outlineLevel="0" max="13" min="13" style="0" width="11.5"/>
  </cols>
  <sheetData>
    <row r="1" customFormat="false" ht="16" hidden="false" customHeight="false" outlineLevel="0" collapsed="false">
      <c r="A1" s="172" t="s">
        <v>811</v>
      </c>
      <c r="B1" s="0" t="s">
        <v>713</v>
      </c>
      <c r="C1" s="143" t="s">
        <v>205</v>
      </c>
      <c r="D1" s="143"/>
      <c r="E1" s="143" t="s">
        <v>206</v>
      </c>
      <c r="F1" s="143"/>
      <c r="G1" s="143" t="s">
        <v>207</v>
      </c>
      <c r="H1" s="143"/>
      <c r="I1" s="143" t="s">
        <v>208</v>
      </c>
      <c r="J1" s="143"/>
      <c r="K1" s="143" t="s">
        <v>209</v>
      </c>
      <c r="L1" s="143"/>
      <c r="M1" s="143" t="s">
        <v>210</v>
      </c>
      <c r="N1" s="143"/>
      <c r="O1" s="143" t="s">
        <v>211</v>
      </c>
      <c r="P1" s="143"/>
      <c r="Q1" s="143" t="s">
        <v>212</v>
      </c>
      <c r="R1" s="143"/>
      <c r="S1" s="143" t="s">
        <v>213</v>
      </c>
      <c r="T1" s="143"/>
      <c r="U1" s="143" t="s">
        <v>214</v>
      </c>
      <c r="V1" s="143"/>
      <c r="W1" s="143" t="s">
        <v>215</v>
      </c>
      <c r="X1" s="143"/>
      <c r="Y1" s="143" t="s">
        <v>216</v>
      </c>
      <c r="Z1" s="143"/>
      <c r="AA1" s="173" t="s">
        <v>25</v>
      </c>
      <c r="AB1" s="173" t="s">
        <v>26</v>
      </c>
      <c r="AC1" s="173" t="s">
        <v>27</v>
      </c>
      <c r="AD1" s="85" t="s">
        <v>235</v>
      </c>
    </row>
    <row r="2" customFormat="false" ht="15" hidden="false" customHeight="false" outlineLevel="0" collapsed="false">
      <c r="C2" s="174" t="s">
        <v>714</v>
      </c>
      <c r="D2" s="175" t="n">
        <f aca="false">'Regional Data WRA'!B4</f>
        <v>0.505860351975599</v>
      </c>
      <c r="E2" s="174" t="s">
        <v>714</v>
      </c>
      <c r="F2" s="175" t="n">
        <f aca="false">'Regional Data WRA'!B5</f>
        <v>0.494139648024401</v>
      </c>
      <c r="G2" s="174" t="s">
        <v>714</v>
      </c>
      <c r="H2" s="175" t="n">
        <f aca="false">'Regional Data WRA'!B6</f>
        <v>0.155574028331961</v>
      </c>
      <c r="I2" s="174" t="s">
        <v>714</v>
      </c>
      <c r="J2" s="175" t="n">
        <f aca="false">'Regional Data WRA'!B7</f>
        <v>0.296964658939768</v>
      </c>
      <c r="K2" s="174" t="s">
        <v>714</v>
      </c>
      <c r="L2" s="175" t="n">
        <f aca="false">'Regional Data WRA'!B8</f>
        <v>0.547461312728271</v>
      </c>
      <c r="M2" s="174" t="s">
        <v>714</v>
      </c>
      <c r="N2" s="175" t="n">
        <f aca="false">'Regional Data WRA'!B9</f>
        <v>0.152566290994802</v>
      </c>
      <c r="O2" s="174" t="s">
        <v>714</v>
      </c>
      <c r="P2" s="175" t="n">
        <f aca="false">'Regional Data WRA'!B10</f>
        <v>0.0796164340874829</v>
      </c>
      <c r="Q2" s="174" t="s">
        <v>714</v>
      </c>
      <c r="R2" s="175" t="n">
        <f aca="false">'Regional Data WRA'!B11</f>
        <v>0.0968154053606848</v>
      </c>
      <c r="S2" s="174" t="s">
        <v>714</v>
      </c>
      <c r="T2" s="175" t="n">
        <f aca="false">'Regional Data WRA'!B12</f>
        <v>0.215777089289256</v>
      </c>
      <c r="U2" s="174" t="s">
        <v>714</v>
      </c>
      <c r="V2" s="175" t="n">
        <f aca="false">'Regional Data WRA'!B13</f>
        <v>0.0732304849068678</v>
      </c>
      <c r="W2" s="174" t="s">
        <v>714</v>
      </c>
      <c r="X2" s="175" t="n">
        <f aca="false">'Regional Data WRA'!B14</f>
        <v>0.216894332455989</v>
      </c>
      <c r="Y2" s="174" t="s">
        <v>714</v>
      </c>
      <c r="Z2" s="175" t="n">
        <f aca="false">'Regional Data WRA'!B15</f>
        <v>0.165099962904918</v>
      </c>
      <c r="AA2" s="173"/>
      <c r="AB2" s="173"/>
      <c r="AC2" s="173"/>
      <c r="AD2" s="85"/>
    </row>
    <row r="3" customFormat="false" ht="15" hidden="false" customHeight="false" outlineLevel="0" collapsed="false">
      <c r="C3" s="0" t="s">
        <v>715</v>
      </c>
      <c r="D3" s="0" t="s">
        <v>716</v>
      </c>
      <c r="E3" s="0" t="s">
        <v>715</v>
      </c>
      <c r="F3" s="0" t="s">
        <v>716</v>
      </c>
      <c r="G3" s="0" t="s">
        <v>715</v>
      </c>
      <c r="H3" s="0" t="s">
        <v>716</v>
      </c>
      <c r="I3" s="0" t="s">
        <v>715</v>
      </c>
      <c r="J3" s="0" t="s">
        <v>716</v>
      </c>
      <c r="K3" s="0" t="s">
        <v>715</v>
      </c>
      <c r="L3" s="0" t="s">
        <v>716</v>
      </c>
      <c r="M3" s="0" t="s">
        <v>715</v>
      </c>
      <c r="N3" s="0" t="s">
        <v>716</v>
      </c>
      <c r="O3" s="0" t="s">
        <v>715</v>
      </c>
      <c r="P3" s="0" t="s">
        <v>716</v>
      </c>
      <c r="Q3" s="0" t="s">
        <v>715</v>
      </c>
      <c r="R3" s="0" t="s">
        <v>716</v>
      </c>
      <c r="S3" s="0" t="s">
        <v>715</v>
      </c>
      <c r="T3" s="0" t="s">
        <v>716</v>
      </c>
      <c r="U3" s="0" t="s">
        <v>715</v>
      </c>
      <c r="V3" s="0" t="s">
        <v>716</v>
      </c>
      <c r="W3" s="0" t="s">
        <v>715</v>
      </c>
      <c r="X3" s="0" t="s">
        <v>716</v>
      </c>
      <c r="Y3" s="0" t="s">
        <v>715</v>
      </c>
      <c r="Z3" s="0" t="s">
        <v>716</v>
      </c>
      <c r="AA3" s="85"/>
      <c r="AB3" s="85"/>
      <c r="AC3" s="85"/>
      <c r="AD3" s="85"/>
    </row>
    <row r="4" customFormat="false" ht="15" hidden="false" customHeight="false" outlineLevel="0" collapsed="false">
      <c r="A4" s="176" t="s">
        <v>717</v>
      </c>
      <c r="AA4" s="85"/>
      <c r="AB4" s="85"/>
      <c r="AC4" s="85"/>
    </row>
    <row r="5" customFormat="false" ht="15" hidden="false" customHeight="false" outlineLevel="0" collapsed="false">
      <c r="A5" s="53" t="s">
        <v>812</v>
      </c>
      <c r="B5" s="53"/>
      <c r="AA5" s="85"/>
      <c r="AB5" s="85"/>
      <c r="AC5" s="85"/>
    </row>
    <row r="6" customFormat="false" ht="15" hidden="false" customHeight="false" outlineLevel="0" collapsed="false">
      <c r="A6" s="0" t="s">
        <v>813</v>
      </c>
      <c r="B6" s="61" t="n">
        <f aca="false">'National Data'!B21</f>
        <v>2854.39065</v>
      </c>
      <c r="C6" s="0" t="n">
        <v>1</v>
      </c>
      <c r="D6" s="0" t="n">
        <f aca="false">C6*$B6</f>
        <v>2854.39065</v>
      </c>
      <c r="E6" s="0" t="n">
        <v>1</v>
      </c>
      <c r="F6" s="0" t="n">
        <f aca="false">E6*$B6</f>
        <v>2854.39065</v>
      </c>
      <c r="G6" s="0" t="n">
        <v>1</v>
      </c>
      <c r="H6" s="0" t="n">
        <f aca="false">G6*$B6</f>
        <v>2854.39065</v>
      </c>
      <c r="I6" s="0" t="n">
        <v>1</v>
      </c>
      <c r="J6" s="0" t="n">
        <f aca="false">I6*$B6</f>
        <v>2854.39065</v>
      </c>
      <c r="K6" s="0" t="n">
        <v>1</v>
      </c>
      <c r="L6" s="0" t="n">
        <f aca="false">K6*$B6</f>
        <v>2854.39065</v>
      </c>
      <c r="M6" s="0" t="n">
        <v>1</v>
      </c>
      <c r="N6" s="0" t="n">
        <f aca="false">M6*$B6</f>
        <v>2854.39065</v>
      </c>
      <c r="O6" s="0" t="n">
        <v>1</v>
      </c>
      <c r="P6" s="0" t="n">
        <f aca="false">O6*$B6</f>
        <v>2854.39065</v>
      </c>
      <c r="Q6" s="0" t="n">
        <v>1</v>
      </c>
      <c r="R6" s="0" t="n">
        <f aca="false">Q6*$B6</f>
        <v>2854.39065</v>
      </c>
      <c r="S6" s="0" t="n">
        <v>1</v>
      </c>
      <c r="T6" s="0" t="n">
        <f aca="false">S6*$B6</f>
        <v>2854.39065</v>
      </c>
      <c r="U6" s="0" t="n">
        <v>1</v>
      </c>
      <c r="V6" s="0" t="n">
        <f aca="false">U6*$B6</f>
        <v>2854.39065</v>
      </c>
      <c r="W6" s="0" t="n">
        <v>1</v>
      </c>
      <c r="X6" s="0" t="n">
        <f aca="false">W6*$B6</f>
        <v>2854.39065</v>
      </c>
      <c r="Y6" s="0" t="n">
        <v>1</v>
      </c>
      <c r="Z6" s="0" t="n">
        <f aca="false">Y6*$B6</f>
        <v>2854.39065</v>
      </c>
      <c r="AD6" s="0" t="s">
        <v>720</v>
      </c>
    </row>
    <row r="7" customFormat="false" ht="15" hidden="false" customHeight="false" outlineLevel="0" collapsed="false">
      <c r="A7" s="0" t="s">
        <v>814</v>
      </c>
      <c r="B7" s="61" t="n">
        <f aca="false">'National Data'!D21</f>
        <v>240</v>
      </c>
      <c r="C7" s="0" t="n">
        <v>1</v>
      </c>
      <c r="D7" s="0" t="n">
        <f aca="false">C7*$B7</f>
        <v>240</v>
      </c>
      <c r="E7" s="0" t="n">
        <v>1</v>
      </c>
      <c r="F7" s="0" t="n">
        <f aca="false">E7*$B7</f>
        <v>240</v>
      </c>
      <c r="G7" s="0" t="n">
        <v>1</v>
      </c>
      <c r="H7" s="0" t="n">
        <f aca="false">G7*$B7</f>
        <v>240</v>
      </c>
      <c r="I7" s="0" t="n">
        <v>1</v>
      </c>
      <c r="J7" s="0" t="n">
        <f aca="false">I7*$B7</f>
        <v>240</v>
      </c>
      <c r="K7" s="0" t="n">
        <v>1</v>
      </c>
      <c r="L7" s="0" t="n">
        <f aca="false">K7*$B7</f>
        <v>240</v>
      </c>
      <c r="M7" s="0" t="n">
        <v>1</v>
      </c>
      <c r="N7" s="0" t="n">
        <f aca="false">M7*$B7</f>
        <v>240</v>
      </c>
      <c r="O7" s="0" t="n">
        <v>1</v>
      </c>
      <c r="P7" s="0" t="n">
        <f aca="false">O7*$B7</f>
        <v>240</v>
      </c>
      <c r="Q7" s="0" t="n">
        <v>1</v>
      </c>
      <c r="R7" s="0" t="n">
        <f aca="false">Q7*$B7</f>
        <v>240</v>
      </c>
      <c r="S7" s="0" t="n">
        <v>1</v>
      </c>
      <c r="T7" s="0" t="n">
        <f aca="false">S7*$B7</f>
        <v>240</v>
      </c>
      <c r="U7" s="0" t="n">
        <v>1</v>
      </c>
      <c r="V7" s="0" t="n">
        <f aca="false">U7*$B7</f>
        <v>240</v>
      </c>
      <c r="W7" s="0" t="n">
        <v>1</v>
      </c>
      <c r="X7" s="0" t="n">
        <f aca="false">W7*$B7</f>
        <v>240</v>
      </c>
      <c r="Y7" s="0" t="n">
        <v>1</v>
      </c>
      <c r="Z7" s="0" t="n">
        <f aca="false">Y7*$B7</f>
        <v>240</v>
      </c>
      <c r="AD7" s="0" t="s">
        <v>722</v>
      </c>
    </row>
    <row r="8" customFormat="false" ht="15" hidden="false" customHeight="false" outlineLevel="0" collapsed="false">
      <c r="A8" s="0" t="s">
        <v>815</v>
      </c>
      <c r="B8" s="61" t="n">
        <f aca="false">'National Data'!E21</f>
        <v>6</v>
      </c>
      <c r="C8" s="0" t="n">
        <v>1</v>
      </c>
      <c r="D8" s="0" t="n">
        <f aca="false">C8*$B8</f>
        <v>6</v>
      </c>
      <c r="E8" s="0" t="n">
        <v>1</v>
      </c>
      <c r="F8" s="0" t="n">
        <f aca="false">E8*$B8</f>
        <v>6</v>
      </c>
      <c r="G8" s="0" t="n">
        <v>1</v>
      </c>
      <c r="H8" s="0" t="n">
        <f aca="false">G8*$B8</f>
        <v>6</v>
      </c>
      <c r="I8" s="0" t="n">
        <v>1</v>
      </c>
      <c r="J8" s="0" t="n">
        <f aca="false">I8*$B8</f>
        <v>6</v>
      </c>
      <c r="K8" s="0" t="n">
        <v>1</v>
      </c>
      <c r="L8" s="0" t="n">
        <f aca="false">K8*$B8</f>
        <v>6</v>
      </c>
      <c r="M8" s="0" t="n">
        <v>1</v>
      </c>
      <c r="N8" s="0" t="n">
        <f aca="false">M8*$B8</f>
        <v>6</v>
      </c>
      <c r="O8" s="0" t="n">
        <v>1</v>
      </c>
      <c r="P8" s="0" t="n">
        <f aca="false">O8*$B8</f>
        <v>6</v>
      </c>
      <c r="Q8" s="0" t="n">
        <v>1</v>
      </c>
      <c r="R8" s="0" t="n">
        <f aca="false">Q8*$B8</f>
        <v>6</v>
      </c>
      <c r="S8" s="0" t="n">
        <v>1</v>
      </c>
      <c r="T8" s="0" t="n">
        <f aca="false">S8*$B8</f>
        <v>6</v>
      </c>
      <c r="U8" s="0" t="n">
        <v>1</v>
      </c>
      <c r="V8" s="0" t="n">
        <f aca="false">U8*$B8</f>
        <v>6</v>
      </c>
      <c r="W8" s="0" t="n">
        <v>1</v>
      </c>
      <c r="X8" s="0" t="n">
        <f aca="false">W8*$B8</f>
        <v>6</v>
      </c>
      <c r="Y8" s="0" t="n">
        <v>1</v>
      </c>
      <c r="Z8" s="0" t="n">
        <f aca="false">Y8*$B8</f>
        <v>6</v>
      </c>
      <c r="AD8" s="0" t="s">
        <v>722</v>
      </c>
    </row>
    <row r="9" customFormat="false" ht="15" hidden="false" customHeight="false" outlineLevel="0" collapsed="false">
      <c r="A9" s="0" t="s">
        <v>816</v>
      </c>
      <c r="B9" s="59" t="n">
        <f aca="false">B6/(B7*B8)</f>
        <v>1.98221572916667</v>
      </c>
      <c r="D9" s="59" t="n">
        <f aca="false">D6/(D7*D8)</f>
        <v>1.98221572916667</v>
      </c>
      <c r="F9" s="59" t="n">
        <f aca="false">F6/(F7*F8)</f>
        <v>1.98221572916667</v>
      </c>
      <c r="H9" s="59" t="n">
        <f aca="false">H6/(H7*H8)</f>
        <v>1.98221572916667</v>
      </c>
      <c r="J9" s="59" t="n">
        <f aca="false">J6/(J7*J8)</f>
        <v>1.98221572916667</v>
      </c>
      <c r="L9" s="59" t="n">
        <f aca="false">L6/(L7*L8)</f>
        <v>1.98221572916667</v>
      </c>
      <c r="N9" s="59" t="n">
        <f aca="false">N6/(N7*N8)</f>
        <v>1.98221572916667</v>
      </c>
      <c r="P9" s="59" t="n">
        <f aca="false">P6/(P7*P8)</f>
        <v>1.98221572916667</v>
      </c>
      <c r="R9" s="59" t="n">
        <f aca="false">R6/(R7*R8)</f>
        <v>1.98221572916667</v>
      </c>
      <c r="T9" s="59" t="n">
        <f aca="false">T6/(T7*T8)</f>
        <v>1.98221572916667</v>
      </c>
      <c r="V9" s="59" t="n">
        <f aca="false">V6/(V7*V8)</f>
        <v>1.98221572916667</v>
      </c>
      <c r="X9" s="59" t="n">
        <f aca="false">X6/(X7*X8)</f>
        <v>1.98221572916667</v>
      </c>
      <c r="Z9" s="59" t="n">
        <f aca="false">Z6/(Z7*Z8)</f>
        <v>1.98221572916667</v>
      </c>
    </row>
    <row r="10" customFormat="false" ht="15" hidden="false" customHeight="false" outlineLevel="0" collapsed="false">
      <c r="A10" s="0" t="s">
        <v>817</v>
      </c>
      <c r="B10" s="0" t="n">
        <v>5</v>
      </c>
      <c r="C10" s="0" t="n">
        <v>1</v>
      </c>
      <c r="D10" s="0" t="n">
        <f aca="false">C10*$B10</f>
        <v>5</v>
      </c>
      <c r="E10" s="0" t="n">
        <v>1</v>
      </c>
      <c r="F10" s="0" t="n">
        <f aca="false">E10*$B10</f>
        <v>5</v>
      </c>
      <c r="G10" s="17" t="n">
        <f aca="false">1+0.05*'Macro-Regions'!I7</f>
        <v>1.42028209918212</v>
      </c>
      <c r="H10" s="17" t="n">
        <f aca="false">G10*$B10</f>
        <v>7.10141049591058</v>
      </c>
      <c r="I10" s="17" t="n">
        <f aca="false">1+0.05*'Macro-Regions'!I8</f>
        <v>1.34488583749433</v>
      </c>
      <c r="J10" s="0" t="n">
        <f aca="false">I10*$B10</f>
        <v>6.72442918747163</v>
      </c>
      <c r="K10" s="0" t="n">
        <v>1</v>
      </c>
      <c r="L10" s="0" t="n">
        <f aca="false">K10*$B10</f>
        <v>5</v>
      </c>
      <c r="M10" s="17" t="n">
        <f aca="false">1+0.05*'Macro-Regions'!I10</f>
        <v>1.40964957177962</v>
      </c>
      <c r="N10" s="0" t="n">
        <f aca="false">M10*$B10</f>
        <v>7.04824785889811</v>
      </c>
      <c r="O10" s="17" t="n">
        <f aca="false">1+0.05*'Macro-Regions'!I11</f>
        <v>1.42666588968235</v>
      </c>
      <c r="P10" s="0" t="n">
        <f aca="false">O10*$B10</f>
        <v>7.13332944841177</v>
      </c>
      <c r="Q10" s="17" t="n">
        <f aca="false">1+0.05*'Macro-Regions'!I12</f>
        <v>1.46321232637933</v>
      </c>
      <c r="R10" s="0" t="n">
        <f aca="false">Q10*$B10</f>
        <v>7.31606163189666</v>
      </c>
      <c r="S10" s="0" t="n">
        <v>1</v>
      </c>
      <c r="T10" s="0" t="n">
        <f aca="false">S10*$B10</f>
        <v>5</v>
      </c>
      <c r="U10" s="17" t="n">
        <f aca="false">1+0.05*'Macro-Regions'!I14</f>
        <v>1.36443657051602</v>
      </c>
      <c r="V10" s="0" t="n">
        <f aca="false">U10*$B10</f>
        <v>6.8221828525801</v>
      </c>
      <c r="W10" s="0" t="n">
        <v>1</v>
      </c>
      <c r="X10" s="0" t="n">
        <f aca="false">W10*$B10</f>
        <v>5</v>
      </c>
      <c r="Y10" s="17" t="n">
        <f aca="false">1+0.05*'Macro-Regions'!I16</f>
        <v>1.22760999606454</v>
      </c>
      <c r="Z10" s="0" t="n">
        <f aca="false">Y10*$B10</f>
        <v>6.13804998032271</v>
      </c>
      <c r="AD10" s="0" t="s">
        <v>726</v>
      </c>
    </row>
    <row r="11" customFormat="false" ht="15" hidden="false" customHeight="false" outlineLevel="0" collapsed="false">
      <c r="A11" s="0" t="s">
        <v>727</v>
      </c>
      <c r="B11" s="0" t="n">
        <v>4</v>
      </c>
      <c r="D11" s="0" t="n">
        <f aca="false">$B11</f>
        <v>4</v>
      </c>
      <c r="F11" s="0" t="n">
        <f aca="false">$B11</f>
        <v>4</v>
      </c>
      <c r="H11" s="0" t="n">
        <f aca="false">$B11</f>
        <v>4</v>
      </c>
      <c r="J11" s="0" t="n">
        <f aca="false">$B11</f>
        <v>4</v>
      </c>
      <c r="L11" s="0" t="n">
        <f aca="false">$B11</f>
        <v>4</v>
      </c>
      <c r="N11" s="0" t="n">
        <f aca="false">$B11</f>
        <v>4</v>
      </c>
      <c r="P11" s="0" t="n">
        <f aca="false">$B11</f>
        <v>4</v>
      </c>
      <c r="R11" s="0" t="n">
        <f aca="false">$B11</f>
        <v>4</v>
      </c>
      <c r="T11" s="0" t="n">
        <f aca="false">$B11</f>
        <v>4</v>
      </c>
      <c r="V11" s="0" t="n">
        <f aca="false">$B11</f>
        <v>4</v>
      </c>
      <c r="X11" s="0" t="n">
        <f aca="false">$B11</f>
        <v>4</v>
      </c>
      <c r="Z11" s="0" t="n">
        <f aca="false">$B11</f>
        <v>4</v>
      </c>
      <c r="AD11" s="0" t="s">
        <v>726</v>
      </c>
    </row>
    <row r="12" customFormat="false" ht="15" hidden="false" customHeight="false" outlineLevel="0" collapsed="false">
      <c r="A12" s="0" t="s">
        <v>818</v>
      </c>
      <c r="B12" s="0" t="n">
        <f aca="false">B10*B11</f>
        <v>20</v>
      </c>
      <c r="D12" s="0" t="n">
        <f aca="false">D10*D11</f>
        <v>20</v>
      </c>
      <c r="F12" s="0" t="n">
        <f aca="false">F10*F11</f>
        <v>20</v>
      </c>
      <c r="H12" s="59" t="n">
        <f aca="false">H10*H11</f>
        <v>28.4056419836423</v>
      </c>
      <c r="J12" s="0" t="n">
        <f aca="false">J10*J11</f>
        <v>26.8977167498865</v>
      </c>
      <c r="L12" s="0" t="n">
        <f aca="false">L10*L11</f>
        <v>20</v>
      </c>
      <c r="N12" s="0" t="n">
        <f aca="false">N10*N11</f>
        <v>28.1929914355925</v>
      </c>
      <c r="P12" s="0" t="n">
        <f aca="false">P10*P11</f>
        <v>28.5333177936471</v>
      </c>
      <c r="R12" s="0" t="n">
        <f aca="false">R10*R11</f>
        <v>29.2642465275866</v>
      </c>
      <c r="T12" s="0" t="n">
        <f aca="false">T10*T11</f>
        <v>20</v>
      </c>
      <c r="V12" s="0" t="n">
        <f aca="false">V10*V11</f>
        <v>27.2887314103204</v>
      </c>
      <c r="X12" s="0" t="n">
        <f aca="false">X10*X11</f>
        <v>20</v>
      </c>
      <c r="Z12" s="0" t="n">
        <f aca="false">Z10*Z11</f>
        <v>24.5521999212908</v>
      </c>
      <c r="AD12" s="0" t="s">
        <v>729</v>
      </c>
    </row>
    <row r="13" customFormat="false" ht="15" hidden="false" customHeight="false" outlineLevel="0" collapsed="false">
      <c r="A13" s="20" t="s">
        <v>819</v>
      </c>
      <c r="B13" s="25" t="n">
        <f aca="false">B10*(B9/60)</f>
        <v>0.165184644097222</v>
      </c>
      <c r="D13" s="25" t="n">
        <f aca="false">D10*(D9/60)</f>
        <v>0.165184644097222</v>
      </c>
      <c r="F13" s="25" t="n">
        <f aca="false">F10*(F9/60)</f>
        <v>0.165184644097222</v>
      </c>
      <c r="H13" s="25" t="n">
        <f aca="false">H10*(H9/60)</f>
        <v>0.234608793071054</v>
      </c>
      <c r="J13" s="25" t="n">
        <f aca="false">J10*(J9/60)</f>
        <v>0.222154488417895</v>
      </c>
      <c r="L13" s="25" t="n">
        <f aca="false">L10*(L9/60)</f>
        <v>0.165184644097222</v>
      </c>
      <c r="N13" s="25" t="n">
        <f aca="false">N10*(N9/60)</f>
        <v>0.232852462816219</v>
      </c>
      <c r="P13" s="25" t="n">
        <f aca="false">P10*(P9/60)</f>
        <v>0.235663297232827</v>
      </c>
      <c r="R13" s="25" t="n">
        <f aca="false">R10*(R9/60)</f>
        <v>0.241700207371639</v>
      </c>
      <c r="T13" s="25" t="n">
        <f aca="false">T10*(T9/60)</f>
        <v>0.165184644097222</v>
      </c>
      <c r="V13" s="25" t="n">
        <f aca="false">V10*(V9/60)</f>
        <v>0.225383969293923</v>
      </c>
      <c r="X13" s="25" t="n">
        <f aca="false">X10*(X9/60)</f>
        <v>0.165184644097222</v>
      </c>
      <c r="Z13" s="25" t="n">
        <f aca="false">Z10*(Z9/60)</f>
        <v>0.202782320290114</v>
      </c>
    </row>
    <row r="14" s="101" customFormat="true" ht="15" hidden="false" customHeight="false" outlineLevel="0" collapsed="false">
      <c r="A14" s="101" t="s">
        <v>820</v>
      </c>
      <c r="B14" s="177" t="n">
        <f aca="false">B12*(B9/60)</f>
        <v>0.660738576388889</v>
      </c>
      <c r="D14" s="177" t="n">
        <f aca="false">D12*(D9/60)</f>
        <v>0.660738576388889</v>
      </c>
      <c r="F14" s="177" t="n">
        <f aca="false">F12*(F9/60)</f>
        <v>0.660738576388889</v>
      </c>
      <c r="H14" s="177" t="n">
        <f aca="false">H12*(H9/60)</f>
        <v>0.938435172284214</v>
      </c>
      <c r="J14" s="177" t="n">
        <f aca="false">J12*(J9/60)</f>
        <v>0.888617953671579</v>
      </c>
      <c r="L14" s="177" t="n">
        <f aca="false">L12*(L9/60)</f>
        <v>0.660738576388889</v>
      </c>
      <c r="N14" s="177" t="n">
        <f aca="false">N12*(N9/60)</f>
        <v>0.931409851264875</v>
      </c>
      <c r="P14" s="177" t="n">
        <f aca="false">P12*(P9/60)</f>
        <v>0.942653188931307</v>
      </c>
      <c r="R14" s="177" t="n">
        <f aca="false">R12*(R9/60)</f>
        <v>0.966800829486554</v>
      </c>
      <c r="T14" s="177" t="n">
        <f aca="false">T12*(T9/60)</f>
        <v>0.660738576388889</v>
      </c>
      <c r="V14" s="177" t="n">
        <f aca="false">V12*(V9/60)</f>
        <v>0.901535877175693</v>
      </c>
      <c r="X14" s="177" t="n">
        <f aca="false">X12*(X9/60)</f>
        <v>0.660738576388889</v>
      </c>
      <c r="Z14" s="177" t="n">
        <f aca="false">Z12*(Z9/60)</f>
        <v>0.811129281160455</v>
      </c>
      <c r="AA14" s="177" t="n">
        <f aca="false">D$2*D14+F$2*F14</f>
        <v>0.660738576388889</v>
      </c>
      <c r="AB14" s="177" t="n">
        <f aca="false">H$2*H14+J$2*J14+L$2*L14</f>
        <v>0.771613076020558</v>
      </c>
      <c r="AC14" s="177" t="n">
        <f aca="false">N$2*N14+P$2*P14+R$2*R14+T$2*T14+V$2*V14+X$2*X14+Z$2*Z14</f>
        <v>0.796573669022502</v>
      </c>
    </row>
    <row r="15" customFormat="false" ht="15" hidden="false" customHeight="false" outlineLevel="0" collapsed="false">
      <c r="A15" s="0" t="s">
        <v>821</v>
      </c>
      <c r="B15" s="0" t="n">
        <v>5</v>
      </c>
      <c r="C15" s="0" t="n">
        <v>1</v>
      </c>
      <c r="D15" s="0" t="n">
        <f aca="false">C15*$B15</f>
        <v>5</v>
      </c>
      <c r="E15" s="0" t="n">
        <v>1</v>
      </c>
      <c r="F15" s="0" t="n">
        <f aca="false">E15*$B15</f>
        <v>5</v>
      </c>
      <c r="G15" s="17" t="n">
        <f aca="false">1+0.05*'Macro-Regions'!I7</f>
        <v>1.42028209918212</v>
      </c>
      <c r="H15" s="59" t="n">
        <f aca="false">G15*$B15</f>
        <v>7.10141049591058</v>
      </c>
      <c r="I15" s="59" t="n">
        <f aca="false">1+0.05*'Macro-Regions'!I8</f>
        <v>1.34488583749433</v>
      </c>
      <c r="J15" s="0" t="n">
        <f aca="false">I15*$B15</f>
        <v>6.72442918747163</v>
      </c>
      <c r="K15" s="0" t="n">
        <v>1</v>
      </c>
      <c r="L15" s="0" t="n">
        <f aca="false">K15*$B15</f>
        <v>5</v>
      </c>
      <c r="M15" s="59" t="n">
        <f aca="false">1+0.05*'Macro-Regions'!I10</f>
        <v>1.40964957177962</v>
      </c>
      <c r="N15" s="0" t="n">
        <f aca="false">M15*$B15</f>
        <v>7.04824785889811</v>
      </c>
      <c r="O15" s="59" t="n">
        <f aca="false">1+0.05*'Macro-Regions'!I11</f>
        <v>1.42666588968235</v>
      </c>
      <c r="P15" s="0" t="n">
        <f aca="false">O15*$B15</f>
        <v>7.13332944841177</v>
      </c>
      <c r="Q15" s="17" t="n">
        <f aca="false">1+0.05*'Macro-Regions'!I12</f>
        <v>1.46321232637933</v>
      </c>
      <c r="R15" s="0" t="n">
        <f aca="false">Q15*$B15</f>
        <v>7.31606163189666</v>
      </c>
      <c r="S15" s="0" t="n">
        <v>1</v>
      </c>
      <c r="T15" s="0" t="n">
        <f aca="false">S15*$B15</f>
        <v>5</v>
      </c>
      <c r="U15" s="59" t="n">
        <f aca="false">1+0.05*'Macro-Regions'!I14</f>
        <v>1.36443657051602</v>
      </c>
      <c r="V15" s="0" t="n">
        <f aca="false">U15*$B15</f>
        <v>6.8221828525801</v>
      </c>
      <c r="W15" s="0" t="n">
        <v>1</v>
      </c>
      <c r="X15" s="0" t="n">
        <f aca="false">W15*$B15</f>
        <v>5</v>
      </c>
      <c r="Y15" s="17" t="n">
        <f aca="false">1+0.05*'Macro-Regions'!I16</f>
        <v>1.22760999606454</v>
      </c>
      <c r="Z15" s="0" t="n">
        <f aca="false">Y15*$B15</f>
        <v>6.13804998032271</v>
      </c>
      <c r="AD15" s="0" t="s">
        <v>733</v>
      </c>
    </row>
    <row r="16" customFormat="false" ht="15" hidden="false" customHeight="false" outlineLevel="0" collapsed="false">
      <c r="A16" s="0" t="s">
        <v>734</v>
      </c>
      <c r="B16" s="0" t="n">
        <v>1</v>
      </c>
      <c r="D16" s="0" t="n">
        <f aca="false">$B16</f>
        <v>1</v>
      </c>
      <c r="F16" s="0" t="n">
        <f aca="false">$B16</f>
        <v>1</v>
      </c>
      <c r="H16" s="0" t="n">
        <f aca="false">$B16</f>
        <v>1</v>
      </c>
      <c r="J16" s="0" t="n">
        <f aca="false">$B16</f>
        <v>1</v>
      </c>
      <c r="L16" s="0" t="n">
        <f aca="false">$B16</f>
        <v>1</v>
      </c>
      <c r="N16" s="0" t="n">
        <f aca="false">$B16</f>
        <v>1</v>
      </c>
      <c r="P16" s="0" t="n">
        <f aca="false">$B16</f>
        <v>1</v>
      </c>
      <c r="R16" s="0" t="n">
        <f aca="false">$B16</f>
        <v>1</v>
      </c>
      <c r="T16" s="0" t="n">
        <f aca="false">$B16</f>
        <v>1</v>
      </c>
      <c r="V16" s="0" t="n">
        <f aca="false">$B16</f>
        <v>1</v>
      </c>
      <c r="X16" s="0" t="n">
        <f aca="false">$B16</f>
        <v>1</v>
      </c>
      <c r="Z16" s="0" t="n">
        <f aca="false">$B16</f>
        <v>1</v>
      </c>
      <c r="AD16" s="0" t="s">
        <v>733</v>
      </c>
    </row>
    <row r="17" customFormat="false" ht="15" hidden="false" customHeight="false" outlineLevel="0" collapsed="false">
      <c r="A17" s="0" t="s">
        <v>822</v>
      </c>
      <c r="B17" s="0" t="n">
        <f aca="false">B15*B16</f>
        <v>5</v>
      </c>
      <c r="D17" s="0" t="n">
        <f aca="false">D15*D16</f>
        <v>5</v>
      </c>
      <c r="F17" s="0" t="n">
        <f aca="false">F15*F16</f>
        <v>5</v>
      </c>
      <c r="H17" s="25" t="n">
        <f aca="false">H15*H16</f>
        <v>7.10141049591058</v>
      </c>
      <c r="J17" s="0" t="n">
        <f aca="false">J15*J16</f>
        <v>6.72442918747163</v>
      </c>
      <c r="L17" s="0" t="n">
        <f aca="false">L15*L16</f>
        <v>5</v>
      </c>
      <c r="N17" s="0" t="n">
        <f aca="false">N15*N16</f>
        <v>7.04824785889811</v>
      </c>
      <c r="P17" s="0" t="n">
        <f aca="false">P15*P16</f>
        <v>7.13332944841177</v>
      </c>
      <c r="R17" s="0" t="n">
        <f aca="false">R15*R16</f>
        <v>7.31606163189666</v>
      </c>
      <c r="T17" s="0" t="n">
        <f aca="false">T15*T16</f>
        <v>5</v>
      </c>
      <c r="V17" s="0" t="n">
        <f aca="false">V15*V16</f>
        <v>6.8221828525801</v>
      </c>
      <c r="X17" s="0" t="n">
        <f aca="false">X15*X16</f>
        <v>5</v>
      </c>
      <c r="Z17" s="0" t="n">
        <f aca="false">Z15*Z16</f>
        <v>6.13804998032271</v>
      </c>
      <c r="AD17" s="0" t="s">
        <v>250</v>
      </c>
    </row>
    <row r="18" customFormat="false" ht="15" hidden="false" customHeight="false" outlineLevel="0" collapsed="false">
      <c r="A18" s="20" t="s">
        <v>823</v>
      </c>
      <c r="B18" s="25" t="n">
        <f aca="false">B15*(B9/60)</f>
        <v>0.165184644097222</v>
      </c>
      <c r="D18" s="25" t="n">
        <f aca="false">D15*(D9/60)</f>
        <v>0.165184644097222</v>
      </c>
      <c r="F18" s="25" t="n">
        <f aca="false">F15*(F9/60)</f>
        <v>0.165184644097222</v>
      </c>
      <c r="H18" s="25" t="n">
        <f aca="false">H15*(H9/60)</f>
        <v>0.234608793071054</v>
      </c>
      <c r="J18" s="25" t="n">
        <f aca="false">J15*(J9/60)</f>
        <v>0.222154488417895</v>
      </c>
      <c r="L18" s="25" t="n">
        <f aca="false">L15*(L9/60)</f>
        <v>0.165184644097222</v>
      </c>
      <c r="N18" s="25" t="n">
        <f aca="false">N15*(N9/60)</f>
        <v>0.232852462816219</v>
      </c>
      <c r="P18" s="25" t="n">
        <f aca="false">P15*(P9/60)</f>
        <v>0.235663297232827</v>
      </c>
      <c r="R18" s="25" t="n">
        <f aca="false">R15*(R9/60)</f>
        <v>0.241700207371639</v>
      </c>
      <c r="T18" s="25" t="n">
        <f aca="false">T15*(T9/60)</f>
        <v>0.165184644097222</v>
      </c>
      <c r="V18" s="25" t="n">
        <f aca="false">V15*(V9/60)</f>
        <v>0.225383969293923</v>
      </c>
      <c r="X18" s="25" t="n">
        <f aca="false">X15*(X9/60)</f>
        <v>0.165184644097222</v>
      </c>
      <c r="Z18" s="25" t="n">
        <f aca="false">Z15*(Z9/60)</f>
        <v>0.202782320290114</v>
      </c>
    </row>
    <row r="19" s="101" customFormat="true" ht="15" hidden="false" customHeight="false" outlineLevel="0" collapsed="false">
      <c r="A19" s="101" t="s">
        <v>824</v>
      </c>
      <c r="B19" s="177" t="n">
        <f aca="false">B17*(B9/60)</f>
        <v>0.165184644097222</v>
      </c>
      <c r="D19" s="177" t="n">
        <f aca="false">D17*(D9/60)</f>
        <v>0.165184644097222</v>
      </c>
      <c r="F19" s="177" t="n">
        <f aca="false">F17*(F9/60)</f>
        <v>0.165184644097222</v>
      </c>
      <c r="H19" s="177" t="n">
        <f aca="false">H17*(H9/60)</f>
        <v>0.234608793071054</v>
      </c>
      <c r="J19" s="177" t="n">
        <f aca="false">J17*(J9/60)</f>
        <v>0.222154488417895</v>
      </c>
      <c r="L19" s="177" t="n">
        <f aca="false">L17*(L9/60)</f>
        <v>0.165184644097222</v>
      </c>
      <c r="N19" s="177" t="n">
        <f aca="false">N17*(N9/60)</f>
        <v>0.232852462816219</v>
      </c>
      <c r="P19" s="177" t="n">
        <f aca="false">P17*(P9/60)</f>
        <v>0.235663297232827</v>
      </c>
      <c r="R19" s="177" t="n">
        <f aca="false">R17*(R9/60)</f>
        <v>0.241700207371639</v>
      </c>
      <c r="T19" s="177" t="n">
        <f aca="false">T17*(T9/60)</f>
        <v>0.165184644097222</v>
      </c>
      <c r="V19" s="177" t="n">
        <f aca="false">V17*(V9/60)</f>
        <v>0.225383969293923</v>
      </c>
      <c r="X19" s="177" t="n">
        <f aca="false">X17*(X9/60)</f>
        <v>0.165184644097222</v>
      </c>
      <c r="Z19" s="177" t="n">
        <f aca="false">Z17*(Z9/60)</f>
        <v>0.202782320290114</v>
      </c>
      <c r="AA19" s="177" t="n">
        <f aca="false">D$2*D19+F$2*F19</f>
        <v>0.165184644097222</v>
      </c>
      <c r="AB19" s="177" t="n">
        <f aca="false">H$2*H19+J$2*J19+L$2*L19</f>
        <v>0.19290326900514</v>
      </c>
      <c r="AC19" s="177" t="n">
        <f aca="false">N$2*N19+P$2*P19+R$2*R19+T$2*T19+V$2*V19+X$2*X19+Z$2*Z19</f>
        <v>0.199143417255625</v>
      </c>
    </row>
    <row r="20" customFormat="false" ht="15" hidden="false" customHeight="false" outlineLevel="0" collapsed="false">
      <c r="A20" s="20" t="s">
        <v>825</v>
      </c>
      <c r="B20" s="25"/>
    </row>
    <row r="21" customFormat="false" ht="15" hidden="false" customHeight="false" outlineLevel="0" collapsed="false">
      <c r="A21" s="53" t="s">
        <v>738</v>
      </c>
      <c r="B21" s="182"/>
      <c r="C21" s="53"/>
      <c r="D21" s="53"/>
    </row>
    <row r="22" s="58" customFormat="true" ht="15" hidden="false" customHeight="false" outlineLevel="0" collapsed="false">
      <c r="A22" s="58" t="s">
        <v>739</v>
      </c>
      <c r="B22" s="179" t="n">
        <f aca="false">(0.95+0.1*0.95)/100</f>
        <v>0.01045</v>
      </c>
      <c r="D22" s="179" t="n">
        <f aca="false">$B22</f>
        <v>0.01045</v>
      </c>
      <c r="F22" s="179" t="n">
        <f aca="false">$B22</f>
        <v>0.01045</v>
      </c>
      <c r="H22" s="179" t="n">
        <f aca="false">$B22</f>
        <v>0.01045</v>
      </c>
      <c r="J22" s="179" t="n">
        <f aca="false">$B22</f>
        <v>0.01045</v>
      </c>
      <c r="L22" s="179" t="n">
        <f aca="false">$B22</f>
        <v>0.01045</v>
      </c>
      <c r="N22" s="179" t="n">
        <f aca="false">$B22</f>
        <v>0.01045</v>
      </c>
      <c r="P22" s="179" t="n">
        <f aca="false">$B22</f>
        <v>0.01045</v>
      </c>
      <c r="R22" s="179" t="n">
        <f aca="false">$B22</f>
        <v>0.01045</v>
      </c>
      <c r="T22" s="179" t="n">
        <f aca="false">$B22</f>
        <v>0.01045</v>
      </c>
      <c r="V22" s="179" t="n">
        <f aca="false">$B22</f>
        <v>0.01045</v>
      </c>
      <c r="X22" s="179" t="n">
        <f aca="false">$B22</f>
        <v>0.01045</v>
      </c>
      <c r="Z22" s="179" t="n">
        <f aca="false">$B22</f>
        <v>0.01045</v>
      </c>
      <c r="AD22" s="58" t="s">
        <v>740</v>
      </c>
    </row>
    <row r="23" s="58" customFormat="true" ht="15" hidden="false" customHeight="false" outlineLevel="0" collapsed="false">
      <c r="A23" s="58" t="s">
        <v>741</v>
      </c>
      <c r="B23" s="179" t="n">
        <f aca="false">0.05*B22</f>
        <v>0.0005225</v>
      </c>
      <c r="C23" s="58" t="n">
        <f aca="false">0.05+0</f>
        <v>0.05</v>
      </c>
      <c r="D23" s="25" t="n">
        <f aca="false">C23*D22</f>
        <v>0.0005225</v>
      </c>
      <c r="E23" s="58" t="n">
        <f aca="false">0.05+0.02*('Macro-Regions'!M6/50)</f>
        <v>0.142</v>
      </c>
      <c r="F23" s="25" t="n">
        <f aca="false">E23*F22</f>
        <v>0.0014839</v>
      </c>
      <c r="G23" s="58" t="n">
        <f aca="false">0.05+0.02*('Macro-Regions'!M7/50)</f>
        <v>0.422</v>
      </c>
      <c r="H23" s="25" t="n">
        <f aca="false">G23*H22</f>
        <v>0.0044099</v>
      </c>
      <c r="I23" s="58" t="n">
        <f aca="false">0.05+0.02*('Macro-Regions'!M8/50)</f>
        <v>0.53</v>
      </c>
      <c r="J23" s="25" t="n">
        <f aca="false">I23*J22</f>
        <v>0.0055385</v>
      </c>
      <c r="K23" s="58" t="n">
        <f aca="false">0.05+0.02*('Macro-Regions'!M9/50)</f>
        <v>0.61</v>
      </c>
      <c r="L23" s="25" t="n">
        <f aca="false">K23*L22</f>
        <v>0.0063745</v>
      </c>
      <c r="M23" s="58" t="n">
        <f aca="false">0.05+0.02*('Macro-Regions'!M10/50)</f>
        <v>0.142</v>
      </c>
      <c r="N23" s="25" t="n">
        <f aca="false">M23*N22</f>
        <v>0.0014839</v>
      </c>
      <c r="O23" s="58" t="n">
        <f aca="false">0.05+0.02*('Macro-Regions'!M11/50)</f>
        <v>0.158</v>
      </c>
      <c r="P23" s="25" t="n">
        <f aca="false">O23*P22</f>
        <v>0.0016511</v>
      </c>
      <c r="Q23" s="58" t="n">
        <f aca="false">0.05+0.02*('Macro-Regions'!M12/50)</f>
        <v>0.278</v>
      </c>
      <c r="R23" s="25" t="n">
        <f aca="false">Q23*R22</f>
        <v>0.0029051</v>
      </c>
      <c r="S23" s="58" t="n">
        <f aca="false">0.05+0.02*('Macro-Regions'!M13/50)</f>
        <v>0.158</v>
      </c>
      <c r="T23" s="25" t="n">
        <f aca="false">S23*T22</f>
        <v>0.0016511</v>
      </c>
      <c r="U23" s="58" t="n">
        <f aca="false">0.05+0.02*('Macro-Regions'!M14/50)</f>
        <v>0.05</v>
      </c>
      <c r="V23" s="25" t="n">
        <f aca="false">U23*V22</f>
        <v>0.0005225</v>
      </c>
      <c r="W23" s="58" t="n">
        <f aca="false">0.05+0.02*('Macro-Regions'!M15/50)</f>
        <v>0.178</v>
      </c>
      <c r="X23" s="25" t="n">
        <f aca="false">W23*X22</f>
        <v>0.0018601</v>
      </c>
      <c r="Y23" s="58" t="n">
        <f aca="false">0.05+0.02*('Macro-Regions'!M16/50)</f>
        <v>0.078</v>
      </c>
      <c r="Z23" s="25" t="n">
        <f aca="false">Y23*Z22</f>
        <v>0.0008151</v>
      </c>
      <c r="AD23" s="19" t="s">
        <v>742</v>
      </c>
    </row>
    <row r="24" customFormat="false" ht="15" hidden="false" customHeight="false" outlineLevel="0" collapsed="false">
      <c r="A24" s="0" t="s">
        <v>743</v>
      </c>
      <c r="B24" s="59" t="n">
        <f aca="false">SUM(B22:B23)</f>
        <v>0.0109725</v>
      </c>
      <c r="D24" s="59" t="n">
        <f aca="false">SUM(D22:D23)</f>
        <v>0.0109725</v>
      </c>
      <c r="F24" s="59" t="n">
        <f aca="false">SUM(F22:F23)</f>
        <v>0.0119339</v>
      </c>
      <c r="H24" s="59" t="n">
        <f aca="false">SUM(H22:H23)</f>
        <v>0.0148599</v>
      </c>
      <c r="J24" s="59" t="n">
        <f aca="false">SUM(J22:J23)</f>
        <v>0.0159885</v>
      </c>
      <c r="L24" s="59" t="n">
        <f aca="false">SUM(L22:L23)</f>
        <v>0.0168245</v>
      </c>
      <c r="N24" s="59" t="n">
        <f aca="false">SUM(N22:N23)</f>
        <v>0.0119339</v>
      </c>
      <c r="P24" s="59" t="n">
        <f aca="false">SUM(P22:P23)</f>
        <v>0.0121011</v>
      </c>
      <c r="R24" s="59" t="n">
        <f aca="false">SUM(R22:R23)</f>
        <v>0.0133551</v>
      </c>
      <c r="T24" s="59" t="n">
        <f aca="false">SUM(T22:T23)</f>
        <v>0.0121011</v>
      </c>
      <c r="V24" s="59" t="n">
        <f aca="false">SUM(V22:V23)</f>
        <v>0.0109725</v>
      </c>
      <c r="X24" s="59" t="n">
        <f aca="false">SUM(X22:X23)</f>
        <v>0.0123101</v>
      </c>
      <c r="Z24" s="59" t="n">
        <f aca="false">SUM(Z22:Z23)</f>
        <v>0.0112651</v>
      </c>
      <c r="AD24" s="20"/>
    </row>
    <row r="25" customFormat="false" ht="15" hidden="false" customHeight="false" outlineLevel="0" collapsed="false">
      <c r="A25" s="0" t="s">
        <v>744</v>
      </c>
      <c r="B25" s="22" t="n">
        <f aca="false">Interventions!$C39</f>
        <v>180</v>
      </c>
      <c r="C25" s="59"/>
      <c r="D25" s="22" t="n">
        <f aca="false">Interventions!$C39</f>
        <v>180</v>
      </c>
      <c r="F25" s="22" t="n">
        <f aca="false">Interventions!$C39</f>
        <v>180</v>
      </c>
      <c r="H25" s="22" t="n">
        <f aca="false">Interventions!$C39</f>
        <v>180</v>
      </c>
      <c r="J25" s="22" t="n">
        <f aca="false">Interventions!$C39</f>
        <v>180</v>
      </c>
      <c r="L25" s="22" t="n">
        <f aca="false">Interventions!$C39</f>
        <v>180</v>
      </c>
      <c r="N25" s="22" t="n">
        <f aca="false">Interventions!$C39</f>
        <v>180</v>
      </c>
      <c r="P25" s="22" t="n">
        <f aca="false">Interventions!$C39</f>
        <v>180</v>
      </c>
      <c r="R25" s="22" t="n">
        <f aca="false">Interventions!$C39</f>
        <v>180</v>
      </c>
      <c r="T25" s="22" t="n">
        <f aca="false">Interventions!$C39</f>
        <v>180</v>
      </c>
      <c r="V25" s="22" t="n">
        <f aca="false">Interventions!$C39</f>
        <v>180</v>
      </c>
      <c r="X25" s="22" t="n">
        <f aca="false">Interventions!$C39</f>
        <v>180</v>
      </c>
      <c r="Z25" s="22" t="n">
        <f aca="false">Interventions!$C39</f>
        <v>180</v>
      </c>
      <c r="AA25" s="59"/>
      <c r="AB25" s="59"/>
      <c r="AC25" s="59"/>
    </row>
    <row r="26" s="101" customFormat="true" ht="15" hidden="false" customHeight="false" outlineLevel="0" collapsed="false">
      <c r="A26" s="101" t="s">
        <v>745</v>
      </c>
      <c r="B26" s="177" t="n">
        <f aca="false">B24*B25</f>
        <v>1.97505</v>
      </c>
      <c r="D26" s="177" t="n">
        <f aca="false">D24*D25</f>
        <v>1.97505</v>
      </c>
      <c r="F26" s="177" t="n">
        <f aca="false">F24*F25</f>
        <v>2.148102</v>
      </c>
      <c r="H26" s="177" t="n">
        <f aca="false">H24*H25</f>
        <v>2.674782</v>
      </c>
      <c r="J26" s="177" t="n">
        <f aca="false">J24*J25</f>
        <v>2.87793</v>
      </c>
      <c r="L26" s="177" t="n">
        <f aca="false">L24*L25</f>
        <v>3.02841</v>
      </c>
      <c r="N26" s="177" t="n">
        <f aca="false">N24*N25</f>
        <v>2.148102</v>
      </c>
      <c r="P26" s="177" t="n">
        <f aca="false">P24*P25</f>
        <v>2.178198</v>
      </c>
      <c r="R26" s="177" t="n">
        <f aca="false">R24*R25</f>
        <v>2.403918</v>
      </c>
      <c r="T26" s="177" t="n">
        <f aca="false">T24*T25</f>
        <v>2.178198</v>
      </c>
      <c r="V26" s="177" t="n">
        <f aca="false">V24*V25</f>
        <v>1.97505</v>
      </c>
      <c r="X26" s="177" t="n">
        <f aca="false">X24*X25</f>
        <v>2.215818</v>
      </c>
      <c r="Z26" s="177" t="n">
        <f aca="false">Z24*Z25</f>
        <v>2.027718</v>
      </c>
      <c r="AA26" s="177" t="n">
        <f aca="false">D$2*D26+F$2*F26</f>
        <v>2.06056185436992</v>
      </c>
      <c r="AB26" s="177" t="n">
        <f aca="false">H$2*H26+J$2*J26+L$2*L26</f>
        <v>2.92870742563177</v>
      </c>
      <c r="AC26" s="177" t="n">
        <f aca="false">N$2*N26+P$2*P26+R$2*R26+T$2*T26+V$2*V26+X$2*X26+Z$2*Z26</f>
        <v>2.16389823402544</v>
      </c>
    </row>
    <row r="28" customFormat="false" ht="15" hidden="false" customHeight="false" outlineLevel="0" collapsed="false">
      <c r="A28" s="53" t="s">
        <v>746</v>
      </c>
    </row>
    <row r="29" customFormat="false" ht="15" hidden="false" customHeight="false" outlineLevel="0" collapsed="false">
      <c r="A29" s="0" t="s">
        <v>739</v>
      </c>
      <c r="B29" s="25" t="n">
        <f aca="false">(0.95+0.1*0.95)/100</f>
        <v>0.01045</v>
      </c>
      <c r="D29" s="25" t="n">
        <f aca="false">$B29</f>
        <v>0.01045</v>
      </c>
      <c r="F29" s="25" t="n">
        <f aca="false">$B29</f>
        <v>0.01045</v>
      </c>
      <c r="H29" s="25" t="n">
        <f aca="false">$B29</f>
        <v>0.01045</v>
      </c>
      <c r="J29" s="25" t="n">
        <f aca="false">$B29</f>
        <v>0.01045</v>
      </c>
      <c r="L29" s="25" t="n">
        <f aca="false">$B29</f>
        <v>0.01045</v>
      </c>
      <c r="N29" s="25" t="n">
        <f aca="false">$B29</f>
        <v>0.01045</v>
      </c>
      <c r="P29" s="25" t="n">
        <f aca="false">$B29</f>
        <v>0.01045</v>
      </c>
      <c r="R29" s="25" t="n">
        <f aca="false">$B29</f>
        <v>0.01045</v>
      </c>
      <c r="T29" s="25" t="n">
        <f aca="false">$B29</f>
        <v>0.01045</v>
      </c>
      <c r="V29" s="25" t="n">
        <f aca="false">$B29</f>
        <v>0.01045</v>
      </c>
      <c r="X29" s="25" t="n">
        <f aca="false">$B29</f>
        <v>0.01045</v>
      </c>
      <c r="Z29" s="25" t="n">
        <f aca="false">$B29</f>
        <v>0.01045</v>
      </c>
      <c r="AD29" s="0" t="s">
        <v>740</v>
      </c>
    </row>
    <row r="30" customFormat="false" ht="15" hidden="false" customHeight="false" outlineLevel="0" collapsed="false">
      <c r="A30" s="58" t="s">
        <v>741</v>
      </c>
      <c r="B30" s="25" t="n">
        <f aca="false">0.05*B29</f>
        <v>0.0005225</v>
      </c>
      <c r="C30" s="0" t="n">
        <f aca="false">0.05+0</f>
        <v>0.05</v>
      </c>
      <c r="D30" s="25" t="n">
        <f aca="false">C30*D29</f>
        <v>0.0005225</v>
      </c>
      <c r="E30" s="0" t="n">
        <f aca="false">0.05+0.02*('Macro-Regions'!M6/50)</f>
        <v>0.142</v>
      </c>
      <c r="F30" s="25" t="n">
        <f aca="false">E30*F29</f>
        <v>0.0014839</v>
      </c>
      <c r="G30" s="0" t="n">
        <f aca="false">0.05+0.02*('Macro-Regions'!M7/50)</f>
        <v>0.422</v>
      </c>
      <c r="H30" s="25" t="n">
        <f aca="false">G30*H29</f>
        <v>0.0044099</v>
      </c>
      <c r="I30" s="0" t="n">
        <f aca="false">0.05+0.02*('Macro-Regions'!M8/50)</f>
        <v>0.53</v>
      </c>
      <c r="J30" s="25" t="n">
        <f aca="false">I30*J29</f>
        <v>0.0055385</v>
      </c>
      <c r="K30" s="0" t="n">
        <f aca="false">0.05+0.02*('Macro-Regions'!M9/50)</f>
        <v>0.61</v>
      </c>
      <c r="L30" s="25" t="n">
        <f aca="false">K30*L29</f>
        <v>0.0063745</v>
      </c>
      <c r="M30" s="0" t="n">
        <f aca="false">0.05+0.02*('Macro-Regions'!M10/50)</f>
        <v>0.142</v>
      </c>
      <c r="N30" s="25" t="n">
        <f aca="false">M30*N29</f>
        <v>0.0014839</v>
      </c>
      <c r="O30" s="0" t="n">
        <f aca="false">0.05+0.02*('Macro-Regions'!M11/50)</f>
        <v>0.158</v>
      </c>
      <c r="P30" s="25" t="n">
        <f aca="false">O30*P29</f>
        <v>0.0016511</v>
      </c>
      <c r="Q30" s="0" t="n">
        <f aca="false">0.05+0.02*('Macro-Regions'!M12/50)</f>
        <v>0.278</v>
      </c>
      <c r="R30" s="25" t="n">
        <f aca="false">Q30*R29</f>
        <v>0.0029051</v>
      </c>
      <c r="S30" s="0" t="n">
        <f aca="false">0.05+0.02*('Macro-Regions'!M13/50)</f>
        <v>0.158</v>
      </c>
      <c r="T30" s="25" t="n">
        <f aca="false">S30*T29</f>
        <v>0.0016511</v>
      </c>
      <c r="U30" s="0" t="n">
        <f aca="false">0.05+0.02*('Macro-Regions'!M14/50)</f>
        <v>0.05</v>
      </c>
      <c r="V30" s="25" t="n">
        <f aca="false">U30*V29</f>
        <v>0.0005225</v>
      </c>
      <c r="W30" s="0" t="n">
        <f aca="false">0.05+0.02*('Macro-Regions'!M15/50)</f>
        <v>0.178</v>
      </c>
      <c r="X30" s="25" t="n">
        <f aca="false">W30*X29</f>
        <v>0.0018601</v>
      </c>
      <c r="Y30" s="0" t="n">
        <f aca="false">0.05+0.02*('Macro-Regions'!M16/50)</f>
        <v>0.078</v>
      </c>
      <c r="Z30" s="25" t="n">
        <f aca="false">Y30*Z29</f>
        <v>0.0008151</v>
      </c>
      <c r="AD30" s="19" t="s">
        <v>742</v>
      </c>
    </row>
    <row r="31" customFormat="false" ht="15" hidden="false" customHeight="false" outlineLevel="0" collapsed="false">
      <c r="A31" s="0" t="s">
        <v>747</v>
      </c>
      <c r="B31" s="59" t="n">
        <f aca="false">SUM(B29:B30)</f>
        <v>0.0109725</v>
      </c>
      <c r="C31" s="59"/>
      <c r="D31" s="59" t="n">
        <f aca="false">SUM(D29:D30)</f>
        <v>0.0109725</v>
      </c>
      <c r="F31" s="59" t="n">
        <f aca="false">SUM(F29:F30)</f>
        <v>0.0119339</v>
      </c>
      <c r="H31" s="59" t="n">
        <f aca="false">SUM(H29:H30)</f>
        <v>0.0148599</v>
      </c>
      <c r="J31" s="59" t="n">
        <f aca="false">SUM(J29:J30)</f>
        <v>0.0159885</v>
      </c>
      <c r="L31" s="59" t="n">
        <f aca="false">SUM(L29:L30)</f>
        <v>0.0168245</v>
      </c>
      <c r="N31" s="59" t="n">
        <f aca="false">SUM(N29:N30)</f>
        <v>0.0119339</v>
      </c>
      <c r="P31" s="59" t="n">
        <f aca="false">SUM(P29:P30)</f>
        <v>0.0121011</v>
      </c>
      <c r="R31" s="59" t="n">
        <f aca="false">SUM(R29:R30)</f>
        <v>0.0133551</v>
      </c>
      <c r="T31" s="59" t="n">
        <f aca="false">SUM(T29:T30)</f>
        <v>0.0121011</v>
      </c>
      <c r="V31" s="59" t="n">
        <f aca="false">SUM(V29:V30)</f>
        <v>0.0109725</v>
      </c>
      <c r="X31" s="59" t="n">
        <f aca="false">SUM(X29:X30)</f>
        <v>0.0123101</v>
      </c>
      <c r="Z31" s="59" t="n">
        <f aca="false">SUM(Z29:Z30)</f>
        <v>0.0112651</v>
      </c>
      <c r="AA31" s="59"/>
      <c r="AB31" s="59"/>
      <c r="AC31" s="59"/>
    </row>
    <row r="32" customFormat="false" ht="15" hidden="false" customHeight="false" outlineLevel="0" collapsed="false">
      <c r="A32" s="0" t="s">
        <v>748</v>
      </c>
      <c r="B32" s="22" t="n">
        <f aca="false">Interventions!$C45</f>
        <v>90</v>
      </c>
      <c r="C32" s="22"/>
      <c r="D32" s="22" t="n">
        <f aca="false">Interventions!$C45</f>
        <v>90</v>
      </c>
      <c r="E32" s="22"/>
      <c r="F32" s="22" t="n">
        <f aca="false">Interventions!$C45</f>
        <v>90</v>
      </c>
      <c r="G32" s="22"/>
      <c r="H32" s="22" t="n">
        <f aca="false">Interventions!$C45</f>
        <v>90</v>
      </c>
      <c r="I32" s="22"/>
      <c r="J32" s="22" t="n">
        <f aca="false">Interventions!$C45</f>
        <v>90</v>
      </c>
      <c r="K32" s="22"/>
      <c r="L32" s="22" t="n">
        <f aca="false">Interventions!$C45</f>
        <v>90</v>
      </c>
      <c r="M32" s="22"/>
      <c r="N32" s="22" t="n">
        <f aca="false">Interventions!$C45</f>
        <v>90</v>
      </c>
      <c r="O32" s="22"/>
      <c r="P32" s="22" t="n">
        <f aca="false">Interventions!$C45</f>
        <v>90</v>
      </c>
      <c r="Q32" s="22"/>
      <c r="R32" s="22" t="n">
        <f aca="false">Interventions!$C45</f>
        <v>90</v>
      </c>
      <c r="S32" s="22"/>
      <c r="T32" s="22" t="n">
        <f aca="false">Interventions!$C45</f>
        <v>90</v>
      </c>
      <c r="U32" s="22"/>
      <c r="V32" s="22" t="n">
        <f aca="false">Interventions!$C45</f>
        <v>90</v>
      </c>
      <c r="W32" s="22"/>
      <c r="X32" s="22" t="n">
        <f aca="false">Interventions!$C45</f>
        <v>90</v>
      </c>
      <c r="Y32" s="22"/>
      <c r="Z32" s="22" t="n">
        <f aca="false">Interventions!$C45</f>
        <v>90</v>
      </c>
      <c r="AA32" s="59"/>
      <c r="AB32" s="59"/>
      <c r="AC32" s="59"/>
    </row>
    <row r="33" s="101" customFormat="true" ht="15" hidden="false" customHeight="false" outlineLevel="0" collapsed="false">
      <c r="A33" s="101" t="s">
        <v>749</v>
      </c>
      <c r="B33" s="177" t="n">
        <f aca="false">B31*B32</f>
        <v>0.987525</v>
      </c>
      <c r="D33" s="177" t="n">
        <f aca="false">D31*D32</f>
        <v>0.987525</v>
      </c>
      <c r="F33" s="177" t="n">
        <f aca="false">F31*F32</f>
        <v>1.074051</v>
      </c>
      <c r="H33" s="177" t="n">
        <f aca="false">H31*H32</f>
        <v>1.337391</v>
      </c>
      <c r="J33" s="177" t="n">
        <f aca="false">J31*J32</f>
        <v>1.438965</v>
      </c>
      <c r="L33" s="177" t="n">
        <f aca="false">L31*L32</f>
        <v>1.514205</v>
      </c>
      <c r="N33" s="177" t="n">
        <f aca="false">N31*N32</f>
        <v>1.074051</v>
      </c>
      <c r="P33" s="177" t="n">
        <f aca="false">P31*P32</f>
        <v>1.089099</v>
      </c>
      <c r="R33" s="177" t="n">
        <f aca="false">R31*R32</f>
        <v>1.201959</v>
      </c>
      <c r="T33" s="177" t="n">
        <f aca="false">T31*T32</f>
        <v>1.089099</v>
      </c>
      <c r="V33" s="177" t="n">
        <f aca="false">V31*V32</f>
        <v>0.987525</v>
      </c>
      <c r="X33" s="177" t="n">
        <f aca="false">X31*X32</f>
        <v>1.107909</v>
      </c>
      <c r="Z33" s="177" t="n">
        <f aca="false">Z31*Z32</f>
        <v>1.013859</v>
      </c>
      <c r="AA33" s="177" t="n">
        <f aca="false">D$2*D33+F$2*F33</f>
        <v>1.03028092718496</v>
      </c>
      <c r="AB33" s="177" t="n">
        <f aca="false">H$2*H33+J$2*J33+L$2*L33</f>
        <v>1.46435371281588</v>
      </c>
      <c r="AC33" s="177" t="n">
        <f aca="false">N$2*N33+P$2*P33+R$2*R33+T$2*T33+V$2*V33+X$2*X33+Z$2*Z33</f>
        <v>1.08194911701272</v>
      </c>
    </row>
    <row r="35" customFormat="false" ht="15" hidden="false" customHeight="false" outlineLevel="0" collapsed="false">
      <c r="A35" s="53" t="s">
        <v>826</v>
      </c>
    </row>
    <row r="36" customFormat="false" ht="16" hidden="false" customHeight="false" outlineLevel="0" collapsed="false">
      <c r="A36" s="26" t="s">
        <v>752</v>
      </c>
      <c r="B36" s="25" t="n">
        <v>0</v>
      </c>
      <c r="C36" s="0" t="n">
        <v>1</v>
      </c>
      <c r="D36" s="25" t="n">
        <f aca="false">C36*$B36</f>
        <v>0</v>
      </c>
      <c r="E36" s="0" t="n">
        <v>1</v>
      </c>
      <c r="F36" s="25" t="n">
        <f aca="false">E36*$B36</f>
        <v>0</v>
      </c>
      <c r="G36" s="0" t="n">
        <v>1</v>
      </c>
      <c r="H36" s="25" t="n">
        <f aca="false">G36*$B36</f>
        <v>0</v>
      </c>
      <c r="I36" s="0" t="n">
        <v>1</v>
      </c>
      <c r="J36" s="25" t="n">
        <f aca="false">I36*$B36</f>
        <v>0</v>
      </c>
      <c r="K36" s="0" t="n">
        <v>1</v>
      </c>
      <c r="L36" s="25" t="n">
        <f aca="false">K36*$B36</f>
        <v>0</v>
      </c>
      <c r="M36" s="0" t="n">
        <v>1</v>
      </c>
      <c r="N36" s="25" t="n">
        <f aca="false">M36*$B36</f>
        <v>0</v>
      </c>
      <c r="O36" s="0" t="n">
        <v>1</v>
      </c>
      <c r="P36" s="25" t="n">
        <f aca="false">O36*$B36</f>
        <v>0</v>
      </c>
      <c r="Q36" s="0" t="n">
        <v>1</v>
      </c>
      <c r="R36" s="25" t="n">
        <f aca="false">Q36*$B36</f>
        <v>0</v>
      </c>
      <c r="S36" s="0" t="n">
        <v>1</v>
      </c>
      <c r="T36" s="25" t="n">
        <f aca="false">S36*$B36</f>
        <v>0</v>
      </c>
      <c r="U36" s="0" t="n">
        <v>1</v>
      </c>
      <c r="V36" s="25" t="n">
        <f aca="false">U36*$B36</f>
        <v>0</v>
      </c>
      <c r="W36" s="0" t="n">
        <v>1</v>
      </c>
      <c r="X36" s="25" t="n">
        <f aca="false">W36*$B36</f>
        <v>0</v>
      </c>
      <c r="Y36" s="0" t="n">
        <v>1</v>
      </c>
      <c r="Z36" s="25" t="n">
        <f aca="false">Y36*$B36</f>
        <v>0</v>
      </c>
      <c r="AD36" s="0" t="s">
        <v>753</v>
      </c>
    </row>
    <row r="37" s="101" customFormat="true" ht="16" hidden="false" customHeight="false" outlineLevel="0" collapsed="false">
      <c r="A37" s="180" t="s">
        <v>754</v>
      </c>
      <c r="B37" s="177" t="n">
        <f aca="false">B36*B$11</f>
        <v>0</v>
      </c>
      <c r="D37" s="177" t="n">
        <f aca="false">D36*D$11</f>
        <v>0</v>
      </c>
      <c r="F37" s="177" t="n">
        <f aca="false">F36*F$11</f>
        <v>0</v>
      </c>
      <c r="H37" s="177" t="n">
        <f aca="false">H36*H$11</f>
        <v>0</v>
      </c>
      <c r="J37" s="177" t="n">
        <f aca="false">J36*J$11</f>
        <v>0</v>
      </c>
      <c r="L37" s="177" t="n">
        <f aca="false">L36*L$11</f>
        <v>0</v>
      </c>
      <c r="N37" s="177" t="n">
        <f aca="false">N36*N$11</f>
        <v>0</v>
      </c>
      <c r="P37" s="177" t="n">
        <f aca="false">P36*P$11</f>
        <v>0</v>
      </c>
      <c r="R37" s="177" t="n">
        <f aca="false">R36*R$11</f>
        <v>0</v>
      </c>
      <c r="T37" s="177" t="n">
        <f aca="false">T36*T$11</f>
        <v>0</v>
      </c>
      <c r="V37" s="177" t="n">
        <f aca="false">V36*V$11</f>
        <v>0</v>
      </c>
      <c r="X37" s="177" t="n">
        <f aca="false">X36*X$11</f>
        <v>0</v>
      </c>
      <c r="Z37" s="177" t="n">
        <f aca="false">Z36*Z$11</f>
        <v>0</v>
      </c>
      <c r="AA37" s="177" t="n">
        <f aca="false">D$2*D37+F$2*F37</f>
        <v>0</v>
      </c>
      <c r="AB37" s="177" t="n">
        <f aca="false">H$2*H37+J$2*J37+L$2*L37</f>
        <v>0</v>
      </c>
      <c r="AC37" s="177" t="n">
        <f aca="false">N$2*N37+P$2*P37+R$2*R37+T$2*T37+V$2*V37+X$2*X37+Z$2*Z37</f>
        <v>0</v>
      </c>
    </row>
    <row r="38" s="101" customFormat="true" ht="16" hidden="false" customHeight="false" outlineLevel="0" collapsed="false">
      <c r="A38" s="180" t="s">
        <v>755</v>
      </c>
      <c r="B38" s="177" t="n">
        <f aca="false">B36*B$16</f>
        <v>0</v>
      </c>
      <c r="D38" s="177" t="n">
        <f aca="false">D36*D$16</f>
        <v>0</v>
      </c>
      <c r="F38" s="177" t="n">
        <f aca="false">F36*F$16</f>
        <v>0</v>
      </c>
      <c r="H38" s="177" t="n">
        <f aca="false">H36*H$16</f>
        <v>0</v>
      </c>
      <c r="J38" s="177" t="n">
        <f aca="false">J36*J$16</f>
        <v>0</v>
      </c>
      <c r="L38" s="177" t="n">
        <f aca="false">L36*L$16</f>
        <v>0</v>
      </c>
      <c r="N38" s="177" t="n">
        <f aca="false">N36*N$16</f>
        <v>0</v>
      </c>
      <c r="P38" s="177" t="n">
        <f aca="false">P36*P$16</f>
        <v>0</v>
      </c>
      <c r="R38" s="177" t="n">
        <f aca="false">R36*R$16</f>
        <v>0</v>
      </c>
      <c r="T38" s="177" t="n">
        <f aca="false">T36*T$16</f>
        <v>0</v>
      </c>
      <c r="V38" s="177" t="n">
        <f aca="false">V36*V$16</f>
        <v>0</v>
      </c>
      <c r="X38" s="177" t="n">
        <f aca="false">X36*X$16</f>
        <v>0</v>
      </c>
      <c r="Z38" s="177" t="n">
        <f aca="false">Z36*Z$16</f>
        <v>0</v>
      </c>
      <c r="AA38" s="177" t="n">
        <f aca="false">D$2*D38+F$2*F38</f>
        <v>0</v>
      </c>
      <c r="AB38" s="177" t="n">
        <f aca="false">H$2*H38+J$2*J38+L$2*L38</f>
        <v>0</v>
      </c>
      <c r="AC38" s="177" t="n">
        <f aca="false">N$2*N38+P$2*P38+R$2*R38+T$2*T38+V$2*V38+X$2*X38+Z$2*Z38</f>
        <v>0</v>
      </c>
    </row>
    <row r="39" customFormat="false" ht="32" hidden="false" customHeight="false" outlineLevel="0" collapsed="false">
      <c r="A39" s="26" t="s">
        <v>756</v>
      </c>
      <c r="B39" s="181" t="n">
        <v>0</v>
      </c>
      <c r="C39" s="0" t="n">
        <v>1</v>
      </c>
      <c r="D39" s="25" t="n">
        <f aca="false">C39*$B39</f>
        <v>0</v>
      </c>
      <c r="E39" s="0" t="n">
        <v>1</v>
      </c>
      <c r="F39" s="25" t="n">
        <f aca="false">E39*$B39</f>
        <v>0</v>
      </c>
      <c r="G39" s="0" t="n">
        <v>1</v>
      </c>
      <c r="H39" s="25" t="n">
        <f aca="false">G39*$B39</f>
        <v>0</v>
      </c>
      <c r="I39" s="0" t="n">
        <v>1</v>
      </c>
      <c r="J39" s="25" t="n">
        <f aca="false">I39*$B39</f>
        <v>0</v>
      </c>
      <c r="K39" s="0" t="n">
        <v>1</v>
      </c>
      <c r="L39" s="25" t="n">
        <f aca="false">K39*$B39</f>
        <v>0</v>
      </c>
      <c r="M39" s="0" t="n">
        <v>1</v>
      </c>
      <c r="N39" s="25" t="n">
        <f aca="false">M39*$B39</f>
        <v>0</v>
      </c>
      <c r="O39" s="0" t="n">
        <v>1</v>
      </c>
      <c r="P39" s="25" t="n">
        <f aca="false">O39*$B39</f>
        <v>0</v>
      </c>
      <c r="Q39" s="0" t="n">
        <v>1</v>
      </c>
      <c r="R39" s="25" t="n">
        <f aca="false">Q39*$B39</f>
        <v>0</v>
      </c>
      <c r="S39" s="0" t="n">
        <v>1</v>
      </c>
      <c r="T39" s="25" t="n">
        <f aca="false">S39*$B39</f>
        <v>0</v>
      </c>
      <c r="U39" s="0" t="n">
        <v>1</v>
      </c>
      <c r="V39" s="25" t="n">
        <f aca="false">U39*$B39</f>
        <v>0</v>
      </c>
      <c r="W39" s="0" t="n">
        <v>1</v>
      </c>
      <c r="X39" s="25" t="n">
        <f aca="false">W39*$B39</f>
        <v>0</v>
      </c>
      <c r="Y39" s="0" t="n">
        <v>1</v>
      </c>
      <c r="Z39" s="25" t="n">
        <f aca="false">Y39*$B39</f>
        <v>0</v>
      </c>
      <c r="AD39" s="0" t="s">
        <v>753</v>
      </c>
    </row>
    <row r="40" s="101" customFormat="true" ht="16" hidden="false" customHeight="false" outlineLevel="0" collapsed="false">
      <c r="A40" s="180" t="s">
        <v>757</v>
      </c>
      <c r="B40" s="177" t="n">
        <f aca="false">B39*B$11</f>
        <v>0</v>
      </c>
      <c r="D40" s="177" t="n">
        <f aca="false">D39*D$11</f>
        <v>0</v>
      </c>
      <c r="F40" s="177" t="n">
        <f aca="false">F39*F$11</f>
        <v>0</v>
      </c>
      <c r="H40" s="177" t="n">
        <f aca="false">H39*H$11</f>
        <v>0</v>
      </c>
      <c r="J40" s="177" t="n">
        <f aca="false">J39*J$11</f>
        <v>0</v>
      </c>
      <c r="L40" s="177" t="n">
        <f aca="false">L39*L$11</f>
        <v>0</v>
      </c>
      <c r="N40" s="177" t="n">
        <f aca="false">N39*N$11</f>
        <v>0</v>
      </c>
      <c r="P40" s="177" t="n">
        <f aca="false">P39*P$11</f>
        <v>0</v>
      </c>
      <c r="R40" s="177" t="n">
        <f aca="false">R39*R$11</f>
        <v>0</v>
      </c>
      <c r="T40" s="177" t="n">
        <f aca="false">T39*T$11</f>
        <v>0</v>
      </c>
      <c r="V40" s="177" t="n">
        <f aca="false">V39*V$11</f>
        <v>0</v>
      </c>
      <c r="X40" s="177" t="n">
        <f aca="false">X39*X$11</f>
        <v>0</v>
      </c>
      <c r="Z40" s="177" t="n">
        <f aca="false">Z39*Z$11</f>
        <v>0</v>
      </c>
      <c r="AA40" s="177" t="n">
        <f aca="false">D$2*D40+F$2*F40</f>
        <v>0</v>
      </c>
      <c r="AB40" s="177" t="n">
        <f aca="false">H$2*H40+J$2*J40+L$2*L40</f>
        <v>0</v>
      </c>
      <c r="AC40" s="177" t="n">
        <f aca="false">N$2*N40+P$2*P40+R$2*R40+T$2*T40+V$2*V40+X$2*X40+Z$2*Z40</f>
        <v>0</v>
      </c>
    </row>
    <row r="41" s="101" customFormat="true" ht="16" hidden="false" customHeight="false" outlineLevel="0" collapsed="false">
      <c r="A41" s="180" t="s">
        <v>758</v>
      </c>
      <c r="B41" s="177" t="n">
        <f aca="false">B39*B$16</f>
        <v>0</v>
      </c>
      <c r="D41" s="177" t="n">
        <f aca="false">D39*D$16</f>
        <v>0</v>
      </c>
      <c r="F41" s="177" t="n">
        <f aca="false">F39*F$16</f>
        <v>0</v>
      </c>
      <c r="H41" s="177" t="n">
        <f aca="false">H39*H$16</f>
        <v>0</v>
      </c>
      <c r="J41" s="177" t="n">
        <f aca="false">J39*J$16</f>
        <v>0</v>
      </c>
      <c r="L41" s="177" t="n">
        <f aca="false">L39*L$16</f>
        <v>0</v>
      </c>
      <c r="N41" s="177" t="n">
        <f aca="false">N39*N$16</f>
        <v>0</v>
      </c>
      <c r="P41" s="177" t="n">
        <f aca="false">P39*P$16</f>
        <v>0</v>
      </c>
      <c r="R41" s="177" t="n">
        <f aca="false">R39*R$16</f>
        <v>0</v>
      </c>
      <c r="T41" s="177" t="n">
        <f aca="false">T39*T$16</f>
        <v>0</v>
      </c>
      <c r="V41" s="177" t="n">
        <f aca="false">V39*V$16</f>
        <v>0</v>
      </c>
      <c r="X41" s="177" t="n">
        <f aca="false">X39*X$16</f>
        <v>0</v>
      </c>
      <c r="Z41" s="177" t="n">
        <f aca="false">Z39*Z$16</f>
        <v>0</v>
      </c>
      <c r="AA41" s="177" t="n">
        <f aca="false">D$2*D41+F$2*F41</f>
        <v>0</v>
      </c>
      <c r="AB41" s="177" t="n">
        <f aca="false">H$2*H41+J$2*J41+L$2*L41</f>
        <v>0</v>
      </c>
      <c r="AC41" s="177" t="n">
        <f aca="false">N$2*N41+P$2*P41+R$2*R41+T$2*T41+V$2*V41+X$2*X41+Z$2*Z41</f>
        <v>0</v>
      </c>
    </row>
    <row r="42" customFormat="false" ht="15" hidden="false" customHeight="false" outlineLevel="0" collapsed="false">
      <c r="B42" s="25"/>
    </row>
    <row r="43" customFormat="false" ht="15" hidden="false" customHeight="false" outlineLevel="0" collapsed="false">
      <c r="A43" s="53" t="s">
        <v>759</v>
      </c>
      <c r="B43" s="25"/>
    </row>
    <row r="44" s="101" customFormat="true" ht="15" hidden="false" customHeight="false" outlineLevel="0" collapsed="false">
      <c r="A44" s="101" t="s">
        <v>760</v>
      </c>
      <c r="B44" s="177" t="n">
        <f aca="false">B14+B26+B37+B40</f>
        <v>2.63578857638889</v>
      </c>
      <c r="D44" s="177" t="n">
        <f aca="false">D14+D26+D37+D40</f>
        <v>2.63578857638889</v>
      </c>
      <c r="F44" s="177" t="n">
        <f aca="false">F14+F26+F37+F40</f>
        <v>2.80884057638889</v>
      </c>
      <c r="H44" s="177" t="n">
        <f aca="false">H14+H26+H37+H40</f>
        <v>3.61321717228421</v>
      </c>
      <c r="J44" s="177" t="n">
        <f aca="false">J14+J26+J37+J40</f>
        <v>3.76654795367158</v>
      </c>
      <c r="L44" s="177" t="n">
        <f aca="false">L14+L26+L37+L40</f>
        <v>3.68914857638889</v>
      </c>
      <c r="N44" s="177" t="n">
        <f aca="false">N14+N26+N37+N40</f>
        <v>3.07951185126487</v>
      </c>
      <c r="P44" s="177" t="n">
        <f aca="false">P14+P26+P37+P40</f>
        <v>3.12085118893131</v>
      </c>
      <c r="R44" s="177" t="n">
        <f aca="false">R14+R26+R37+R40</f>
        <v>3.37071882948655</v>
      </c>
      <c r="T44" s="177" t="n">
        <f aca="false">T14+T26+T37+T40</f>
        <v>2.83893657638889</v>
      </c>
      <c r="V44" s="177" t="n">
        <f aca="false">V14+V26+V37+V40</f>
        <v>2.87658587717569</v>
      </c>
      <c r="X44" s="177" t="n">
        <f aca="false">X14+X26+X37+X40</f>
        <v>2.87655657638889</v>
      </c>
      <c r="Z44" s="177" t="n">
        <f aca="false">Z14+Z26+Z37+Z40</f>
        <v>2.83884728116045</v>
      </c>
      <c r="AA44" s="177" t="n">
        <f aca="false">D$2*D44+F$2*F44</f>
        <v>2.72130043075881</v>
      </c>
      <c r="AB44" s="177" t="n">
        <f aca="false">H$2*H44+J$2*J44+L$2*L44</f>
        <v>3.70032050165233</v>
      </c>
      <c r="AC44" s="177" t="n">
        <f aca="false">N$2*N44+P$2*P44+R$2*R44+T$2*T44+V$2*V44+X$2*X44+Z$2*Z44</f>
        <v>2.96047190304794</v>
      </c>
    </row>
    <row r="45" s="101" customFormat="true" ht="15" hidden="false" customHeight="false" outlineLevel="0" collapsed="false">
      <c r="A45" s="101" t="s">
        <v>761</v>
      </c>
      <c r="B45" s="177" t="n">
        <f aca="false">B19+B33+B38+B41</f>
        <v>1.15270964409722</v>
      </c>
      <c r="D45" s="177" t="n">
        <f aca="false">D19+D33+D38+D41</f>
        <v>1.15270964409722</v>
      </c>
      <c r="F45" s="177" t="n">
        <f aca="false">F19+F33+F38+F41</f>
        <v>1.23923564409722</v>
      </c>
      <c r="H45" s="177" t="n">
        <f aca="false">H19+H33+H38+H41</f>
        <v>1.57199979307105</v>
      </c>
      <c r="J45" s="177" t="n">
        <f aca="false">J19+J33+J38+J41</f>
        <v>1.66111948841789</v>
      </c>
      <c r="L45" s="177" t="n">
        <f aca="false">L19+L33+L38+L41</f>
        <v>1.67938964409722</v>
      </c>
      <c r="N45" s="177" t="n">
        <f aca="false">N19+N33+N38+N41</f>
        <v>1.30690346281622</v>
      </c>
      <c r="P45" s="177" t="n">
        <f aca="false">P19+P33+P38+P41</f>
        <v>1.32476229723283</v>
      </c>
      <c r="R45" s="177" t="n">
        <f aca="false">R19+R33+R38+R41</f>
        <v>1.44365920737164</v>
      </c>
      <c r="T45" s="177" t="n">
        <f aca="false">T19+T33+T38+T41</f>
        <v>1.25428364409722</v>
      </c>
      <c r="V45" s="177" t="n">
        <f aca="false">V19+V33+V38+V41</f>
        <v>1.21290896929392</v>
      </c>
      <c r="X45" s="177" t="n">
        <f aca="false">X19+X33+X38+X41</f>
        <v>1.27309364409722</v>
      </c>
      <c r="Z45" s="177" t="n">
        <f aca="false">Z19+Z33+Z38+Z41</f>
        <v>1.21664132029011</v>
      </c>
      <c r="AA45" s="177" t="n">
        <f aca="false">D$2*D45+F$2*F45</f>
        <v>1.19546557128218</v>
      </c>
      <c r="AB45" s="177" t="n">
        <f aca="false">H$2*H45+J$2*J45+L$2*L45</f>
        <v>1.65725698182102</v>
      </c>
      <c r="AC45" s="177" t="n">
        <f aca="false">N$2*N45+P$2*P45+R$2*R45+T$2*T45+V$2*V45+X$2*X45+Z$2*Z45</f>
        <v>1.28109253426834</v>
      </c>
    </row>
    <row r="47" customFormat="false" ht="15" hidden="false" customHeight="false" outlineLevel="0" collapsed="false">
      <c r="A47" s="96" t="s">
        <v>762</v>
      </c>
    </row>
    <row r="48" customFormat="false" ht="15" hidden="false" customHeight="false" outlineLevel="0" collapsed="false">
      <c r="A48" s="53" t="s">
        <v>827</v>
      </c>
    </row>
    <row r="49" customFormat="false" ht="15" hidden="false" customHeight="false" outlineLevel="0" collapsed="false">
      <c r="A49" s="0" t="s">
        <v>764</v>
      </c>
      <c r="B49" s="24" t="n">
        <f aca="false">0.01*2</f>
        <v>0.02</v>
      </c>
      <c r="C49" s="0" t="n">
        <v>1</v>
      </c>
      <c r="D49" s="24" t="n">
        <f aca="false">C49*$B49</f>
        <v>0.02</v>
      </c>
      <c r="E49" s="0" t="n">
        <v>1</v>
      </c>
      <c r="F49" s="24" t="n">
        <f aca="false">E49*$B49</f>
        <v>0.02</v>
      </c>
      <c r="G49" s="0" t="n">
        <v>1</v>
      </c>
      <c r="H49" s="24" t="n">
        <f aca="false">G49*$B49</f>
        <v>0.02</v>
      </c>
      <c r="I49" s="0" t="n">
        <v>1</v>
      </c>
      <c r="J49" s="24" t="n">
        <f aca="false">I49*$B49</f>
        <v>0.02</v>
      </c>
      <c r="K49" s="0" t="n">
        <v>1</v>
      </c>
      <c r="L49" s="24" t="n">
        <f aca="false">K49*$B49</f>
        <v>0.02</v>
      </c>
      <c r="M49" s="0" t="n">
        <v>1</v>
      </c>
      <c r="N49" s="24" t="n">
        <f aca="false">M49*$B49</f>
        <v>0.02</v>
      </c>
      <c r="O49" s="0" t="n">
        <v>1</v>
      </c>
      <c r="P49" s="24" t="n">
        <f aca="false">O49*$B49</f>
        <v>0.02</v>
      </c>
      <c r="Q49" s="0" t="n">
        <v>1</v>
      </c>
      <c r="R49" s="24" t="n">
        <f aca="false">Q49*$B49</f>
        <v>0.02</v>
      </c>
      <c r="S49" s="0" t="n">
        <v>1</v>
      </c>
      <c r="T49" s="24" t="n">
        <f aca="false">S49*$B49</f>
        <v>0.02</v>
      </c>
      <c r="U49" s="0" t="n">
        <v>1</v>
      </c>
      <c r="V49" s="24" t="n">
        <f aca="false">U49*$B49</f>
        <v>0.02</v>
      </c>
      <c r="W49" s="0" t="n">
        <v>1</v>
      </c>
      <c r="X49" s="24" t="n">
        <f aca="false">W49*$B49</f>
        <v>0.02</v>
      </c>
      <c r="Y49" s="0" t="n">
        <v>1</v>
      </c>
      <c r="Z49" s="24" t="n">
        <f aca="false">Y49*$B49</f>
        <v>0.02</v>
      </c>
      <c r="AD49" s="0" t="s">
        <v>765</v>
      </c>
    </row>
    <row r="50" customFormat="false" ht="15" hidden="false" customHeight="false" outlineLevel="0" collapsed="false">
      <c r="A50" s="0" t="s">
        <v>766</v>
      </c>
      <c r="B50" s="24" t="n">
        <f aca="false">0.01*2</f>
        <v>0.02</v>
      </c>
      <c r="C50" s="0" t="n">
        <v>1</v>
      </c>
      <c r="D50" s="24" t="n">
        <f aca="false">C50*$B50</f>
        <v>0.02</v>
      </c>
      <c r="E50" s="0" t="n">
        <v>1</v>
      </c>
      <c r="F50" s="24" t="n">
        <f aca="false">E50*$B50</f>
        <v>0.02</v>
      </c>
      <c r="G50" s="0" t="n">
        <v>1</v>
      </c>
      <c r="H50" s="24" t="n">
        <f aca="false">G50*$B50</f>
        <v>0.02</v>
      </c>
      <c r="I50" s="0" t="n">
        <v>1</v>
      </c>
      <c r="J50" s="24" t="n">
        <f aca="false">I50*$B50</f>
        <v>0.02</v>
      </c>
      <c r="K50" s="0" t="n">
        <v>1</v>
      </c>
      <c r="L50" s="24" t="n">
        <f aca="false">K50*$B50</f>
        <v>0.02</v>
      </c>
      <c r="M50" s="0" t="n">
        <v>1</v>
      </c>
      <c r="N50" s="24" t="n">
        <f aca="false">M50*$B50</f>
        <v>0.02</v>
      </c>
      <c r="O50" s="0" t="n">
        <v>1</v>
      </c>
      <c r="P50" s="24" t="n">
        <f aca="false">O50*$B50</f>
        <v>0.02</v>
      </c>
      <c r="Q50" s="0" t="n">
        <v>1</v>
      </c>
      <c r="R50" s="24" t="n">
        <f aca="false">Q50*$B50</f>
        <v>0.02</v>
      </c>
      <c r="S50" s="0" t="n">
        <v>1</v>
      </c>
      <c r="T50" s="24" t="n">
        <f aca="false">S50*$B50</f>
        <v>0.02</v>
      </c>
      <c r="U50" s="0" t="n">
        <v>1</v>
      </c>
      <c r="V50" s="24" t="n">
        <f aca="false">U50*$B50</f>
        <v>0.02</v>
      </c>
      <c r="W50" s="0" t="n">
        <v>1</v>
      </c>
      <c r="X50" s="24" t="n">
        <f aca="false">W50*$B50</f>
        <v>0.02</v>
      </c>
      <c r="Y50" s="0" t="n">
        <v>1</v>
      </c>
      <c r="Z50" s="24" t="n">
        <f aca="false">Y50*$B50</f>
        <v>0.02</v>
      </c>
      <c r="AD50" s="0" t="s">
        <v>765</v>
      </c>
    </row>
    <row r="51" customFormat="false" ht="15" hidden="false" customHeight="false" outlineLevel="0" collapsed="false">
      <c r="A51" s="0" t="s">
        <v>767</v>
      </c>
      <c r="B51" s="24" t="n">
        <f aca="false">0.02*2</f>
        <v>0.04</v>
      </c>
      <c r="C51" s="0" t="n">
        <v>1</v>
      </c>
      <c r="D51" s="24" t="n">
        <f aca="false">C51*$B51</f>
        <v>0.04</v>
      </c>
      <c r="E51" s="0" t="n">
        <v>1</v>
      </c>
      <c r="F51" s="24" t="n">
        <f aca="false">E51*$B51</f>
        <v>0.04</v>
      </c>
      <c r="G51" s="0" t="n">
        <v>1</v>
      </c>
      <c r="H51" s="24" t="n">
        <f aca="false">G51*$B51</f>
        <v>0.04</v>
      </c>
      <c r="I51" s="0" t="n">
        <v>1</v>
      </c>
      <c r="J51" s="24" t="n">
        <f aca="false">I51*$B51</f>
        <v>0.04</v>
      </c>
      <c r="K51" s="0" t="n">
        <v>1</v>
      </c>
      <c r="L51" s="24" t="n">
        <f aca="false">K51*$B51</f>
        <v>0.04</v>
      </c>
      <c r="M51" s="0" t="n">
        <v>1</v>
      </c>
      <c r="N51" s="24" t="n">
        <f aca="false">M51*$B51</f>
        <v>0.04</v>
      </c>
      <c r="O51" s="0" t="n">
        <v>1</v>
      </c>
      <c r="P51" s="24" t="n">
        <f aca="false">O51*$B51</f>
        <v>0.04</v>
      </c>
      <c r="Q51" s="0" t="n">
        <v>1</v>
      </c>
      <c r="R51" s="24" t="n">
        <f aca="false">Q51*$B51</f>
        <v>0.04</v>
      </c>
      <c r="S51" s="0" t="n">
        <v>1</v>
      </c>
      <c r="T51" s="24" t="n">
        <f aca="false">S51*$B51</f>
        <v>0.04</v>
      </c>
      <c r="U51" s="0" t="n">
        <v>1</v>
      </c>
      <c r="V51" s="24" t="n">
        <f aca="false">U51*$B51</f>
        <v>0.04</v>
      </c>
      <c r="W51" s="0" t="n">
        <v>1</v>
      </c>
      <c r="X51" s="24" t="n">
        <f aca="false">W51*$B51</f>
        <v>0.04</v>
      </c>
      <c r="Y51" s="0" t="n">
        <v>1</v>
      </c>
      <c r="Z51" s="24" t="n">
        <f aca="false">Y51*$B51</f>
        <v>0.04</v>
      </c>
      <c r="AD51" s="0" t="s">
        <v>765</v>
      </c>
    </row>
    <row r="52" customFormat="false" ht="15" hidden="false" customHeight="false" outlineLevel="0" collapsed="false">
      <c r="A52" s="0" t="s">
        <v>769</v>
      </c>
      <c r="B52" s="24" t="n">
        <f aca="false">0.02</f>
        <v>0.02</v>
      </c>
      <c r="C52" s="0" t="n">
        <v>1</v>
      </c>
      <c r="D52" s="24" t="n">
        <f aca="false">C52*$B52</f>
        <v>0.02</v>
      </c>
      <c r="E52" s="0" t="n">
        <v>1</v>
      </c>
      <c r="F52" s="24" t="n">
        <f aca="false">E52*$B52</f>
        <v>0.02</v>
      </c>
      <c r="G52" s="0" t="n">
        <v>1</v>
      </c>
      <c r="H52" s="24" t="n">
        <f aca="false">G52*$B52</f>
        <v>0.02</v>
      </c>
      <c r="I52" s="0" t="n">
        <v>1</v>
      </c>
      <c r="J52" s="24" t="n">
        <f aca="false">I52*$B52</f>
        <v>0.02</v>
      </c>
      <c r="K52" s="0" t="n">
        <v>1</v>
      </c>
      <c r="L52" s="24" t="n">
        <f aca="false">K52*$B52</f>
        <v>0.02</v>
      </c>
      <c r="M52" s="0" t="n">
        <v>1</v>
      </c>
      <c r="N52" s="24" t="n">
        <f aca="false">M52*$B52</f>
        <v>0.02</v>
      </c>
      <c r="O52" s="0" t="n">
        <v>1</v>
      </c>
      <c r="P52" s="24" t="n">
        <f aca="false">O52*$B52</f>
        <v>0.02</v>
      </c>
      <c r="Q52" s="0" t="n">
        <v>1</v>
      </c>
      <c r="R52" s="24" t="n">
        <f aca="false">Q52*$B52</f>
        <v>0.02</v>
      </c>
      <c r="S52" s="0" t="n">
        <v>1</v>
      </c>
      <c r="T52" s="24" t="n">
        <f aca="false">S52*$B52</f>
        <v>0.02</v>
      </c>
      <c r="U52" s="0" t="n">
        <v>1</v>
      </c>
      <c r="V52" s="24" t="n">
        <f aca="false">U52*$B52</f>
        <v>0.02</v>
      </c>
      <c r="W52" s="0" t="n">
        <v>1</v>
      </c>
      <c r="X52" s="24" t="n">
        <f aca="false">W52*$B52</f>
        <v>0.02</v>
      </c>
      <c r="Y52" s="0" t="n">
        <v>1</v>
      </c>
      <c r="Z52" s="24" t="n">
        <f aca="false">Y52*$B52</f>
        <v>0.02</v>
      </c>
      <c r="AD52" s="0" t="s">
        <v>765</v>
      </c>
    </row>
    <row r="53" customFormat="false" ht="15" hidden="false" customHeight="false" outlineLevel="0" collapsed="false">
      <c r="A53" s="0" t="s">
        <v>770</v>
      </c>
      <c r="B53" s="24" t="n">
        <f aca="false">0.02*2</f>
        <v>0.04</v>
      </c>
      <c r="C53" s="0" t="n">
        <v>1</v>
      </c>
      <c r="D53" s="24" t="n">
        <f aca="false">C53*$B53</f>
        <v>0.04</v>
      </c>
      <c r="E53" s="0" t="n">
        <v>1</v>
      </c>
      <c r="F53" s="24" t="n">
        <f aca="false">E53*$B53</f>
        <v>0.04</v>
      </c>
      <c r="G53" s="0" t="n">
        <v>1</v>
      </c>
      <c r="H53" s="24" t="n">
        <f aca="false">G53*$B53</f>
        <v>0.04</v>
      </c>
      <c r="I53" s="0" t="n">
        <v>1</v>
      </c>
      <c r="J53" s="24" t="n">
        <f aca="false">I53*$B53</f>
        <v>0.04</v>
      </c>
      <c r="K53" s="0" t="n">
        <v>1</v>
      </c>
      <c r="L53" s="24" t="n">
        <f aca="false">K53*$B53</f>
        <v>0.04</v>
      </c>
      <c r="M53" s="0" t="n">
        <v>1</v>
      </c>
      <c r="N53" s="24" t="n">
        <f aca="false">M53*$B53</f>
        <v>0.04</v>
      </c>
      <c r="O53" s="0" t="n">
        <v>1</v>
      </c>
      <c r="P53" s="24" t="n">
        <f aca="false">O53*$B53</f>
        <v>0.04</v>
      </c>
      <c r="Q53" s="0" t="n">
        <v>1</v>
      </c>
      <c r="R53" s="24" t="n">
        <f aca="false">Q53*$B53</f>
        <v>0.04</v>
      </c>
      <c r="S53" s="0" t="n">
        <v>1</v>
      </c>
      <c r="T53" s="24" t="n">
        <f aca="false">S53*$B53</f>
        <v>0.04</v>
      </c>
      <c r="U53" s="0" t="n">
        <v>1</v>
      </c>
      <c r="V53" s="24" t="n">
        <f aca="false">U53*$B53</f>
        <v>0.04</v>
      </c>
      <c r="W53" s="0" t="n">
        <v>1</v>
      </c>
      <c r="X53" s="24" t="n">
        <f aca="false">W53*$B53</f>
        <v>0.04</v>
      </c>
      <c r="Y53" s="0" t="n">
        <v>1</v>
      </c>
      <c r="Z53" s="24" t="n">
        <f aca="false">Y53*$B53</f>
        <v>0.04</v>
      </c>
      <c r="AD53" s="0" t="s">
        <v>765</v>
      </c>
    </row>
    <row r="54" customFormat="false" ht="15" hidden="false" customHeight="false" outlineLevel="0" collapsed="false">
      <c r="A54" s="0" t="s">
        <v>772</v>
      </c>
      <c r="B54" s="24" t="n">
        <f aca="false">0.02*2</f>
        <v>0.04</v>
      </c>
      <c r="C54" s="0" t="n">
        <v>1</v>
      </c>
      <c r="D54" s="24" t="n">
        <f aca="false">C54*$B54</f>
        <v>0.04</v>
      </c>
      <c r="E54" s="0" t="n">
        <v>1</v>
      </c>
      <c r="F54" s="24" t="n">
        <f aca="false">E54*$B54</f>
        <v>0.04</v>
      </c>
      <c r="G54" s="0" t="n">
        <v>1</v>
      </c>
      <c r="H54" s="24" t="n">
        <f aca="false">G54*$B54</f>
        <v>0.04</v>
      </c>
      <c r="I54" s="0" t="n">
        <v>1</v>
      </c>
      <c r="J54" s="24" t="n">
        <f aca="false">I54*$B54</f>
        <v>0.04</v>
      </c>
      <c r="K54" s="0" t="n">
        <v>1</v>
      </c>
      <c r="L54" s="24" t="n">
        <f aca="false">K54*$B54</f>
        <v>0.04</v>
      </c>
      <c r="M54" s="0" t="n">
        <v>1</v>
      </c>
      <c r="N54" s="24" t="n">
        <f aca="false">M54*$B54</f>
        <v>0.04</v>
      </c>
      <c r="O54" s="0" t="n">
        <v>1</v>
      </c>
      <c r="P54" s="24" t="n">
        <f aca="false">O54*$B54</f>
        <v>0.04</v>
      </c>
      <c r="Q54" s="0" t="n">
        <v>1</v>
      </c>
      <c r="R54" s="24" t="n">
        <f aca="false">Q54*$B54</f>
        <v>0.04</v>
      </c>
      <c r="S54" s="0" t="n">
        <v>1</v>
      </c>
      <c r="T54" s="24" t="n">
        <f aca="false">S54*$B54</f>
        <v>0.04</v>
      </c>
      <c r="U54" s="0" t="n">
        <v>1</v>
      </c>
      <c r="V54" s="24" t="n">
        <f aca="false">U54*$B54</f>
        <v>0.04</v>
      </c>
      <c r="W54" s="0" t="n">
        <v>1</v>
      </c>
      <c r="X54" s="24" t="n">
        <f aca="false">W54*$B54</f>
        <v>0.04</v>
      </c>
      <c r="Y54" s="0" t="n">
        <v>1</v>
      </c>
      <c r="Z54" s="24" t="n">
        <f aca="false">Y54*$B54</f>
        <v>0.04</v>
      </c>
      <c r="AD54" s="0" t="s">
        <v>765</v>
      </c>
    </row>
    <row r="55" customFormat="false" ht="15" hidden="false" customHeight="false" outlineLevel="0" collapsed="false">
      <c r="A55" s="0" t="s">
        <v>708</v>
      </c>
      <c r="B55" s="24" t="n">
        <f aca="false">0.01</f>
        <v>0.01</v>
      </c>
      <c r="C55" s="0" t="n">
        <v>1</v>
      </c>
      <c r="D55" s="24" t="n">
        <f aca="false">C55*$B55</f>
        <v>0.01</v>
      </c>
      <c r="E55" s="0" t="n">
        <v>1</v>
      </c>
      <c r="F55" s="24" t="n">
        <f aca="false">E55*$B55</f>
        <v>0.01</v>
      </c>
      <c r="G55" s="0" t="n">
        <v>1</v>
      </c>
      <c r="H55" s="24" t="n">
        <f aca="false">G55*$B55</f>
        <v>0.01</v>
      </c>
      <c r="I55" s="0" t="n">
        <v>1</v>
      </c>
      <c r="J55" s="24" t="n">
        <f aca="false">I55*$B55</f>
        <v>0.01</v>
      </c>
      <c r="K55" s="0" t="n">
        <v>1</v>
      </c>
      <c r="L55" s="24" t="n">
        <f aca="false">K55*$B55</f>
        <v>0.01</v>
      </c>
      <c r="M55" s="0" t="n">
        <v>1</v>
      </c>
      <c r="N55" s="24" t="n">
        <f aca="false">M55*$B55</f>
        <v>0.01</v>
      </c>
      <c r="O55" s="0" t="n">
        <v>1</v>
      </c>
      <c r="P55" s="24" t="n">
        <f aca="false">O55*$B55</f>
        <v>0.01</v>
      </c>
      <c r="Q55" s="0" t="n">
        <v>1</v>
      </c>
      <c r="R55" s="24" t="n">
        <f aca="false">Q55*$B55</f>
        <v>0.01</v>
      </c>
      <c r="S55" s="0" t="n">
        <v>1</v>
      </c>
      <c r="T55" s="24" t="n">
        <f aca="false">S55*$B55</f>
        <v>0.01</v>
      </c>
      <c r="U55" s="0" t="n">
        <v>1</v>
      </c>
      <c r="V55" s="24" t="n">
        <f aca="false">U55*$B55</f>
        <v>0.01</v>
      </c>
      <c r="W55" s="0" t="n">
        <v>1</v>
      </c>
      <c r="X55" s="24" t="n">
        <f aca="false">W55*$B55</f>
        <v>0.01</v>
      </c>
      <c r="Y55" s="0" t="n">
        <v>1</v>
      </c>
      <c r="Z55" s="24" t="n">
        <f aca="false">Y55*$B55</f>
        <v>0.01</v>
      </c>
      <c r="AD55" s="0" t="s">
        <v>765</v>
      </c>
    </row>
    <row r="56" customFormat="false" ht="15" hidden="false" customHeight="false" outlineLevel="0" collapsed="false">
      <c r="A56" s="0" t="s">
        <v>775</v>
      </c>
      <c r="B56" s="24" t="n">
        <f aca="false">0.01</f>
        <v>0.01</v>
      </c>
      <c r="C56" s="0" t="n">
        <v>1</v>
      </c>
      <c r="D56" s="24" t="n">
        <f aca="false">C56*$B56</f>
        <v>0.01</v>
      </c>
      <c r="E56" s="0" t="n">
        <v>1</v>
      </c>
      <c r="F56" s="24" t="n">
        <f aca="false">E56*$B56</f>
        <v>0.01</v>
      </c>
      <c r="G56" s="0" t="n">
        <v>1</v>
      </c>
      <c r="H56" s="24" t="n">
        <f aca="false">G56*$B56</f>
        <v>0.01</v>
      </c>
      <c r="I56" s="0" t="n">
        <v>1</v>
      </c>
      <c r="J56" s="24" t="n">
        <f aca="false">I56*$B56</f>
        <v>0.01</v>
      </c>
      <c r="K56" s="0" t="n">
        <v>1</v>
      </c>
      <c r="L56" s="24" t="n">
        <f aca="false">K56*$B56</f>
        <v>0.01</v>
      </c>
      <c r="M56" s="0" t="n">
        <v>1</v>
      </c>
      <c r="N56" s="24" t="n">
        <f aca="false">M56*$B56</f>
        <v>0.01</v>
      </c>
      <c r="O56" s="0" t="n">
        <v>1</v>
      </c>
      <c r="P56" s="24" t="n">
        <f aca="false">O56*$B56</f>
        <v>0.01</v>
      </c>
      <c r="Q56" s="0" t="n">
        <v>1</v>
      </c>
      <c r="R56" s="24" t="n">
        <f aca="false">Q56*$B56</f>
        <v>0.01</v>
      </c>
      <c r="S56" s="0" t="n">
        <v>1</v>
      </c>
      <c r="T56" s="24" t="n">
        <f aca="false">S56*$B56</f>
        <v>0.01</v>
      </c>
      <c r="U56" s="0" t="n">
        <v>1</v>
      </c>
      <c r="V56" s="24" t="n">
        <f aca="false">U56*$B56</f>
        <v>0.01</v>
      </c>
      <c r="W56" s="0" t="n">
        <v>1</v>
      </c>
      <c r="X56" s="24" t="n">
        <f aca="false">W56*$B56</f>
        <v>0.01</v>
      </c>
      <c r="Y56" s="0" t="n">
        <v>1</v>
      </c>
      <c r="Z56" s="24" t="n">
        <f aca="false">Y56*$B56</f>
        <v>0.01</v>
      </c>
      <c r="AD56" s="0" t="s">
        <v>765</v>
      </c>
    </row>
    <row r="57" customFormat="false" ht="15" hidden="false" customHeight="false" outlineLevel="0" collapsed="false">
      <c r="A57" s="0" t="s">
        <v>777</v>
      </c>
      <c r="B57" s="24" t="n">
        <f aca="false">0.02*2</f>
        <v>0.04</v>
      </c>
      <c r="C57" s="0" t="n">
        <v>1</v>
      </c>
      <c r="D57" s="24" t="n">
        <f aca="false">C57*$B57</f>
        <v>0.04</v>
      </c>
      <c r="E57" s="0" t="n">
        <v>1</v>
      </c>
      <c r="F57" s="24" t="n">
        <f aca="false">E57*$B57</f>
        <v>0.04</v>
      </c>
      <c r="G57" s="0" t="n">
        <v>1</v>
      </c>
      <c r="H57" s="24" t="n">
        <f aca="false">G57*$B57</f>
        <v>0.04</v>
      </c>
      <c r="I57" s="0" t="n">
        <v>1</v>
      </c>
      <c r="J57" s="24" t="n">
        <f aca="false">I57*$B57</f>
        <v>0.04</v>
      </c>
      <c r="K57" s="0" t="n">
        <v>1</v>
      </c>
      <c r="L57" s="24" t="n">
        <f aca="false">K57*$B57</f>
        <v>0.04</v>
      </c>
      <c r="M57" s="0" t="n">
        <v>1</v>
      </c>
      <c r="N57" s="24" t="n">
        <f aca="false">M57*$B57</f>
        <v>0.04</v>
      </c>
      <c r="O57" s="0" t="n">
        <v>1</v>
      </c>
      <c r="P57" s="24" t="n">
        <f aca="false">O57*$B57</f>
        <v>0.04</v>
      </c>
      <c r="Q57" s="0" t="n">
        <v>1</v>
      </c>
      <c r="R57" s="24" t="n">
        <f aca="false">Q57*$B57</f>
        <v>0.04</v>
      </c>
      <c r="S57" s="0" t="n">
        <v>1</v>
      </c>
      <c r="T57" s="24" t="n">
        <f aca="false">S57*$B57</f>
        <v>0.04</v>
      </c>
      <c r="U57" s="0" t="n">
        <v>1</v>
      </c>
      <c r="V57" s="24" t="n">
        <f aca="false">U57*$B57</f>
        <v>0.04</v>
      </c>
      <c r="W57" s="0" t="n">
        <v>1</v>
      </c>
      <c r="X57" s="24" t="n">
        <f aca="false">W57*$B57</f>
        <v>0.04</v>
      </c>
      <c r="Y57" s="0" t="n">
        <v>1</v>
      </c>
      <c r="Z57" s="24" t="n">
        <f aca="false">Y57*$B57</f>
        <v>0.04</v>
      </c>
      <c r="AD57" s="0" t="s">
        <v>765</v>
      </c>
    </row>
    <row r="59" customFormat="false" ht="15" hidden="false" customHeight="false" outlineLevel="0" collapsed="false">
      <c r="A59" s="53" t="s">
        <v>828</v>
      </c>
    </row>
    <row r="60" customFormat="false" ht="15" hidden="false" customHeight="false" outlineLevel="0" collapsed="false">
      <c r="A60" s="0" t="s">
        <v>764</v>
      </c>
      <c r="B60" s="25" t="n">
        <f aca="false">B49*B$44</f>
        <v>0.0527157715277778</v>
      </c>
      <c r="D60" s="25" t="n">
        <f aca="false">D49*D$44</f>
        <v>0.0527157715277778</v>
      </c>
      <c r="F60" s="25" t="n">
        <f aca="false">F49*F$44</f>
        <v>0.0561768115277778</v>
      </c>
      <c r="H60" s="25" t="n">
        <f aca="false">H49*H$44</f>
        <v>0.0722643434456843</v>
      </c>
      <c r="J60" s="25" t="n">
        <f aca="false">J49*J$44</f>
        <v>0.0753309590734316</v>
      </c>
      <c r="L60" s="25" t="n">
        <f aca="false">L49*L$44</f>
        <v>0.0737829715277778</v>
      </c>
      <c r="N60" s="25" t="n">
        <f aca="false">N49*N$44</f>
        <v>0.0615902370252975</v>
      </c>
      <c r="P60" s="25" t="n">
        <f aca="false">P49*P$44</f>
        <v>0.0624170237786261</v>
      </c>
      <c r="R60" s="25" t="n">
        <f aca="false">R49*R$44</f>
        <v>0.0674143765897311</v>
      </c>
      <c r="T60" s="25" t="n">
        <f aca="false">T49*T$44</f>
        <v>0.0567787315277778</v>
      </c>
      <c r="V60" s="25" t="n">
        <f aca="false">V49*V$44</f>
        <v>0.0575317175435139</v>
      </c>
      <c r="X60" s="25" t="n">
        <f aca="false">X49*X$44</f>
        <v>0.0575311315277778</v>
      </c>
      <c r="Z60" s="25" t="n">
        <f aca="false">Z49*Z$44</f>
        <v>0.0567769456232091</v>
      </c>
    </row>
    <row r="61" customFormat="false" ht="15" hidden="false" customHeight="false" outlineLevel="0" collapsed="false">
      <c r="A61" s="0" t="s">
        <v>766</v>
      </c>
      <c r="B61" s="25" t="n">
        <f aca="false">B50*B$44</f>
        <v>0.0527157715277778</v>
      </c>
      <c r="D61" s="25" t="n">
        <f aca="false">D50*D$44</f>
        <v>0.0527157715277778</v>
      </c>
      <c r="F61" s="25" t="n">
        <f aca="false">F50*F$44</f>
        <v>0.0561768115277778</v>
      </c>
      <c r="H61" s="25" t="n">
        <f aca="false">H50*H$44</f>
        <v>0.0722643434456843</v>
      </c>
      <c r="J61" s="25" t="n">
        <f aca="false">J50*J$44</f>
        <v>0.0753309590734316</v>
      </c>
      <c r="L61" s="25" t="n">
        <f aca="false">L50*L$44</f>
        <v>0.0737829715277778</v>
      </c>
      <c r="N61" s="25" t="n">
        <f aca="false">N50*N$44</f>
        <v>0.0615902370252975</v>
      </c>
      <c r="P61" s="25" t="n">
        <f aca="false">P50*P$44</f>
        <v>0.0624170237786261</v>
      </c>
      <c r="R61" s="25" t="n">
        <f aca="false">R50*R$44</f>
        <v>0.0674143765897311</v>
      </c>
      <c r="T61" s="25" t="n">
        <f aca="false">T50*T$44</f>
        <v>0.0567787315277778</v>
      </c>
      <c r="V61" s="25" t="n">
        <f aca="false">V50*V$44</f>
        <v>0.0575317175435139</v>
      </c>
      <c r="X61" s="25" t="n">
        <f aca="false">X50*X$44</f>
        <v>0.0575311315277778</v>
      </c>
      <c r="Z61" s="25" t="n">
        <f aca="false">Z50*Z$44</f>
        <v>0.0567769456232091</v>
      </c>
    </row>
    <row r="62" customFormat="false" ht="15" hidden="false" customHeight="false" outlineLevel="0" collapsed="false">
      <c r="A62" s="0" t="s">
        <v>767</v>
      </c>
      <c r="B62" s="25" t="n">
        <f aca="false">B51*B$44</f>
        <v>0.105431543055556</v>
      </c>
      <c r="D62" s="25" t="n">
        <f aca="false">D51*D$44</f>
        <v>0.105431543055556</v>
      </c>
      <c r="F62" s="25" t="n">
        <f aca="false">F51*F$44</f>
        <v>0.112353623055556</v>
      </c>
      <c r="H62" s="25" t="n">
        <f aca="false">H51*H$44</f>
        <v>0.144528686891369</v>
      </c>
      <c r="J62" s="25" t="n">
        <f aca="false">J51*J$44</f>
        <v>0.150661918146863</v>
      </c>
      <c r="L62" s="25" t="n">
        <f aca="false">L51*L$44</f>
        <v>0.147565943055556</v>
      </c>
      <c r="N62" s="25" t="n">
        <f aca="false">N51*N$44</f>
        <v>0.123180474050595</v>
      </c>
      <c r="P62" s="25" t="n">
        <f aca="false">P51*P$44</f>
        <v>0.124834047557252</v>
      </c>
      <c r="R62" s="25" t="n">
        <f aca="false">R51*R$44</f>
        <v>0.134828753179462</v>
      </c>
      <c r="T62" s="25" t="n">
        <f aca="false">T51*T$44</f>
        <v>0.113557463055556</v>
      </c>
      <c r="V62" s="25" t="n">
        <f aca="false">V51*V$44</f>
        <v>0.115063435087028</v>
      </c>
      <c r="X62" s="25" t="n">
        <f aca="false">X51*X$44</f>
        <v>0.115062263055556</v>
      </c>
      <c r="Z62" s="25" t="n">
        <f aca="false">Z51*Z$44</f>
        <v>0.113553891246418</v>
      </c>
    </row>
    <row r="63" customFormat="false" ht="15" hidden="false" customHeight="false" outlineLevel="0" collapsed="false">
      <c r="A63" s="0" t="s">
        <v>769</v>
      </c>
      <c r="B63" s="25" t="n">
        <f aca="false">B52*B$44</f>
        <v>0.0527157715277778</v>
      </c>
      <c r="D63" s="25" t="n">
        <f aca="false">D52*D$44</f>
        <v>0.0527157715277778</v>
      </c>
      <c r="F63" s="25" t="n">
        <f aca="false">F52*F$44</f>
        <v>0.0561768115277778</v>
      </c>
      <c r="H63" s="25" t="n">
        <f aca="false">H52*H$44</f>
        <v>0.0722643434456843</v>
      </c>
      <c r="J63" s="25" t="n">
        <f aca="false">J52*J$44</f>
        <v>0.0753309590734316</v>
      </c>
      <c r="L63" s="25" t="n">
        <f aca="false">L52*L$44</f>
        <v>0.0737829715277778</v>
      </c>
      <c r="N63" s="25" t="n">
        <f aca="false">N52*N$44</f>
        <v>0.0615902370252975</v>
      </c>
      <c r="P63" s="25" t="n">
        <f aca="false">P52*P$44</f>
        <v>0.0624170237786261</v>
      </c>
      <c r="R63" s="25" t="n">
        <f aca="false">R52*R$44</f>
        <v>0.0674143765897311</v>
      </c>
      <c r="T63" s="25" t="n">
        <f aca="false">T52*T$44</f>
        <v>0.0567787315277778</v>
      </c>
      <c r="V63" s="25" t="n">
        <f aca="false">V52*V$44</f>
        <v>0.0575317175435139</v>
      </c>
      <c r="X63" s="25" t="n">
        <f aca="false">X52*X$44</f>
        <v>0.0575311315277778</v>
      </c>
      <c r="Z63" s="25" t="n">
        <f aca="false">Z52*Z$44</f>
        <v>0.0567769456232091</v>
      </c>
    </row>
    <row r="64" customFormat="false" ht="15" hidden="false" customHeight="false" outlineLevel="0" collapsed="false">
      <c r="A64" s="0" t="s">
        <v>770</v>
      </c>
      <c r="B64" s="25" t="n">
        <f aca="false">B53*B$44</f>
        <v>0.105431543055556</v>
      </c>
      <c r="D64" s="25" t="n">
        <f aca="false">D53*D$44</f>
        <v>0.105431543055556</v>
      </c>
      <c r="F64" s="25" t="n">
        <f aca="false">F53*F$44</f>
        <v>0.112353623055556</v>
      </c>
      <c r="H64" s="25" t="n">
        <f aca="false">H53*H$44</f>
        <v>0.144528686891369</v>
      </c>
      <c r="J64" s="25" t="n">
        <f aca="false">J53*J$44</f>
        <v>0.150661918146863</v>
      </c>
      <c r="L64" s="25" t="n">
        <f aca="false">L53*L$44</f>
        <v>0.147565943055556</v>
      </c>
      <c r="N64" s="25" t="n">
        <f aca="false">N53*N$44</f>
        <v>0.123180474050595</v>
      </c>
      <c r="P64" s="25" t="n">
        <f aca="false">P53*P$44</f>
        <v>0.124834047557252</v>
      </c>
      <c r="R64" s="25" t="n">
        <f aca="false">R53*R$44</f>
        <v>0.134828753179462</v>
      </c>
      <c r="T64" s="25" t="n">
        <f aca="false">T53*T$44</f>
        <v>0.113557463055556</v>
      </c>
      <c r="V64" s="25" t="n">
        <f aca="false">V53*V$44</f>
        <v>0.115063435087028</v>
      </c>
      <c r="X64" s="25" t="n">
        <f aca="false">X53*X$44</f>
        <v>0.115062263055556</v>
      </c>
      <c r="Z64" s="25" t="n">
        <f aca="false">Z53*Z$44</f>
        <v>0.113553891246418</v>
      </c>
    </row>
    <row r="65" customFormat="false" ht="15" hidden="false" customHeight="false" outlineLevel="0" collapsed="false">
      <c r="A65" s="0" t="s">
        <v>772</v>
      </c>
      <c r="B65" s="25" t="n">
        <f aca="false">B54*B$44</f>
        <v>0.105431543055556</v>
      </c>
      <c r="D65" s="25" t="n">
        <f aca="false">D54*D$44</f>
        <v>0.105431543055556</v>
      </c>
      <c r="F65" s="25" t="n">
        <f aca="false">F54*F$44</f>
        <v>0.112353623055556</v>
      </c>
      <c r="H65" s="25" t="n">
        <f aca="false">H54*H$44</f>
        <v>0.144528686891369</v>
      </c>
      <c r="J65" s="25" t="n">
        <f aca="false">J54*J$44</f>
        <v>0.150661918146863</v>
      </c>
      <c r="L65" s="25" t="n">
        <f aca="false">L54*L$44</f>
        <v>0.147565943055556</v>
      </c>
      <c r="N65" s="25" t="n">
        <f aca="false">N54*N$44</f>
        <v>0.123180474050595</v>
      </c>
      <c r="P65" s="25" t="n">
        <f aca="false">P54*P$44</f>
        <v>0.124834047557252</v>
      </c>
      <c r="R65" s="25" t="n">
        <f aca="false">R54*R$44</f>
        <v>0.134828753179462</v>
      </c>
      <c r="T65" s="25" t="n">
        <f aca="false">T54*T$44</f>
        <v>0.113557463055556</v>
      </c>
      <c r="V65" s="25" t="n">
        <f aca="false">V54*V$44</f>
        <v>0.115063435087028</v>
      </c>
      <c r="X65" s="25" t="n">
        <f aca="false">X54*X$44</f>
        <v>0.115062263055556</v>
      </c>
      <c r="Z65" s="25" t="n">
        <f aca="false">Z54*Z$44</f>
        <v>0.113553891246418</v>
      </c>
    </row>
    <row r="66" customFormat="false" ht="15" hidden="false" customHeight="false" outlineLevel="0" collapsed="false">
      <c r="A66" s="0" t="s">
        <v>708</v>
      </c>
      <c r="B66" s="25" t="n">
        <f aca="false">B55*B$44</f>
        <v>0.0263578857638889</v>
      </c>
      <c r="D66" s="25" t="n">
        <f aca="false">D55*D$44</f>
        <v>0.0263578857638889</v>
      </c>
      <c r="F66" s="25" t="n">
        <f aca="false">F55*F$44</f>
        <v>0.0280884057638889</v>
      </c>
      <c r="H66" s="25" t="n">
        <f aca="false">H55*H$44</f>
        <v>0.0361321717228421</v>
      </c>
      <c r="J66" s="25" t="n">
        <f aca="false">J55*J$44</f>
        <v>0.0376654795367158</v>
      </c>
      <c r="L66" s="25" t="n">
        <f aca="false">L55*L$44</f>
        <v>0.0368914857638889</v>
      </c>
      <c r="N66" s="25" t="n">
        <f aca="false">N55*N$44</f>
        <v>0.0307951185126487</v>
      </c>
      <c r="P66" s="25" t="n">
        <f aca="false">P55*P$44</f>
        <v>0.0312085118893131</v>
      </c>
      <c r="R66" s="25" t="n">
        <f aca="false">R55*R$44</f>
        <v>0.0337071882948655</v>
      </c>
      <c r="T66" s="25" t="n">
        <f aca="false">T55*T$44</f>
        <v>0.0283893657638889</v>
      </c>
      <c r="V66" s="25" t="n">
        <f aca="false">V55*V$44</f>
        <v>0.0287658587717569</v>
      </c>
      <c r="X66" s="25" t="n">
        <f aca="false">X55*X$44</f>
        <v>0.0287655657638889</v>
      </c>
      <c r="Z66" s="25" t="n">
        <f aca="false">Z55*Z$44</f>
        <v>0.0283884728116045</v>
      </c>
    </row>
    <row r="67" customFormat="false" ht="15" hidden="false" customHeight="false" outlineLevel="0" collapsed="false">
      <c r="A67" s="0" t="s">
        <v>775</v>
      </c>
      <c r="B67" s="25" t="n">
        <f aca="false">B56*B$44</f>
        <v>0.0263578857638889</v>
      </c>
      <c r="D67" s="25" t="n">
        <f aca="false">D56*D$44</f>
        <v>0.0263578857638889</v>
      </c>
      <c r="F67" s="25" t="n">
        <f aca="false">F56*F$44</f>
        <v>0.0280884057638889</v>
      </c>
      <c r="H67" s="25" t="n">
        <f aca="false">H56*H$44</f>
        <v>0.0361321717228421</v>
      </c>
      <c r="J67" s="25" t="n">
        <f aca="false">J56*J$44</f>
        <v>0.0376654795367158</v>
      </c>
      <c r="L67" s="25" t="n">
        <f aca="false">L56*L$44</f>
        <v>0.0368914857638889</v>
      </c>
      <c r="N67" s="25" t="n">
        <f aca="false">N56*N$44</f>
        <v>0.0307951185126487</v>
      </c>
      <c r="P67" s="25" t="n">
        <f aca="false">P56*P$44</f>
        <v>0.0312085118893131</v>
      </c>
      <c r="R67" s="25" t="n">
        <f aca="false">R56*R$44</f>
        <v>0.0337071882948655</v>
      </c>
      <c r="T67" s="25" t="n">
        <f aca="false">T56*T$44</f>
        <v>0.0283893657638889</v>
      </c>
      <c r="V67" s="25" t="n">
        <f aca="false">V56*V$44</f>
        <v>0.0287658587717569</v>
      </c>
      <c r="X67" s="25" t="n">
        <f aca="false">X56*X$44</f>
        <v>0.0287655657638889</v>
      </c>
      <c r="Z67" s="25" t="n">
        <f aca="false">Z56*Z$44</f>
        <v>0.0283884728116045</v>
      </c>
    </row>
    <row r="68" customFormat="false" ht="15" hidden="false" customHeight="false" outlineLevel="0" collapsed="false">
      <c r="A68" s="0" t="s">
        <v>777</v>
      </c>
      <c r="B68" s="25" t="n">
        <f aca="false">B57*B$44</f>
        <v>0.105431543055556</v>
      </c>
      <c r="D68" s="25" t="n">
        <f aca="false">D57*D$44</f>
        <v>0.105431543055556</v>
      </c>
      <c r="F68" s="25" t="n">
        <f aca="false">F57*F$44</f>
        <v>0.112353623055556</v>
      </c>
      <c r="H68" s="25" t="n">
        <f aca="false">H57*H$44</f>
        <v>0.144528686891369</v>
      </c>
      <c r="J68" s="25" t="n">
        <f aca="false">J57*J$44</f>
        <v>0.150661918146863</v>
      </c>
      <c r="L68" s="25" t="n">
        <f aca="false">L57*L$44</f>
        <v>0.147565943055556</v>
      </c>
      <c r="N68" s="25" t="n">
        <f aca="false">N57*N$44</f>
        <v>0.123180474050595</v>
      </c>
      <c r="P68" s="25" t="n">
        <f aca="false">P57*P$44</f>
        <v>0.124834047557252</v>
      </c>
      <c r="R68" s="25" t="n">
        <f aca="false">R57*R$44</f>
        <v>0.134828753179462</v>
      </c>
      <c r="T68" s="25" t="n">
        <f aca="false">T57*T$44</f>
        <v>0.113557463055556</v>
      </c>
      <c r="V68" s="25" t="n">
        <f aca="false">V57*V$44</f>
        <v>0.115063435087028</v>
      </c>
      <c r="X68" s="25" t="n">
        <f aca="false">X57*X$44</f>
        <v>0.115062263055556</v>
      </c>
      <c r="Z68" s="25" t="n">
        <f aca="false">Z57*Z$44</f>
        <v>0.113553891246418</v>
      </c>
    </row>
    <row r="69" s="101" customFormat="true" ht="15" hidden="false" customHeight="false" outlineLevel="0" collapsed="false">
      <c r="A69" s="101" t="s">
        <v>779</v>
      </c>
      <c r="B69" s="177" t="n">
        <f aca="false">SUM(B60:B68)</f>
        <v>0.632589258333333</v>
      </c>
      <c r="D69" s="177" t="n">
        <f aca="false">SUM(D60:D68)</f>
        <v>0.632589258333333</v>
      </c>
      <c r="F69" s="177" t="n">
        <f aca="false">SUM(F60:F68)</f>
        <v>0.674121738333333</v>
      </c>
      <c r="H69" s="177" t="n">
        <f aca="false">SUM(H60:H68)</f>
        <v>0.867172121348211</v>
      </c>
      <c r="J69" s="177" t="n">
        <f aca="false">SUM(J60:J68)</f>
        <v>0.903971508881179</v>
      </c>
      <c r="L69" s="177" t="n">
        <f aca="false">SUM(L60:L68)</f>
        <v>0.885395658333334</v>
      </c>
      <c r="N69" s="177" t="n">
        <f aca="false">SUM(N60:N68)</f>
        <v>0.73908284430357</v>
      </c>
      <c r="P69" s="177" t="n">
        <f aca="false">SUM(P60:P68)</f>
        <v>0.749004285343514</v>
      </c>
      <c r="R69" s="177" t="n">
        <f aca="false">SUM(R60:R68)</f>
        <v>0.808972519076773</v>
      </c>
      <c r="T69" s="177" t="n">
        <f aca="false">SUM(T60:T68)</f>
        <v>0.681344778333333</v>
      </c>
      <c r="V69" s="177" t="n">
        <f aca="false">SUM(V60:V68)</f>
        <v>0.690380610522166</v>
      </c>
      <c r="X69" s="177" t="n">
        <f aca="false">SUM(X60:X68)</f>
        <v>0.690373578333333</v>
      </c>
      <c r="Z69" s="177" t="n">
        <f aca="false">SUM(Z60:Z68)</f>
        <v>0.681323347478509</v>
      </c>
      <c r="AA69" s="177" t="n">
        <f aca="false">D$2*D69+F$2*F69</f>
        <v>0.653112103382114</v>
      </c>
      <c r="AB69" s="177" t="n">
        <f aca="false">H$2*H69+J$2*J69+L$2*L69</f>
        <v>0.888076920396559</v>
      </c>
      <c r="AC69" s="177" t="n">
        <f aca="false">N$2*N69+P$2*P69+R$2*R69+T$2*T69+V$2*V69+X$2*X69+Z$2*Z69</f>
        <v>0.710513256731505</v>
      </c>
    </row>
    <row r="70" customFormat="false" ht="15" hidden="false" customHeight="false" outlineLevel="0" collapsed="false">
      <c r="B70" s="25"/>
    </row>
    <row r="71" customFormat="false" ht="15" hidden="false" customHeight="false" outlineLevel="0" collapsed="false">
      <c r="A71" s="53" t="s">
        <v>829</v>
      </c>
      <c r="B71" s="25"/>
    </row>
    <row r="72" customFormat="false" ht="15" hidden="false" customHeight="false" outlineLevel="0" collapsed="false">
      <c r="A72" s="0" t="s">
        <v>764</v>
      </c>
      <c r="B72" s="25" t="n">
        <f aca="false">B49*B$45</f>
        <v>0.0230541928819444</v>
      </c>
      <c r="D72" s="25" t="n">
        <f aca="false">D49*D$45</f>
        <v>0.0230541928819444</v>
      </c>
      <c r="F72" s="25" t="n">
        <f aca="false">F49*F$45</f>
        <v>0.0247847128819444</v>
      </c>
      <c r="H72" s="25" t="n">
        <f aca="false">H49*H$45</f>
        <v>0.0314399958614211</v>
      </c>
      <c r="J72" s="25" t="n">
        <f aca="false">J49*J$45</f>
        <v>0.0332223897683579</v>
      </c>
      <c r="L72" s="25" t="n">
        <f aca="false">L49*L$45</f>
        <v>0.0335877928819444</v>
      </c>
      <c r="N72" s="25" t="n">
        <f aca="false">N49*N$45</f>
        <v>0.0261380692563244</v>
      </c>
      <c r="P72" s="25" t="n">
        <f aca="false">P49*P$45</f>
        <v>0.0264952459446565</v>
      </c>
      <c r="R72" s="25" t="n">
        <f aca="false">R49*R$45</f>
        <v>0.0288731841474328</v>
      </c>
      <c r="T72" s="25" t="n">
        <f aca="false">T49*T$45</f>
        <v>0.0250856728819444</v>
      </c>
      <c r="V72" s="25" t="n">
        <f aca="false">V49*V$45</f>
        <v>0.0242581793858785</v>
      </c>
      <c r="X72" s="25" t="n">
        <f aca="false">X49*X$45</f>
        <v>0.0254618728819444</v>
      </c>
      <c r="Z72" s="25" t="n">
        <f aca="false">Z49*Z$45</f>
        <v>0.0243328264058023</v>
      </c>
    </row>
    <row r="73" customFormat="false" ht="15" hidden="false" customHeight="false" outlineLevel="0" collapsed="false">
      <c r="A73" s="0" t="s">
        <v>766</v>
      </c>
      <c r="B73" s="25" t="n">
        <f aca="false">B50*B$45</f>
        <v>0.0230541928819444</v>
      </c>
      <c r="D73" s="25" t="n">
        <f aca="false">D50*D$45</f>
        <v>0.0230541928819444</v>
      </c>
      <c r="F73" s="25" t="n">
        <f aca="false">F50*F$45</f>
        <v>0.0247847128819444</v>
      </c>
      <c r="H73" s="25" t="n">
        <f aca="false">H50*H$45</f>
        <v>0.0314399958614211</v>
      </c>
      <c r="J73" s="25" t="n">
        <f aca="false">J50*J$45</f>
        <v>0.0332223897683579</v>
      </c>
      <c r="L73" s="25" t="n">
        <f aca="false">L50*L$45</f>
        <v>0.0335877928819444</v>
      </c>
      <c r="N73" s="25" t="n">
        <f aca="false">N50*N$45</f>
        <v>0.0261380692563244</v>
      </c>
      <c r="P73" s="25" t="n">
        <f aca="false">P50*P$45</f>
        <v>0.0264952459446565</v>
      </c>
      <c r="R73" s="25" t="n">
        <f aca="false">R50*R$45</f>
        <v>0.0288731841474328</v>
      </c>
      <c r="T73" s="25" t="n">
        <f aca="false">T50*T$45</f>
        <v>0.0250856728819444</v>
      </c>
      <c r="V73" s="25" t="n">
        <f aca="false">V50*V$45</f>
        <v>0.0242581793858785</v>
      </c>
      <c r="X73" s="25" t="n">
        <f aca="false">X50*X$45</f>
        <v>0.0254618728819444</v>
      </c>
      <c r="Z73" s="25" t="n">
        <f aca="false">Z50*Z$45</f>
        <v>0.0243328264058023</v>
      </c>
    </row>
    <row r="74" customFormat="false" ht="15" hidden="false" customHeight="false" outlineLevel="0" collapsed="false">
      <c r="A74" s="0" t="s">
        <v>767</v>
      </c>
      <c r="B74" s="25" t="n">
        <f aca="false">B51*B$45</f>
        <v>0.0461083857638889</v>
      </c>
      <c r="D74" s="25" t="n">
        <f aca="false">D51*D$45</f>
        <v>0.0461083857638889</v>
      </c>
      <c r="F74" s="25" t="n">
        <f aca="false">F51*F$45</f>
        <v>0.0495694257638889</v>
      </c>
      <c r="H74" s="25" t="n">
        <f aca="false">H51*H$45</f>
        <v>0.0628799917228421</v>
      </c>
      <c r="J74" s="25" t="n">
        <f aca="false">J51*J$45</f>
        <v>0.0664447795367158</v>
      </c>
      <c r="L74" s="25" t="n">
        <f aca="false">L51*L$45</f>
        <v>0.0671755857638889</v>
      </c>
      <c r="N74" s="25" t="n">
        <f aca="false">N51*N$45</f>
        <v>0.0522761385126487</v>
      </c>
      <c r="P74" s="25" t="n">
        <f aca="false">P51*P$45</f>
        <v>0.0529904918893131</v>
      </c>
      <c r="R74" s="25" t="n">
        <f aca="false">R51*R$45</f>
        <v>0.0577463682948655</v>
      </c>
      <c r="T74" s="25" t="n">
        <f aca="false">T51*T$45</f>
        <v>0.0501713457638889</v>
      </c>
      <c r="V74" s="25" t="n">
        <f aca="false">V51*V$45</f>
        <v>0.0485163587717569</v>
      </c>
      <c r="X74" s="25" t="n">
        <f aca="false">X51*X$45</f>
        <v>0.0509237457638889</v>
      </c>
      <c r="Z74" s="25" t="n">
        <f aca="false">Z51*Z$45</f>
        <v>0.0486656528116045</v>
      </c>
    </row>
    <row r="75" customFormat="false" ht="15" hidden="false" customHeight="false" outlineLevel="0" collapsed="false">
      <c r="A75" s="0" t="s">
        <v>769</v>
      </c>
      <c r="B75" s="25" t="n">
        <f aca="false">B52*B$45</f>
        <v>0.0230541928819444</v>
      </c>
      <c r="D75" s="25" t="n">
        <f aca="false">D52*D$45</f>
        <v>0.0230541928819444</v>
      </c>
      <c r="F75" s="25" t="n">
        <f aca="false">F52*F$45</f>
        <v>0.0247847128819444</v>
      </c>
      <c r="H75" s="25" t="n">
        <f aca="false">H52*H$45</f>
        <v>0.0314399958614211</v>
      </c>
      <c r="J75" s="25" t="n">
        <f aca="false">J52*J$45</f>
        <v>0.0332223897683579</v>
      </c>
      <c r="L75" s="25" t="n">
        <f aca="false">L52*L$45</f>
        <v>0.0335877928819444</v>
      </c>
      <c r="N75" s="25" t="n">
        <f aca="false">N52*N$45</f>
        <v>0.0261380692563244</v>
      </c>
      <c r="P75" s="25" t="n">
        <f aca="false">P52*P$45</f>
        <v>0.0264952459446565</v>
      </c>
      <c r="R75" s="25" t="n">
        <f aca="false">R52*R$45</f>
        <v>0.0288731841474328</v>
      </c>
      <c r="T75" s="25" t="n">
        <f aca="false">T52*T$45</f>
        <v>0.0250856728819444</v>
      </c>
      <c r="V75" s="25" t="n">
        <f aca="false">V52*V$45</f>
        <v>0.0242581793858785</v>
      </c>
      <c r="X75" s="25" t="n">
        <f aca="false">X52*X$45</f>
        <v>0.0254618728819444</v>
      </c>
      <c r="Z75" s="25" t="n">
        <f aca="false">Z52*Z$45</f>
        <v>0.0243328264058023</v>
      </c>
    </row>
    <row r="76" customFormat="false" ht="15" hidden="false" customHeight="false" outlineLevel="0" collapsed="false">
      <c r="A76" s="0" t="s">
        <v>770</v>
      </c>
      <c r="B76" s="25" t="n">
        <f aca="false">B53*B$45</f>
        <v>0.0461083857638889</v>
      </c>
      <c r="D76" s="25" t="n">
        <f aca="false">D53*D$45</f>
        <v>0.0461083857638889</v>
      </c>
      <c r="F76" s="25" t="n">
        <f aca="false">F53*F$45</f>
        <v>0.0495694257638889</v>
      </c>
      <c r="H76" s="25" t="n">
        <f aca="false">H53*H$45</f>
        <v>0.0628799917228421</v>
      </c>
      <c r="J76" s="25" t="n">
        <f aca="false">J53*J$45</f>
        <v>0.0664447795367158</v>
      </c>
      <c r="L76" s="25" t="n">
        <f aca="false">L53*L$45</f>
        <v>0.0671755857638889</v>
      </c>
      <c r="N76" s="25" t="n">
        <f aca="false">N53*N$45</f>
        <v>0.0522761385126487</v>
      </c>
      <c r="P76" s="25" t="n">
        <f aca="false">P53*P$45</f>
        <v>0.0529904918893131</v>
      </c>
      <c r="R76" s="25" t="n">
        <f aca="false">R53*R$45</f>
        <v>0.0577463682948655</v>
      </c>
      <c r="T76" s="25" t="n">
        <f aca="false">T53*T$45</f>
        <v>0.0501713457638889</v>
      </c>
      <c r="V76" s="25" t="n">
        <f aca="false">V53*V$45</f>
        <v>0.0485163587717569</v>
      </c>
      <c r="X76" s="25" t="n">
        <f aca="false">X53*X$45</f>
        <v>0.0509237457638889</v>
      </c>
      <c r="Z76" s="25" t="n">
        <f aca="false">Z53*Z$45</f>
        <v>0.0486656528116045</v>
      </c>
    </row>
    <row r="77" customFormat="false" ht="15" hidden="false" customHeight="false" outlineLevel="0" collapsed="false">
      <c r="A77" s="0" t="s">
        <v>772</v>
      </c>
      <c r="B77" s="25" t="n">
        <f aca="false">B54*B$45</f>
        <v>0.0461083857638889</v>
      </c>
      <c r="D77" s="25" t="n">
        <f aca="false">D54*D$45</f>
        <v>0.0461083857638889</v>
      </c>
      <c r="F77" s="25" t="n">
        <f aca="false">F54*F$45</f>
        <v>0.0495694257638889</v>
      </c>
      <c r="H77" s="25" t="n">
        <f aca="false">H54*H$45</f>
        <v>0.0628799917228421</v>
      </c>
      <c r="J77" s="25" t="n">
        <f aca="false">J54*J$45</f>
        <v>0.0664447795367158</v>
      </c>
      <c r="L77" s="25" t="n">
        <f aca="false">L54*L$45</f>
        <v>0.0671755857638889</v>
      </c>
      <c r="N77" s="25" t="n">
        <f aca="false">N54*N$45</f>
        <v>0.0522761385126487</v>
      </c>
      <c r="P77" s="25" t="n">
        <f aca="false">P54*P$45</f>
        <v>0.0529904918893131</v>
      </c>
      <c r="R77" s="25" t="n">
        <f aca="false">R54*R$45</f>
        <v>0.0577463682948655</v>
      </c>
      <c r="T77" s="25" t="n">
        <f aca="false">T54*T$45</f>
        <v>0.0501713457638889</v>
      </c>
      <c r="V77" s="25" t="n">
        <f aca="false">V54*V$45</f>
        <v>0.0485163587717569</v>
      </c>
      <c r="X77" s="25" t="n">
        <f aca="false">X54*X$45</f>
        <v>0.0509237457638889</v>
      </c>
      <c r="Z77" s="25" t="n">
        <f aca="false">Z54*Z$45</f>
        <v>0.0486656528116045</v>
      </c>
    </row>
    <row r="78" customFormat="false" ht="15" hidden="false" customHeight="false" outlineLevel="0" collapsed="false">
      <c r="A78" s="0" t="s">
        <v>708</v>
      </c>
      <c r="B78" s="25" t="n">
        <f aca="false">B55*B$45</f>
        <v>0.0115270964409722</v>
      </c>
      <c r="D78" s="25" t="n">
        <f aca="false">D55*D$45</f>
        <v>0.0115270964409722</v>
      </c>
      <c r="F78" s="25" t="n">
        <f aca="false">F55*F$45</f>
        <v>0.0123923564409722</v>
      </c>
      <c r="H78" s="25" t="n">
        <f aca="false">H55*H$45</f>
        <v>0.0157199979307105</v>
      </c>
      <c r="J78" s="25" t="n">
        <f aca="false">J55*J$45</f>
        <v>0.0166111948841789</v>
      </c>
      <c r="L78" s="25" t="n">
        <f aca="false">L55*L$45</f>
        <v>0.0167938964409722</v>
      </c>
      <c r="N78" s="25" t="n">
        <f aca="false">N55*N$45</f>
        <v>0.0130690346281622</v>
      </c>
      <c r="P78" s="25" t="n">
        <f aca="false">P55*P$45</f>
        <v>0.0132476229723283</v>
      </c>
      <c r="R78" s="25" t="n">
        <f aca="false">R55*R$45</f>
        <v>0.0144365920737164</v>
      </c>
      <c r="T78" s="25" t="n">
        <f aca="false">T55*T$45</f>
        <v>0.0125428364409722</v>
      </c>
      <c r="V78" s="25" t="n">
        <f aca="false">V55*V$45</f>
        <v>0.0121290896929392</v>
      </c>
      <c r="X78" s="25" t="n">
        <f aca="false">X55*X$45</f>
        <v>0.0127309364409722</v>
      </c>
      <c r="Z78" s="25" t="n">
        <f aca="false">Z55*Z$45</f>
        <v>0.0121664132029011</v>
      </c>
    </row>
    <row r="79" customFormat="false" ht="15" hidden="false" customHeight="false" outlineLevel="0" collapsed="false">
      <c r="A79" s="0" t="s">
        <v>775</v>
      </c>
      <c r="B79" s="25" t="n">
        <f aca="false">B56*B$45</f>
        <v>0.0115270964409722</v>
      </c>
      <c r="D79" s="25" t="n">
        <f aca="false">D56*D$45</f>
        <v>0.0115270964409722</v>
      </c>
      <c r="F79" s="25" t="n">
        <f aca="false">F56*F$45</f>
        <v>0.0123923564409722</v>
      </c>
      <c r="H79" s="25" t="n">
        <f aca="false">H56*H$45</f>
        <v>0.0157199979307105</v>
      </c>
      <c r="J79" s="25" t="n">
        <f aca="false">J56*J$45</f>
        <v>0.0166111948841789</v>
      </c>
      <c r="L79" s="25" t="n">
        <f aca="false">L56*L$45</f>
        <v>0.0167938964409722</v>
      </c>
      <c r="N79" s="25" t="n">
        <f aca="false">N56*N$45</f>
        <v>0.0130690346281622</v>
      </c>
      <c r="P79" s="25" t="n">
        <f aca="false">P56*P$45</f>
        <v>0.0132476229723283</v>
      </c>
      <c r="R79" s="25" t="n">
        <f aca="false">R56*R$45</f>
        <v>0.0144365920737164</v>
      </c>
      <c r="T79" s="25" t="n">
        <f aca="false">T56*T$45</f>
        <v>0.0125428364409722</v>
      </c>
      <c r="V79" s="25" t="n">
        <f aca="false">V56*V$45</f>
        <v>0.0121290896929392</v>
      </c>
      <c r="X79" s="25" t="n">
        <f aca="false">X56*X$45</f>
        <v>0.0127309364409722</v>
      </c>
      <c r="Z79" s="25" t="n">
        <f aca="false">Z56*Z$45</f>
        <v>0.0121664132029011</v>
      </c>
    </row>
    <row r="80" customFormat="false" ht="15" hidden="false" customHeight="false" outlineLevel="0" collapsed="false">
      <c r="A80" s="0" t="s">
        <v>777</v>
      </c>
      <c r="B80" s="25" t="n">
        <f aca="false">B57*B$45</f>
        <v>0.0461083857638889</v>
      </c>
      <c r="D80" s="25" t="n">
        <f aca="false">D57*D$45</f>
        <v>0.0461083857638889</v>
      </c>
      <c r="F80" s="25" t="n">
        <f aca="false">F57*F$45</f>
        <v>0.0495694257638889</v>
      </c>
      <c r="H80" s="25" t="n">
        <f aca="false">H57*H$45</f>
        <v>0.0628799917228421</v>
      </c>
      <c r="J80" s="25" t="n">
        <f aca="false">J57*J$45</f>
        <v>0.0664447795367158</v>
      </c>
      <c r="L80" s="25" t="n">
        <f aca="false">L57*L$45</f>
        <v>0.0671755857638889</v>
      </c>
      <c r="N80" s="25" t="n">
        <f aca="false">N57*N$45</f>
        <v>0.0522761385126487</v>
      </c>
      <c r="P80" s="25" t="n">
        <f aca="false">P57*P$45</f>
        <v>0.0529904918893131</v>
      </c>
      <c r="R80" s="25" t="n">
        <f aca="false">R57*R$45</f>
        <v>0.0577463682948655</v>
      </c>
      <c r="T80" s="25" t="n">
        <f aca="false">T57*T$45</f>
        <v>0.0501713457638889</v>
      </c>
      <c r="V80" s="25" t="n">
        <f aca="false">V57*V$45</f>
        <v>0.0485163587717569</v>
      </c>
      <c r="X80" s="25" t="n">
        <f aca="false">X57*X$45</f>
        <v>0.0509237457638889</v>
      </c>
      <c r="Z80" s="25" t="n">
        <f aca="false">Z57*Z$45</f>
        <v>0.0486656528116045</v>
      </c>
    </row>
    <row r="81" s="101" customFormat="true" ht="15" hidden="false" customHeight="false" outlineLevel="0" collapsed="false">
      <c r="A81" s="101" t="s">
        <v>781</v>
      </c>
      <c r="B81" s="177" t="n">
        <f aca="false">SUM(B72:B80)</f>
        <v>0.276650314583333</v>
      </c>
      <c r="D81" s="177" t="n">
        <f aca="false">SUM(D72:D80)</f>
        <v>0.276650314583333</v>
      </c>
      <c r="F81" s="177" t="n">
        <f aca="false">SUM(F72:F80)</f>
        <v>0.297416554583333</v>
      </c>
      <c r="H81" s="177" t="n">
        <f aca="false">SUM(H72:H80)</f>
        <v>0.377279950337053</v>
      </c>
      <c r="J81" s="177" t="n">
        <f aca="false">SUM(J72:J80)</f>
        <v>0.398668677220295</v>
      </c>
      <c r="L81" s="177" t="n">
        <f aca="false">SUM(L72:L80)</f>
        <v>0.403053514583333</v>
      </c>
      <c r="N81" s="177" t="n">
        <f aca="false">SUM(N72:N80)</f>
        <v>0.313656831075892</v>
      </c>
      <c r="P81" s="177" t="n">
        <f aca="false">SUM(P72:P80)</f>
        <v>0.317942951335878</v>
      </c>
      <c r="R81" s="177" t="n">
        <f aca="false">SUM(R72:R80)</f>
        <v>0.346478209769193</v>
      </c>
      <c r="T81" s="177" t="n">
        <f aca="false">SUM(T72:T80)</f>
        <v>0.301028074583333</v>
      </c>
      <c r="V81" s="177" t="n">
        <f aca="false">SUM(V72:V80)</f>
        <v>0.291098152630542</v>
      </c>
      <c r="X81" s="177" t="n">
        <f aca="false">SUM(X72:X80)</f>
        <v>0.305542474583333</v>
      </c>
      <c r="Z81" s="177" t="n">
        <f aca="false">SUM(Z72:Z80)</f>
        <v>0.291993916869627</v>
      </c>
      <c r="AA81" s="177" t="n">
        <f aca="false">D$2*D81+F$2*F81</f>
        <v>0.286911737107724</v>
      </c>
      <c r="AB81" s="177" t="n">
        <f aca="false">H$2*H81+J$2*J81+L$2*L81</f>
        <v>0.397741675637046</v>
      </c>
      <c r="AC81" s="177" t="n">
        <f aca="false">N$2*N81+P$2*P81+R$2*R81+T$2*T81+V$2*V81+X$2*X81+Z$2*Z81</f>
        <v>0.307462208224402</v>
      </c>
    </row>
    <row r="83" customFormat="false" ht="15" hidden="false" customHeight="false" outlineLevel="0" collapsed="false">
      <c r="A83" s="176" t="s">
        <v>782</v>
      </c>
    </row>
    <row r="84" s="101" customFormat="true" ht="15" hidden="false" customHeight="false" outlineLevel="0" collapsed="false">
      <c r="A84" s="101" t="s">
        <v>783</v>
      </c>
      <c r="B84" s="177" t="n">
        <f aca="false">B44+B69</f>
        <v>3.26837783472222</v>
      </c>
      <c r="D84" s="177" t="n">
        <f aca="false">D44+D69</f>
        <v>3.26837783472222</v>
      </c>
      <c r="F84" s="177" t="n">
        <f aca="false">F44+F69</f>
        <v>3.48296231472222</v>
      </c>
      <c r="H84" s="177" t="n">
        <f aca="false">H44+H69</f>
        <v>4.48038929363243</v>
      </c>
      <c r="J84" s="177" t="n">
        <f aca="false">J44+J69</f>
        <v>4.67051946255276</v>
      </c>
      <c r="L84" s="177" t="n">
        <f aca="false">L44+L69</f>
        <v>4.57454423472222</v>
      </c>
      <c r="N84" s="177" t="n">
        <f aca="false">N44+N69</f>
        <v>3.81859469556844</v>
      </c>
      <c r="P84" s="177" t="n">
        <f aca="false">P44+P69</f>
        <v>3.86985547427482</v>
      </c>
      <c r="R84" s="177" t="n">
        <f aca="false">R44+R69</f>
        <v>4.17969134856333</v>
      </c>
      <c r="T84" s="177" t="n">
        <f aca="false">T44+T69</f>
        <v>3.52028135472222</v>
      </c>
      <c r="V84" s="177" t="n">
        <f aca="false">V44+V69</f>
        <v>3.56696648769786</v>
      </c>
      <c r="X84" s="177" t="n">
        <f aca="false">X44+X69</f>
        <v>3.56693015472222</v>
      </c>
      <c r="Z84" s="177" t="n">
        <f aca="false">Z44+Z69</f>
        <v>3.52017062863896</v>
      </c>
      <c r="AA84" s="177" t="n">
        <f aca="false">D$2*D84+F$2*F84</f>
        <v>3.37441253414092</v>
      </c>
      <c r="AB84" s="177" t="n">
        <f aca="false">H$2*H84+J$2*J84+L$2*L84</f>
        <v>4.58839742204889</v>
      </c>
      <c r="AC84" s="177" t="n">
        <f aca="false">N$2*N84+P$2*P84+R$2*R84+T$2*T84+V$2*V84+X$2*X84+Z$2*Z84</f>
        <v>3.67098515977944</v>
      </c>
    </row>
    <row r="85" s="101" customFormat="true" ht="15" hidden="false" customHeight="false" outlineLevel="0" collapsed="false">
      <c r="A85" s="101" t="s">
        <v>784</v>
      </c>
      <c r="B85" s="177" t="n">
        <f aca="false">B45+B81</f>
        <v>1.42935995868056</v>
      </c>
      <c r="D85" s="177" t="n">
        <f aca="false">D45+D81</f>
        <v>1.42935995868056</v>
      </c>
      <c r="F85" s="177" t="n">
        <f aca="false">F45+F81</f>
        <v>1.53665219868056</v>
      </c>
      <c r="H85" s="177" t="n">
        <f aca="false">H45+H81</f>
        <v>1.94927974340811</v>
      </c>
      <c r="J85" s="177" t="n">
        <f aca="false">J45+J81</f>
        <v>2.05978816563819</v>
      </c>
      <c r="L85" s="177" t="n">
        <f aca="false">L45+L81</f>
        <v>2.08244315868056</v>
      </c>
      <c r="N85" s="177" t="n">
        <f aca="false">N45+N81</f>
        <v>1.62056029389211</v>
      </c>
      <c r="P85" s="177" t="n">
        <f aca="false">P45+P81</f>
        <v>1.64270524856871</v>
      </c>
      <c r="R85" s="177" t="n">
        <f aca="false">R45+R81</f>
        <v>1.79013741714083</v>
      </c>
      <c r="T85" s="177" t="n">
        <f aca="false">T45+T81</f>
        <v>1.55531171868056</v>
      </c>
      <c r="V85" s="177" t="n">
        <f aca="false">V45+V81</f>
        <v>1.50400712192446</v>
      </c>
      <c r="X85" s="177" t="n">
        <f aca="false">X45+X81</f>
        <v>1.57863611868056</v>
      </c>
      <c r="Z85" s="177" t="n">
        <f aca="false">Z45+Z81</f>
        <v>1.50863523715974</v>
      </c>
      <c r="AA85" s="177" t="n">
        <f aca="false">D$2*D85+F$2*F85</f>
        <v>1.48237730838991</v>
      </c>
      <c r="AB85" s="177" t="n">
        <f aca="false">H$2*H85+J$2*J85+L$2*L85</f>
        <v>2.05499865745807</v>
      </c>
      <c r="AC85" s="177" t="n">
        <f aca="false">N$2*N85+P$2*P85+R$2*R85+T$2*T85+V$2*V85+X$2*X85+Z$2*Z85</f>
        <v>1.58855474249275</v>
      </c>
    </row>
  </sheetData>
  <mergeCells count="12">
    <mergeCell ref="C1:D1"/>
    <mergeCell ref="E1:F1"/>
    <mergeCell ref="G1:H1"/>
    <mergeCell ref="I1:J1"/>
    <mergeCell ref="K1:L1"/>
    <mergeCell ref="M1:N1"/>
    <mergeCell ref="O1:P1"/>
    <mergeCell ref="Q1:R1"/>
    <mergeCell ref="S1:T1"/>
    <mergeCell ref="U1:V1"/>
    <mergeCell ref="W1:X1"/>
    <mergeCell ref="Y1:Z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M1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154" activePane="bottomRight" state="frozen"/>
      <selection pane="topLeft" activeCell="A1" activeCellId="0" sqref="A1"/>
      <selection pane="topRight" activeCell="B1" activeCellId="0" sqref="B1"/>
      <selection pane="bottomLeft" activeCell="A154" activeCellId="0" sqref="A154"/>
      <selection pane="bottomRight" activeCell="B164" activeCellId="0" sqref="B164"/>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12" min="2" style="0" width="15.33"/>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row>
    <row r="2" customFormat="false" ht="15" hidden="false" customHeight="false" outlineLevel="0" collapsed="false">
      <c r="A2" s="53" t="s">
        <v>789</v>
      </c>
    </row>
    <row r="3" customFormat="false" ht="15" hidden="false" customHeight="false" outlineLevel="0" collapsed="false">
      <c r="A3" s="0" t="s">
        <v>318</v>
      </c>
    </row>
    <row r="4" customFormat="false" ht="15" hidden="false" customHeight="false" outlineLevel="0" collapsed="false">
      <c r="A4" s="0" t="s">
        <v>238</v>
      </c>
      <c r="B4" s="54" t="n">
        <f aca="false">Demographics!C21</f>
        <v>488450.914</v>
      </c>
      <c r="C4" s="54" t="n">
        <f aca="false">Demographics!D21</f>
        <v>503951.574</v>
      </c>
      <c r="D4" s="54" t="n">
        <f aca="false">Demographics!E21</f>
        <v>519797.292</v>
      </c>
      <c r="E4" s="54" t="n">
        <f aca="false">Demographics!F21</f>
        <v>536016.586</v>
      </c>
      <c r="F4" s="54" t="n">
        <f aca="false">Demographics!G21</f>
        <v>552626.9</v>
      </c>
      <c r="G4" s="54" t="n">
        <f aca="false">Demographics!H21</f>
        <v>569616.866</v>
      </c>
      <c r="H4" s="54" t="n">
        <f aca="false">Demographics!I21</f>
        <v>587053.712</v>
      </c>
      <c r="I4" s="54" t="n">
        <f aca="false">Demographics!J21</f>
        <v>604848.454</v>
      </c>
      <c r="J4" s="54" t="n">
        <f aca="false">Demographics!K21</f>
        <v>623080.374</v>
      </c>
      <c r="K4" s="54" t="n">
        <f aca="false">Demographics!L21</f>
        <v>641963.014</v>
      </c>
      <c r="L4" s="54" t="n">
        <f aca="false">Demographics!M21</f>
        <v>660729.328</v>
      </c>
      <c r="M4" s="54" t="str">
        <f aca="false">Demographics!N21</f>
        <v>Calculation based on 2011 DHS data</v>
      </c>
    </row>
    <row r="5" customFormat="false" ht="15" hidden="false" customHeight="false" outlineLevel="0" collapsed="false">
      <c r="A5" s="0" t="s">
        <v>25</v>
      </c>
      <c r="B5" s="54" t="n">
        <f aca="false">Demographics!C22</f>
        <v>79446.8797361673</v>
      </c>
      <c r="C5" s="54" t="n">
        <f aca="false">Demographics!D22</f>
        <v>81968.0728295868</v>
      </c>
      <c r="D5" s="54" t="n">
        <f aca="false">Demographics!E22</f>
        <v>84545.3898458862</v>
      </c>
      <c r="E5" s="54" t="n">
        <f aca="false">Demographics!F22</f>
        <v>87183.4692575332</v>
      </c>
      <c r="F5" s="54" t="n">
        <f aca="false">Demographics!G22</f>
        <v>89885.1483432191</v>
      </c>
      <c r="G5" s="54" t="n">
        <f aca="false">Demographics!H22</f>
        <v>92648.5780898642</v>
      </c>
      <c r="H5" s="54" t="n">
        <f aca="false">Demographics!I22</f>
        <v>95484.6931782681</v>
      </c>
      <c r="I5" s="54" t="n">
        <f aca="false">Demographics!J22</f>
        <v>98379.0202991507</v>
      </c>
      <c r="J5" s="54" t="n">
        <f aca="false">Demographics!K22</f>
        <v>101344.454724767</v>
      </c>
      <c r="K5" s="54" t="n">
        <f aca="false">Demographics!L22</f>
        <v>104415.729209436</v>
      </c>
      <c r="L5" s="54" t="n">
        <f aca="false">Demographics!M22</f>
        <v>107468.083189572</v>
      </c>
      <c r="M5" s="54" t="str">
        <f aca="false">Demographics!N22</f>
        <v>Calculation based on 2011 DHS data</v>
      </c>
    </row>
    <row r="6" customFormat="false" ht="15" hidden="false" customHeight="false" outlineLevel="0" collapsed="false">
      <c r="A6" s="0" t="s">
        <v>26</v>
      </c>
      <c r="B6" s="54" t="n">
        <f aca="false">Demographics!C23</f>
        <v>212880.748142292</v>
      </c>
      <c r="C6" s="54" t="n">
        <f aca="false">Demographics!D23</f>
        <v>219636.374967671</v>
      </c>
      <c r="D6" s="54" t="n">
        <f aca="false">Demographics!E23</f>
        <v>226542.387846361</v>
      </c>
      <c r="E6" s="54" t="n">
        <f aca="false">Demographics!F23</f>
        <v>233611.215730794</v>
      </c>
      <c r="F6" s="54" t="n">
        <f aca="false">Demographics!G23</f>
        <v>240850.461210429</v>
      </c>
      <c r="G6" s="54" t="n">
        <f aca="false">Demographics!H23</f>
        <v>248255.169788766</v>
      </c>
      <c r="H6" s="54" t="n">
        <f aca="false">Demographics!I23</f>
        <v>255854.641333049</v>
      </c>
      <c r="I6" s="54" t="n">
        <f aca="false">Demographics!J23</f>
        <v>263610.094094796</v>
      </c>
      <c r="J6" s="54" t="n">
        <f aca="false">Demographics!K23</f>
        <v>271556.081415991</v>
      </c>
      <c r="K6" s="54" t="n">
        <f aca="false">Demographics!L23</f>
        <v>279785.670950758</v>
      </c>
      <c r="L6" s="54" t="n">
        <f aca="false">Demographics!M23</f>
        <v>287964.562318731</v>
      </c>
      <c r="M6" s="54" t="str">
        <f aca="false">Demographics!N23</f>
        <v>Calculation based on 2011 DHS data</v>
      </c>
    </row>
    <row r="7" customFormat="false" ht="15" hidden="false" customHeight="false" outlineLevel="0" collapsed="false">
      <c r="A7" s="0" t="s">
        <v>27</v>
      </c>
      <c r="B7" s="54" t="n">
        <f aca="false">Demographics!C24</f>
        <v>200533.962476743</v>
      </c>
      <c r="C7" s="54" t="n">
        <f aca="false">Demographics!D24</f>
        <v>206897.772394406</v>
      </c>
      <c r="D7" s="54" t="n">
        <f aca="false">Demographics!E24</f>
        <v>213403.246184612</v>
      </c>
      <c r="E7" s="54" t="n">
        <f aca="false">Demographics!F24</f>
        <v>220062.091937934</v>
      </c>
      <c r="F7" s="54" t="n">
        <f aca="false">Demographics!G24</f>
        <v>226881.471304277</v>
      </c>
      <c r="G7" s="54" t="n">
        <f aca="false">Demographics!H24</f>
        <v>233856.717141006</v>
      </c>
      <c r="H7" s="54" t="n">
        <f aca="false">Demographics!I24</f>
        <v>241015.429964045</v>
      </c>
      <c r="I7" s="54" t="n">
        <f aca="false">Demographics!J24</f>
        <v>248321.077312084</v>
      </c>
      <c r="J7" s="54" t="n">
        <f aca="false">Demographics!K24</f>
        <v>255806.208481598</v>
      </c>
      <c r="K7" s="54" t="n">
        <f aca="false">Demographics!L24</f>
        <v>263558.493332931</v>
      </c>
      <c r="L7" s="54" t="n">
        <f aca="false">Demographics!M24</f>
        <v>271263.02044024</v>
      </c>
      <c r="M7" s="54" t="str">
        <f aca="false">Demographics!N24</f>
        <v>Calculation based on 2011 DHS data</v>
      </c>
    </row>
    <row r="8" customFormat="false" ht="15" hidden="false" customHeight="false" outlineLevel="0" collapsed="false">
      <c r="B8" s="54"/>
      <c r="C8" s="24"/>
      <c r="D8" s="54"/>
      <c r="E8" s="54"/>
      <c r="F8" s="54"/>
      <c r="G8" s="54"/>
      <c r="H8" s="54"/>
      <c r="I8" s="54"/>
      <c r="J8" s="54"/>
      <c r="K8" s="54"/>
      <c r="L8" s="54"/>
      <c r="M8" s="54"/>
    </row>
    <row r="9" customFormat="false" ht="15" hidden="false" customHeight="false" outlineLevel="0" collapsed="false">
      <c r="A9" s="0" t="s">
        <v>790</v>
      </c>
      <c r="B9" s="54"/>
      <c r="C9" s="24"/>
      <c r="D9" s="54"/>
      <c r="E9" s="54"/>
      <c r="F9" s="54"/>
      <c r="G9" s="54"/>
      <c r="H9" s="54"/>
      <c r="I9" s="54"/>
      <c r="J9" s="54"/>
      <c r="K9" s="54"/>
      <c r="L9" s="54"/>
      <c r="M9" s="54"/>
    </row>
    <row r="10" customFormat="false" ht="15" hidden="false" customHeight="false" outlineLevel="0" collapsed="false">
      <c r="A10" s="0" t="s">
        <v>238</v>
      </c>
      <c r="C10" s="24"/>
    </row>
    <row r="11" customFormat="false" ht="15" hidden="false" customHeight="false" outlineLevel="0" collapsed="false">
      <c r="A11" s="0" t="s">
        <v>830</v>
      </c>
      <c r="B11" s="74" t="n">
        <v>0</v>
      </c>
      <c r="C11" s="74" t="n">
        <f aca="false">'Regional Data WRA'!T16</f>
        <v>0.793410224638292</v>
      </c>
      <c r="D11" s="74" t="n">
        <f aca="false">C11</f>
        <v>0.793410224638292</v>
      </c>
      <c r="E11" s="74" t="n">
        <f aca="false">D11</f>
        <v>0.793410224638292</v>
      </c>
      <c r="F11" s="74" t="n">
        <f aca="false">E11</f>
        <v>0.793410224638292</v>
      </c>
      <c r="G11" s="74" t="n">
        <f aca="false">F11</f>
        <v>0.793410224638292</v>
      </c>
      <c r="H11" s="74" t="n">
        <f aca="false">G11</f>
        <v>0.793410224638292</v>
      </c>
      <c r="I11" s="74" t="n">
        <f aca="false">H11</f>
        <v>0.793410224638292</v>
      </c>
      <c r="J11" s="74" t="n">
        <f aca="false">I11</f>
        <v>0.793410224638292</v>
      </c>
      <c r="K11" s="74" t="n">
        <f aca="false">J11</f>
        <v>0.793410224638292</v>
      </c>
      <c r="L11" s="74" t="n">
        <f aca="false">K11</f>
        <v>0.793410224638292</v>
      </c>
      <c r="M11" s="54" t="s">
        <v>791</v>
      </c>
    </row>
    <row r="12" customFormat="false" ht="15" hidden="false" customHeight="false" outlineLevel="0" collapsed="false">
      <c r="A12" s="0" t="s">
        <v>26</v>
      </c>
      <c r="B12" s="74" t="n">
        <v>0</v>
      </c>
      <c r="C12" s="74" t="n">
        <v>0</v>
      </c>
      <c r="D12" s="74" t="n">
        <f aca="false">C12</f>
        <v>0</v>
      </c>
      <c r="E12" s="74" t="n">
        <f aca="false">D12</f>
        <v>0</v>
      </c>
      <c r="F12" s="74" t="n">
        <f aca="false">E12</f>
        <v>0</v>
      </c>
      <c r="G12" s="74" t="n">
        <f aca="false">F12</f>
        <v>0</v>
      </c>
      <c r="H12" s="74" t="n">
        <f aca="false">G12</f>
        <v>0</v>
      </c>
      <c r="I12" s="74" t="n">
        <f aca="false">H12</f>
        <v>0</v>
      </c>
      <c r="J12" s="74" t="n">
        <f aca="false">I12</f>
        <v>0</v>
      </c>
      <c r="K12" s="74" t="n">
        <f aca="false">J12</f>
        <v>0</v>
      </c>
      <c r="L12" s="74" t="n">
        <f aca="false">K12</f>
        <v>0</v>
      </c>
      <c r="M12" s="54" t="s">
        <v>791</v>
      </c>
    </row>
    <row r="13" customFormat="false" ht="15" hidden="false" customHeight="false" outlineLevel="0" collapsed="false">
      <c r="A13" s="0" t="s">
        <v>27</v>
      </c>
      <c r="B13" s="74" t="n">
        <v>0</v>
      </c>
      <c r="C13" s="74" t="n">
        <v>0</v>
      </c>
      <c r="D13" s="74" t="n">
        <f aca="false">C13</f>
        <v>0</v>
      </c>
      <c r="E13" s="74" t="n">
        <f aca="false">D13</f>
        <v>0</v>
      </c>
      <c r="F13" s="74" t="n">
        <f aca="false">E13</f>
        <v>0</v>
      </c>
      <c r="G13" s="74" t="n">
        <f aca="false">F13</f>
        <v>0</v>
      </c>
      <c r="H13" s="74" t="n">
        <f aca="false">G13</f>
        <v>0</v>
      </c>
      <c r="I13" s="74" t="n">
        <f aca="false">H13</f>
        <v>0</v>
      </c>
      <c r="J13" s="74" t="n">
        <f aca="false">I13</f>
        <v>0</v>
      </c>
      <c r="K13" s="74" t="n">
        <f aca="false">J13</f>
        <v>0</v>
      </c>
      <c r="L13" s="74" t="n">
        <f aca="false">K13</f>
        <v>0</v>
      </c>
      <c r="M13" s="54" t="s">
        <v>791</v>
      </c>
    </row>
    <row r="14" customFormat="false" ht="15" hidden="false" customHeight="false" outlineLevel="0" collapsed="false">
      <c r="B14" s="72"/>
      <c r="C14" s="74"/>
      <c r="D14" s="74"/>
      <c r="E14" s="74"/>
      <c r="F14" s="74"/>
      <c r="G14" s="74"/>
      <c r="H14" s="74"/>
      <c r="I14" s="74"/>
      <c r="J14" s="74"/>
      <c r="K14" s="74"/>
      <c r="L14" s="74"/>
      <c r="M14" s="54"/>
    </row>
    <row r="15" customFormat="false" ht="15" hidden="false" customHeight="false" outlineLevel="0" collapsed="false">
      <c r="A15" s="0" t="s">
        <v>792</v>
      </c>
      <c r="B15" s="72"/>
      <c r="C15" s="74"/>
      <c r="D15" s="74"/>
      <c r="E15" s="74"/>
      <c r="F15" s="74"/>
      <c r="G15" s="74"/>
      <c r="H15" s="74"/>
      <c r="I15" s="74"/>
      <c r="J15" s="74"/>
      <c r="K15" s="74"/>
      <c r="L15" s="74"/>
      <c r="M15" s="54"/>
    </row>
    <row r="16" customFormat="false" ht="15" hidden="false" customHeight="false" outlineLevel="0" collapsed="false">
      <c r="A16" s="0" t="s">
        <v>238</v>
      </c>
      <c r="B16" s="72"/>
      <c r="C16" s="74"/>
      <c r="D16" s="74"/>
      <c r="E16" s="74"/>
      <c r="F16" s="74"/>
      <c r="G16" s="74"/>
      <c r="H16" s="74"/>
      <c r="I16" s="74"/>
      <c r="J16" s="74"/>
      <c r="K16" s="74"/>
      <c r="L16" s="74"/>
    </row>
    <row r="17" customFormat="false" ht="15" hidden="false" customHeight="false" outlineLevel="0" collapsed="false">
      <c r="A17" s="0" t="s">
        <v>830</v>
      </c>
      <c r="B17" s="74" t="n">
        <v>0</v>
      </c>
      <c r="C17" s="74" t="n">
        <f aca="false">'Regional Data WRA'!V16-'Regional Data WRA'!T16</f>
        <v>0.17670698240122</v>
      </c>
      <c r="D17" s="74" t="n">
        <f aca="false">C17</f>
        <v>0.17670698240122</v>
      </c>
      <c r="E17" s="74" t="n">
        <f aca="false">D17</f>
        <v>0.17670698240122</v>
      </c>
      <c r="F17" s="74" t="n">
        <f aca="false">E17</f>
        <v>0.17670698240122</v>
      </c>
      <c r="G17" s="74" t="n">
        <f aca="false">F17</f>
        <v>0.17670698240122</v>
      </c>
      <c r="H17" s="74" t="n">
        <f aca="false">G17</f>
        <v>0.17670698240122</v>
      </c>
      <c r="I17" s="74" t="n">
        <f aca="false">H17</f>
        <v>0.17670698240122</v>
      </c>
      <c r="J17" s="74" t="n">
        <f aca="false">I17</f>
        <v>0.17670698240122</v>
      </c>
      <c r="K17" s="74" t="n">
        <f aca="false">J17</f>
        <v>0.17670698240122</v>
      </c>
      <c r="L17" s="74" t="n">
        <f aca="false">K17</f>
        <v>0.17670698240122</v>
      </c>
      <c r="M17" s="54" t="s">
        <v>791</v>
      </c>
    </row>
    <row r="18" customFormat="false" ht="15" hidden="false" customHeight="false" outlineLevel="0" collapsed="false">
      <c r="A18" s="0" t="s">
        <v>26</v>
      </c>
      <c r="B18" s="74" t="n">
        <v>0</v>
      </c>
      <c r="C18" s="74" t="n">
        <f aca="false">'Regional Data WRA'!V17</f>
        <v>0.596718177739777</v>
      </c>
      <c r="D18" s="74" t="n">
        <f aca="false">C18</f>
        <v>0.596718177739777</v>
      </c>
      <c r="E18" s="74" t="n">
        <f aca="false">D18</f>
        <v>0.596718177739777</v>
      </c>
      <c r="F18" s="74" t="n">
        <f aca="false">E18</f>
        <v>0.596718177739777</v>
      </c>
      <c r="G18" s="74" t="n">
        <f aca="false">F18</f>
        <v>0.596718177739777</v>
      </c>
      <c r="H18" s="74" t="n">
        <f aca="false">G18</f>
        <v>0.596718177739777</v>
      </c>
      <c r="I18" s="74" t="n">
        <f aca="false">H18</f>
        <v>0.596718177739777</v>
      </c>
      <c r="J18" s="74" t="n">
        <f aca="false">I18</f>
        <v>0.596718177739777</v>
      </c>
      <c r="K18" s="74" t="n">
        <f aca="false">J18</f>
        <v>0.596718177739777</v>
      </c>
      <c r="L18" s="74" t="n">
        <f aca="false">K18</f>
        <v>0.596718177739777</v>
      </c>
      <c r="M18" s="54" t="s">
        <v>791</v>
      </c>
    </row>
    <row r="19" customFormat="false" ht="15" hidden="false" customHeight="false" outlineLevel="0" collapsed="false">
      <c r="A19" s="0" t="s">
        <v>27</v>
      </c>
      <c r="B19" s="74" t="n">
        <v>0</v>
      </c>
      <c r="C19" s="74" t="n">
        <f aca="false">'Regional Data WRA'!V18</f>
        <v>0.914186530934878</v>
      </c>
      <c r="D19" s="74" t="n">
        <f aca="false">C19</f>
        <v>0.914186530934878</v>
      </c>
      <c r="E19" s="74" t="n">
        <f aca="false">D19</f>
        <v>0.914186530934878</v>
      </c>
      <c r="F19" s="74" t="n">
        <f aca="false">E19</f>
        <v>0.914186530934878</v>
      </c>
      <c r="G19" s="74" t="n">
        <f aca="false">F19</f>
        <v>0.914186530934878</v>
      </c>
      <c r="H19" s="74" t="n">
        <f aca="false">G19</f>
        <v>0.914186530934878</v>
      </c>
      <c r="I19" s="74" t="n">
        <f aca="false">H19</f>
        <v>0.914186530934878</v>
      </c>
      <c r="J19" s="74" t="n">
        <f aca="false">I19</f>
        <v>0.914186530934878</v>
      </c>
      <c r="K19" s="74" t="n">
        <f aca="false">J19</f>
        <v>0.914186530934878</v>
      </c>
      <c r="L19" s="74" t="n">
        <f aca="false">K19</f>
        <v>0.914186530934878</v>
      </c>
      <c r="M19" s="54" t="s">
        <v>791</v>
      </c>
    </row>
    <row r="21" customFormat="false" ht="15" hidden="false" customHeight="false" outlineLevel="0" collapsed="false">
      <c r="A21" s="0" t="s">
        <v>793</v>
      </c>
      <c r="B21" s="54"/>
      <c r="C21" s="54"/>
      <c r="D21" s="54"/>
      <c r="E21" s="54"/>
      <c r="F21" s="54"/>
      <c r="G21" s="54"/>
      <c r="H21" s="54"/>
      <c r="I21" s="54"/>
      <c r="J21" s="54"/>
      <c r="K21" s="54"/>
      <c r="L21" s="54"/>
      <c r="M21" s="54"/>
    </row>
    <row r="22" customFormat="false" ht="15" hidden="false" customHeight="false" outlineLevel="0" collapsed="false">
      <c r="A22" s="0" t="s">
        <v>238</v>
      </c>
      <c r="B22" s="54" t="n">
        <f aca="false">SUM(B23:B25)</f>
        <v>0</v>
      </c>
      <c r="C22" s="54" t="n">
        <f aca="false">SUM(C23:C25)</f>
        <v>65034.3070768903</v>
      </c>
      <c r="D22" s="54" t="n">
        <f aca="false">SUM(D23:D25)</f>
        <v>67079.1767497565</v>
      </c>
      <c r="E22" s="54" t="n">
        <f aca="false">SUM(E23:E25)</f>
        <v>69172.255928365</v>
      </c>
      <c r="F22" s="54" t="n">
        <f aca="false">SUM(F23:F25)</f>
        <v>71315.7957386397</v>
      </c>
      <c r="G22" s="54" t="n">
        <f aca="false">SUM(G23:G25)</f>
        <v>73508.3291546975</v>
      </c>
      <c r="H22" s="54" t="n">
        <f aca="false">SUM(H23:H25)</f>
        <v>75758.531864088</v>
      </c>
      <c r="I22" s="54" t="n">
        <f aca="false">SUM(I23:I25)</f>
        <v>78054.9205952442</v>
      </c>
      <c r="J22" s="54" t="n">
        <f aca="false">SUM(J23:J25)</f>
        <v>80407.7265890227</v>
      </c>
      <c r="K22" s="54" t="n">
        <f aca="false">SUM(K23:K25)</f>
        <v>82844.5071678296</v>
      </c>
      <c r="L22" s="54" t="n">
        <f aca="false">SUM(L23:L25)</f>
        <v>85266.2760248852</v>
      </c>
      <c r="M22" s="54"/>
    </row>
    <row r="23" customFormat="false" ht="15" hidden="false" customHeight="false" outlineLevel="0" collapsed="false">
      <c r="A23" s="0" t="s">
        <v>25</v>
      </c>
      <c r="B23" s="54" t="n">
        <f aca="false">B5*B11</f>
        <v>0</v>
      </c>
      <c r="C23" s="54" t="n">
        <f aca="false">C5*C11</f>
        <v>65034.3070768903</v>
      </c>
      <c r="D23" s="54" t="n">
        <f aca="false">D5*D11</f>
        <v>67079.1767497565</v>
      </c>
      <c r="E23" s="54" t="n">
        <f aca="false">E5*E11</f>
        <v>69172.255928365</v>
      </c>
      <c r="F23" s="54" t="n">
        <f aca="false">F5*F11</f>
        <v>71315.7957386397</v>
      </c>
      <c r="G23" s="54" t="n">
        <f aca="false">G5*G11</f>
        <v>73508.3291546975</v>
      </c>
      <c r="H23" s="54" t="n">
        <f aca="false">H5*H11</f>
        <v>75758.531864088</v>
      </c>
      <c r="I23" s="54" t="n">
        <f aca="false">I5*I11</f>
        <v>78054.9205952442</v>
      </c>
      <c r="J23" s="54" t="n">
        <f aca="false">J5*J11</f>
        <v>80407.7265890227</v>
      </c>
      <c r="K23" s="54" t="n">
        <f aca="false">K5*K11</f>
        <v>82844.5071678296</v>
      </c>
      <c r="L23" s="54" t="n">
        <f aca="false">L5*L11</f>
        <v>85266.2760248852</v>
      </c>
      <c r="M23" s="54"/>
    </row>
    <row r="24" customFormat="false" ht="15" hidden="false" customHeight="false" outlineLevel="0" collapsed="false">
      <c r="A24" s="0" t="s">
        <v>26</v>
      </c>
      <c r="B24" s="54" t="n">
        <f aca="false">B6*B12</f>
        <v>0</v>
      </c>
      <c r="C24" s="54" t="n">
        <f aca="false">C6*C12</f>
        <v>0</v>
      </c>
      <c r="D24" s="54" t="n">
        <f aca="false">D6*D12</f>
        <v>0</v>
      </c>
      <c r="E24" s="54" t="n">
        <f aca="false">E6*E12</f>
        <v>0</v>
      </c>
      <c r="F24" s="54" t="n">
        <f aca="false">F6*F12</f>
        <v>0</v>
      </c>
      <c r="G24" s="54" t="n">
        <f aca="false">G6*G12</f>
        <v>0</v>
      </c>
      <c r="H24" s="54" t="n">
        <f aca="false">H6*H12</f>
        <v>0</v>
      </c>
      <c r="I24" s="54" t="n">
        <f aca="false">I6*I12</f>
        <v>0</v>
      </c>
      <c r="J24" s="54" t="n">
        <f aca="false">J6*J12</f>
        <v>0</v>
      </c>
      <c r="K24" s="54" t="n">
        <f aca="false">K6*K12</f>
        <v>0</v>
      </c>
      <c r="L24" s="54" t="n">
        <f aca="false">L6*L12</f>
        <v>0</v>
      </c>
      <c r="M24" s="54"/>
    </row>
    <row r="25" customFormat="false" ht="15" hidden="false" customHeight="false" outlineLevel="0" collapsed="false">
      <c r="A25" s="0" t="s">
        <v>27</v>
      </c>
      <c r="B25" s="54" t="n">
        <f aca="false">B7*B13</f>
        <v>0</v>
      </c>
      <c r="C25" s="54" t="n">
        <f aca="false">C7*C13</f>
        <v>0</v>
      </c>
      <c r="D25" s="54" t="n">
        <f aca="false">D7*D13</f>
        <v>0</v>
      </c>
      <c r="E25" s="54" t="n">
        <f aca="false">E7*E13</f>
        <v>0</v>
      </c>
      <c r="F25" s="54" t="n">
        <f aca="false">F7*F13</f>
        <v>0</v>
      </c>
      <c r="G25" s="54" t="n">
        <f aca="false">G7*G13</f>
        <v>0</v>
      </c>
      <c r="H25" s="54" t="n">
        <f aca="false">H7*H13</f>
        <v>0</v>
      </c>
      <c r="I25" s="54" t="n">
        <f aca="false">I7*I13</f>
        <v>0</v>
      </c>
      <c r="J25" s="54" t="n">
        <f aca="false">J7*J13</f>
        <v>0</v>
      </c>
      <c r="K25" s="54" t="n">
        <f aca="false">K7*K13</f>
        <v>0</v>
      </c>
      <c r="L25" s="54" t="n">
        <f aca="false">L7*L13</f>
        <v>0</v>
      </c>
      <c r="M25" s="54"/>
    </row>
    <row r="26" customFormat="false" ht="15" hidden="false" customHeight="false" outlineLevel="0" collapsed="false">
      <c r="B26" s="54"/>
      <c r="C26" s="54"/>
      <c r="D26" s="54"/>
      <c r="E26" s="54"/>
      <c r="F26" s="54"/>
      <c r="G26" s="54"/>
      <c r="H26" s="54"/>
      <c r="I26" s="54"/>
      <c r="J26" s="54"/>
      <c r="K26" s="54"/>
      <c r="L26" s="54"/>
      <c r="M26" s="54"/>
    </row>
    <row r="27" customFormat="false" ht="15" hidden="false" customHeight="false" outlineLevel="0" collapsed="false">
      <c r="A27" s="0" t="s">
        <v>794</v>
      </c>
      <c r="B27" s="54"/>
      <c r="C27" s="54"/>
      <c r="D27" s="54"/>
      <c r="E27" s="54"/>
      <c r="F27" s="54"/>
      <c r="G27" s="54"/>
      <c r="H27" s="54"/>
      <c r="I27" s="54"/>
      <c r="J27" s="54"/>
      <c r="K27" s="54"/>
      <c r="L27" s="54"/>
      <c r="M27" s="54"/>
    </row>
    <row r="28" customFormat="false" ht="15" hidden="false" customHeight="false" outlineLevel="0" collapsed="false">
      <c r="A28" s="0" t="s">
        <v>238</v>
      </c>
      <c r="B28" s="54" t="n">
        <f aca="false">SUM(B29:B31)</f>
        <v>0</v>
      </c>
      <c r="C28" s="54" t="n">
        <f aca="false">SUM(C29:C31)</f>
        <v>334688.505042435</v>
      </c>
      <c r="D28" s="54" t="n">
        <f aca="false">SUM(D29:D31)</f>
        <v>345212.094891852</v>
      </c>
      <c r="E28" s="54" t="n">
        <f aca="false">SUM(E29:E31)</f>
        <v>355983.787137233</v>
      </c>
      <c r="F28" s="54" t="n">
        <f aca="false">SUM(F29:F31)</f>
        <v>367015.166832746</v>
      </c>
      <c r="G28" s="54" t="n">
        <f aca="false">SUM(G29:G31)</f>
        <v>378298.68416781</v>
      </c>
      <c r="H28" s="54" t="n">
        <f aca="false">SUM(H29:H31)</f>
        <v>389878.987160167</v>
      </c>
      <c r="I28" s="54" t="n">
        <f aca="false">SUM(I29:I31)</f>
        <v>401696.979016654</v>
      </c>
      <c r="J28" s="54" t="n">
        <f aca="false">SUM(J29:J31)</f>
        <v>413805.313157612</v>
      </c>
      <c r="K28" s="54" t="n">
        <f aca="false">SUM(K29:K31)</f>
        <v>426345.808869714</v>
      </c>
      <c r="L28" s="54" t="n">
        <f aca="false">SUM(L29:L31)</f>
        <v>438809.049192518</v>
      </c>
      <c r="M28" s="54"/>
    </row>
    <row r="29" customFormat="false" ht="15" hidden="false" customHeight="false" outlineLevel="0" collapsed="false">
      <c r="A29" s="0" t="s">
        <v>25</v>
      </c>
      <c r="B29" s="54" t="n">
        <f aca="false">B5*B17</f>
        <v>0</v>
      </c>
      <c r="C29" s="54" t="n">
        <f aca="false">C5*C17</f>
        <v>14484.3308029597</v>
      </c>
      <c r="D29" s="54" t="n">
        <f aca="false">D5*D17</f>
        <v>14939.7607156013</v>
      </c>
      <c r="E29" s="54" t="n">
        <f aca="false">E5*E17</f>
        <v>15405.9277677682</v>
      </c>
      <c r="F29" s="54" t="n">
        <f aca="false">F5*F17</f>
        <v>15883.3333264163</v>
      </c>
      <c r="G29" s="54" t="n">
        <f aca="false">G5*G17</f>
        <v>16371.6506580237</v>
      </c>
      <c r="H29" s="54" t="n">
        <f aca="false">H5*H17</f>
        <v>16872.8119970381</v>
      </c>
      <c r="I29" s="54" t="n">
        <f aca="false">I5*I17</f>
        <v>17384.2598086513</v>
      </c>
      <c r="J29" s="54" t="n">
        <f aca="false">J5*J17</f>
        <v>17908.2727775107</v>
      </c>
      <c r="K29" s="54" t="n">
        <f aca="false">K5*K17</f>
        <v>18450.9884238223</v>
      </c>
      <c r="L29" s="54" t="n">
        <f aca="false">L5*L17</f>
        <v>18990.3606848726</v>
      </c>
      <c r="M29" s="54"/>
    </row>
    <row r="30" customFormat="false" ht="15" hidden="false" customHeight="false" outlineLevel="0" collapsed="false">
      <c r="A30" s="0" t="s">
        <v>26</v>
      </c>
      <c r="B30" s="54" t="n">
        <f aca="false">B6*B18</f>
        <v>0</v>
      </c>
      <c r="C30" s="54" t="n">
        <f aca="false">C6*C18</f>
        <v>131061.017436079</v>
      </c>
      <c r="D30" s="54" t="n">
        <f aca="false">D6*D18</f>
        <v>135181.960856498</v>
      </c>
      <c r="E30" s="54" t="n">
        <f aca="false">E6*E18</f>
        <v>139400.058950453</v>
      </c>
      <c r="F30" s="54" t="n">
        <f aca="false">F6*F18</f>
        <v>143719.848321272</v>
      </c>
      <c r="G30" s="54" t="n">
        <f aca="false">G6*G18</f>
        <v>148138.372530831</v>
      </c>
      <c r="H30" s="54" t="n">
        <f aca="false">H6*H18</f>
        <v>152673.115342521</v>
      </c>
      <c r="I30" s="54" t="n">
        <f aca="false">I6*I18</f>
        <v>157300.934982058</v>
      </c>
      <c r="J30" s="54" t="n">
        <f aca="false">J6*J18</f>
        <v>162042.450056705</v>
      </c>
      <c r="K30" s="54" t="n">
        <f aca="false">K6*K18</f>
        <v>166953.195727437</v>
      </c>
      <c r="L30" s="54" t="n">
        <f aca="false">L6*L18</f>
        <v>171833.688880465</v>
      </c>
      <c r="M30" s="54"/>
    </row>
    <row r="31" customFormat="false" ht="15" hidden="false" customHeight="false" outlineLevel="0" collapsed="false">
      <c r="A31" s="0" t="s">
        <v>27</v>
      </c>
      <c r="B31" s="54" t="n">
        <f aca="false">B7*B19</f>
        <v>0</v>
      </c>
      <c r="C31" s="54" t="n">
        <f aca="false">C7*C19</f>
        <v>189143.156803396</v>
      </c>
      <c r="D31" s="54" t="n">
        <f aca="false">D7*D19</f>
        <v>195090.373319752</v>
      </c>
      <c r="E31" s="54" t="n">
        <f aca="false">E7*E19</f>
        <v>201177.800419012</v>
      </c>
      <c r="F31" s="54" t="n">
        <f aca="false">F7*F19</f>
        <v>207411.985185058</v>
      </c>
      <c r="G31" s="54" t="n">
        <f aca="false">G7*G19</f>
        <v>213788.660978956</v>
      </c>
      <c r="H31" s="54" t="n">
        <f aca="false">H7*H19</f>
        <v>220333.059820608</v>
      </c>
      <c r="I31" s="54" t="n">
        <f aca="false">I7*I19</f>
        <v>227011.784225946</v>
      </c>
      <c r="J31" s="54" t="n">
        <f aca="false">J7*J19</f>
        <v>233854.590323396</v>
      </c>
      <c r="K31" s="54" t="n">
        <f aca="false">K7*K19</f>
        <v>240941.624718455</v>
      </c>
      <c r="L31" s="54" t="n">
        <f aca="false">L7*L19</f>
        <v>247984.999627179</v>
      </c>
      <c r="M31" s="54"/>
    </row>
    <row r="33" customFormat="false" ht="15" hidden="false" customHeight="false" outlineLevel="0" collapsed="false">
      <c r="A33" s="0" t="s">
        <v>319</v>
      </c>
    </row>
    <row r="34" customFormat="false" ht="15" hidden="false" customHeight="false" outlineLevel="0" collapsed="false">
      <c r="A34" s="0" t="s">
        <v>238</v>
      </c>
      <c r="B34" s="54" t="n">
        <f aca="false">Demographics!C27</f>
        <v>4495742.086</v>
      </c>
      <c r="C34" s="54" t="n">
        <f aca="false">Demographics!D27</f>
        <v>4638411.426</v>
      </c>
      <c r="D34" s="54" t="n">
        <f aca="false">Demographics!E27</f>
        <v>4784256.708</v>
      </c>
      <c r="E34" s="54" t="n">
        <f aca="false">Demographics!F27</f>
        <v>4933540.414</v>
      </c>
      <c r="F34" s="54" t="n">
        <f aca="false">Demographics!G27</f>
        <v>5086423.1</v>
      </c>
      <c r="G34" s="54" t="n">
        <f aca="false">Demographics!H27</f>
        <v>5242800.134</v>
      </c>
      <c r="H34" s="54" t="n">
        <f aca="false">Demographics!I27</f>
        <v>5403290.288</v>
      </c>
      <c r="I34" s="54" t="n">
        <f aca="false">Demographics!J27</f>
        <v>5567074.546</v>
      </c>
      <c r="J34" s="54" t="n">
        <f aca="false">Demographics!K27</f>
        <v>5734882.626</v>
      </c>
      <c r="K34" s="54" t="n">
        <f aca="false">Demographics!L27</f>
        <v>5908679.986</v>
      </c>
      <c r="L34" s="54" t="n">
        <f aca="false">Demographics!M27</f>
        <v>6081406.672</v>
      </c>
      <c r="M34" s="54" t="str">
        <f aca="false">Demographics!N27</f>
        <v>Calculation</v>
      </c>
    </row>
    <row r="35" customFormat="false" ht="15" hidden="false" customHeight="false" outlineLevel="0" collapsed="false">
      <c r="A35" s="0" t="s">
        <v>25</v>
      </c>
      <c r="B35" s="54" t="n">
        <f aca="false">Demographics!C28</f>
        <v>1007470.43871993</v>
      </c>
      <c r="C35" s="54" t="n">
        <f aca="false">Demographics!D28</f>
        <v>1039441.83294409</v>
      </c>
      <c r="D35" s="54" t="n">
        <f aca="false">Demographics!E28</f>
        <v>1072124.93785337</v>
      </c>
      <c r="E35" s="54" t="n">
        <f aca="false">Demographics!F28</f>
        <v>1105578.57418315</v>
      </c>
      <c r="F35" s="54" t="n">
        <f aca="false">Demographics!G28</f>
        <v>1139838.72162727</v>
      </c>
      <c r="G35" s="54" t="n">
        <f aca="false">Demographics!H28</f>
        <v>1174881.93274481</v>
      </c>
      <c r="H35" s="54" t="n">
        <f aca="false">Demographics!I28</f>
        <v>1210846.87085016</v>
      </c>
      <c r="I35" s="54" t="n">
        <f aca="false">Demographics!J28</f>
        <v>1247549.99907821</v>
      </c>
      <c r="J35" s="54" t="n">
        <f aca="false">Demographics!K28</f>
        <v>1285154.84311604</v>
      </c>
      <c r="K35" s="54" t="n">
        <f aca="false">Demographics!L28</f>
        <v>1324101.85101332</v>
      </c>
      <c r="L35" s="54" t="n">
        <f aca="false">Demographics!M28</f>
        <v>1362808.92690741</v>
      </c>
      <c r="M35" s="54" t="str">
        <f aca="false">Demographics!N28</f>
        <v>Calculation</v>
      </c>
    </row>
    <row r="36" customFormat="false" ht="15" hidden="false" customHeight="false" outlineLevel="0" collapsed="false">
      <c r="A36" s="0" t="s">
        <v>26</v>
      </c>
      <c r="B36" s="54" t="n">
        <f aca="false">Demographics!C29</f>
        <v>1409348.89142372</v>
      </c>
      <c r="C36" s="54" t="n">
        <f aca="false">Demographics!D29</f>
        <v>1454073.62703418</v>
      </c>
      <c r="D36" s="54" t="n">
        <f aca="false">Demographics!E29</f>
        <v>1499793.97365864</v>
      </c>
      <c r="E36" s="54" t="n">
        <f aca="false">Demographics!F29</f>
        <v>1546592.21553597</v>
      </c>
      <c r="F36" s="54" t="n">
        <f aca="false">Demographics!G29</f>
        <v>1594518.6846061</v>
      </c>
      <c r="G36" s="54" t="n">
        <f aca="false">Demographics!H29</f>
        <v>1643540.58027897</v>
      </c>
      <c r="H36" s="54" t="n">
        <f aca="false">Demographics!I29</f>
        <v>1693851.87845791</v>
      </c>
      <c r="I36" s="54" t="n">
        <f aca="false">Demographics!J29</f>
        <v>1745195.82969652</v>
      </c>
      <c r="J36" s="54" t="n">
        <f aca="false">Demographics!K29</f>
        <v>1797801.18983415</v>
      </c>
      <c r="K36" s="54" t="n">
        <f aca="false">Demographics!L29</f>
        <v>1852284.10098938</v>
      </c>
      <c r="L36" s="54" t="n">
        <f aca="false">Demographics!M29</f>
        <v>1906431.37162385</v>
      </c>
      <c r="M36" s="54" t="str">
        <f aca="false">Demographics!N29</f>
        <v>Calculation</v>
      </c>
    </row>
    <row r="37" customFormat="false" ht="15" hidden="false" customHeight="false" outlineLevel="0" collapsed="false">
      <c r="A37" s="0" t="s">
        <v>27</v>
      </c>
      <c r="B37" s="54" t="n">
        <f aca="false">Demographics!C30</f>
        <v>2074512.07950115</v>
      </c>
      <c r="C37" s="54" t="n">
        <f aca="false">Demographics!D30</f>
        <v>2140345.31983006</v>
      </c>
      <c r="D37" s="54" t="n">
        <f aca="false">Demographics!E30</f>
        <v>2207644.06461114</v>
      </c>
      <c r="E37" s="54" t="n">
        <f aca="false">Demographics!F30</f>
        <v>2276529.43335462</v>
      </c>
      <c r="F37" s="54" t="n">
        <f aca="false">Demographics!G30</f>
        <v>2347075.5129087</v>
      </c>
      <c r="G37" s="54" t="n">
        <f aca="false">Demographics!H30</f>
        <v>2419234.02195658</v>
      </c>
      <c r="H37" s="54" t="n">
        <f aca="false">Demographics!I30</f>
        <v>2493290.48621657</v>
      </c>
      <c r="I37" s="54" t="n">
        <f aca="false">Demographics!J30</f>
        <v>2568866.97951924</v>
      </c>
      <c r="J37" s="54" t="n">
        <f aca="false">Demographics!K30</f>
        <v>2646300.22242745</v>
      </c>
      <c r="K37" s="54" t="n">
        <f aca="false">Demographics!L30</f>
        <v>2726497.15450418</v>
      </c>
      <c r="L37" s="54" t="n">
        <f aca="false">Demographics!M30</f>
        <v>2806200.0355202</v>
      </c>
      <c r="M37" s="54" t="str">
        <f aca="false">Demographics!N30</f>
        <v>Calculation</v>
      </c>
    </row>
    <row r="39" customFormat="false" ht="15" hidden="false" customHeight="false" outlineLevel="0" collapsed="false">
      <c r="A39" s="0" t="s">
        <v>795</v>
      </c>
    </row>
    <row r="40" customFormat="false" ht="15" hidden="false" customHeight="false" outlineLevel="0" collapsed="false">
      <c r="A40" s="0" t="s">
        <v>238</v>
      </c>
    </row>
    <row r="41" customFormat="false" ht="15" hidden="false" customHeight="false" outlineLevel="0" collapsed="false">
      <c r="A41" s="0" t="s">
        <v>25</v>
      </c>
      <c r="B41" s="72" t="n">
        <v>0</v>
      </c>
      <c r="C41" s="72" t="n">
        <f aca="false">B41</f>
        <v>0</v>
      </c>
      <c r="D41" s="72" t="n">
        <f aca="false">C41</f>
        <v>0</v>
      </c>
      <c r="E41" s="72" t="n">
        <f aca="false">D41</f>
        <v>0</v>
      </c>
      <c r="F41" s="72" t="n">
        <f aca="false">E41</f>
        <v>0</v>
      </c>
      <c r="G41" s="72" t="n">
        <f aca="false">F41</f>
        <v>0</v>
      </c>
      <c r="H41" s="72" t="n">
        <f aca="false">G41</f>
        <v>0</v>
      </c>
      <c r="I41" s="72" t="n">
        <f aca="false">H41</f>
        <v>0</v>
      </c>
      <c r="J41" s="72" t="n">
        <f aca="false">I41</f>
        <v>0</v>
      </c>
      <c r="K41" s="72" t="n">
        <f aca="false">J41</f>
        <v>0</v>
      </c>
      <c r="L41" s="72" t="n">
        <f aca="false">K41</f>
        <v>0</v>
      </c>
      <c r="M41" s="54" t="s">
        <v>791</v>
      </c>
    </row>
    <row r="42" customFormat="false" ht="15" hidden="false" customHeight="false" outlineLevel="0" collapsed="false">
      <c r="A42" s="0" t="s">
        <v>26</v>
      </c>
      <c r="B42" s="72" t="n">
        <v>0</v>
      </c>
      <c r="C42" s="72" t="n">
        <f aca="false">B42</f>
        <v>0</v>
      </c>
      <c r="D42" s="72" t="n">
        <f aca="false">C42</f>
        <v>0</v>
      </c>
      <c r="E42" s="72" t="n">
        <f aca="false">D42</f>
        <v>0</v>
      </c>
      <c r="F42" s="72" t="n">
        <f aca="false">E42</f>
        <v>0</v>
      </c>
      <c r="G42" s="72" t="n">
        <f aca="false">F42</f>
        <v>0</v>
      </c>
      <c r="H42" s="72" t="n">
        <f aca="false">G42</f>
        <v>0</v>
      </c>
      <c r="I42" s="72" t="n">
        <f aca="false">H42</f>
        <v>0</v>
      </c>
      <c r="J42" s="72" t="n">
        <f aca="false">I42</f>
        <v>0</v>
      </c>
      <c r="K42" s="72" t="n">
        <f aca="false">J42</f>
        <v>0</v>
      </c>
      <c r="L42" s="72" t="n">
        <f aca="false">K42</f>
        <v>0</v>
      </c>
      <c r="M42" s="54" t="s">
        <v>791</v>
      </c>
    </row>
    <row r="43" customFormat="false" ht="15" hidden="false" customHeight="false" outlineLevel="0" collapsed="false">
      <c r="A43" s="0" t="s">
        <v>27</v>
      </c>
      <c r="B43" s="72" t="n">
        <v>0</v>
      </c>
      <c r="C43" s="72" t="n">
        <f aca="false">B43</f>
        <v>0</v>
      </c>
      <c r="D43" s="72" t="n">
        <f aca="false">C43</f>
        <v>0</v>
      </c>
      <c r="E43" s="72" t="n">
        <f aca="false">D43</f>
        <v>0</v>
      </c>
      <c r="F43" s="72" t="n">
        <f aca="false">E43</f>
        <v>0</v>
      </c>
      <c r="G43" s="72" t="n">
        <f aca="false">F43</f>
        <v>0</v>
      </c>
      <c r="H43" s="72" t="n">
        <f aca="false">G43</f>
        <v>0</v>
      </c>
      <c r="I43" s="72" t="n">
        <f aca="false">H43</f>
        <v>0</v>
      </c>
      <c r="J43" s="72" t="n">
        <f aca="false">I43</f>
        <v>0</v>
      </c>
      <c r="K43" s="72" t="n">
        <f aca="false">J43</f>
        <v>0</v>
      </c>
      <c r="L43" s="72" t="n">
        <f aca="false">K43</f>
        <v>0</v>
      </c>
      <c r="M43" s="54" t="s">
        <v>791</v>
      </c>
    </row>
    <row r="45" customFormat="false" ht="15" hidden="false" customHeight="false" outlineLevel="0" collapsed="false">
      <c r="A45" s="0" t="s">
        <v>796</v>
      </c>
    </row>
    <row r="46" customFormat="false" ht="15" hidden="false" customHeight="false" outlineLevel="0" collapsed="false">
      <c r="A46" s="0" t="s">
        <v>238</v>
      </c>
    </row>
    <row r="47" customFormat="false" ht="15" hidden="false" customHeight="false" outlineLevel="0" collapsed="false">
      <c r="A47" s="0" t="s">
        <v>830</v>
      </c>
      <c r="B47" s="72" t="n">
        <v>0</v>
      </c>
      <c r="C47" s="72" t="n">
        <f aca="false">'Regional Data WRA'!V16</f>
        <v>0.970117207039512</v>
      </c>
      <c r="D47" s="72" t="n">
        <f aca="false">C47</f>
        <v>0.970117207039512</v>
      </c>
      <c r="E47" s="72" t="n">
        <f aca="false">D47</f>
        <v>0.970117207039512</v>
      </c>
      <c r="F47" s="72" t="n">
        <f aca="false">E47</f>
        <v>0.970117207039512</v>
      </c>
      <c r="G47" s="72" t="n">
        <f aca="false">F47</f>
        <v>0.970117207039512</v>
      </c>
      <c r="H47" s="72" t="n">
        <f aca="false">G47</f>
        <v>0.970117207039512</v>
      </c>
      <c r="I47" s="72" t="n">
        <f aca="false">H47</f>
        <v>0.970117207039512</v>
      </c>
      <c r="J47" s="72" t="n">
        <f aca="false">I47</f>
        <v>0.970117207039512</v>
      </c>
      <c r="K47" s="72" t="n">
        <f aca="false">J47</f>
        <v>0.970117207039512</v>
      </c>
      <c r="L47" s="72" t="n">
        <f aca="false">K47</f>
        <v>0.970117207039512</v>
      </c>
      <c r="M47" s="54" t="s">
        <v>791</v>
      </c>
    </row>
    <row r="48" customFormat="false" ht="15" hidden="false" customHeight="false" outlineLevel="0" collapsed="false">
      <c r="A48" s="0" t="s">
        <v>26</v>
      </c>
      <c r="B48" s="72" t="n">
        <v>0</v>
      </c>
      <c r="C48" s="72" t="n">
        <f aca="false">'Regional Data WRA'!V17</f>
        <v>0.596718177739777</v>
      </c>
      <c r="D48" s="72" t="n">
        <f aca="false">C48</f>
        <v>0.596718177739777</v>
      </c>
      <c r="E48" s="72" t="n">
        <f aca="false">D48</f>
        <v>0.596718177739777</v>
      </c>
      <c r="F48" s="72" t="n">
        <f aca="false">E48</f>
        <v>0.596718177739777</v>
      </c>
      <c r="G48" s="72" t="n">
        <f aca="false">F48</f>
        <v>0.596718177739777</v>
      </c>
      <c r="H48" s="72" t="n">
        <f aca="false">G48</f>
        <v>0.596718177739777</v>
      </c>
      <c r="I48" s="72" t="n">
        <f aca="false">H48</f>
        <v>0.596718177739777</v>
      </c>
      <c r="J48" s="72" t="n">
        <f aca="false">I48</f>
        <v>0.596718177739777</v>
      </c>
      <c r="K48" s="72" t="n">
        <f aca="false">J48</f>
        <v>0.596718177739777</v>
      </c>
      <c r="L48" s="72" t="n">
        <f aca="false">K48</f>
        <v>0.596718177739777</v>
      </c>
      <c r="M48" s="54" t="s">
        <v>791</v>
      </c>
    </row>
    <row r="49" customFormat="false" ht="15" hidden="false" customHeight="false" outlineLevel="0" collapsed="false">
      <c r="A49" s="0" t="s">
        <v>27</v>
      </c>
      <c r="B49" s="72" t="n">
        <v>0</v>
      </c>
      <c r="C49" s="72" t="n">
        <f aca="false">'Regional Data WRA'!V18</f>
        <v>0.914186530934878</v>
      </c>
      <c r="D49" s="72" t="n">
        <f aca="false">C49</f>
        <v>0.914186530934878</v>
      </c>
      <c r="E49" s="72" t="n">
        <f aca="false">D49</f>
        <v>0.914186530934878</v>
      </c>
      <c r="F49" s="72" t="n">
        <f aca="false">E49</f>
        <v>0.914186530934878</v>
      </c>
      <c r="G49" s="72" t="n">
        <f aca="false">F49</f>
        <v>0.914186530934878</v>
      </c>
      <c r="H49" s="72" t="n">
        <f aca="false">G49</f>
        <v>0.914186530934878</v>
      </c>
      <c r="I49" s="72" t="n">
        <f aca="false">H49</f>
        <v>0.914186530934878</v>
      </c>
      <c r="J49" s="72" t="n">
        <f aca="false">I49</f>
        <v>0.914186530934878</v>
      </c>
      <c r="K49" s="72" t="n">
        <f aca="false">J49</f>
        <v>0.914186530934878</v>
      </c>
      <c r="L49" s="72" t="n">
        <f aca="false">K49</f>
        <v>0.914186530934878</v>
      </c>
      <c r="M49" s="54" t="s">
        <v>791</v>
      </c>
    </row>
    <row r="51" customFormat="false" ht="15" hidden="false" customHeight="false" outlineLevel="0" collapsed="false">
      <c r="A51" s="0" t="s">
        <v>797</v>
      </c>
    </row>
    <row r="52" customFormat="false" ht="15" hidden="false" customHeight="false" outlineLevel="0" collapsed="false">
      <c r="A52" s="0" t="s">
        <v>238</v>
      </c>
      <c r="B52" s="54" t="n">
        <f aca="false">SUM(B53:B55)</f>
        <v>0</v>
      </c>
      <c r="C52" s="54" t="n">
        <f aca="false">SUM(C53:C55)</f>
        <v>0</v>
      </c>
      <c r="D52" s="54" t="n">
        <f aca="false">SUM(D53:D55)</f>
        <v>0</v>
      </c>
      <c r="E52" s="54" t="n">
        <f aca="false">SUM(E53:E55)</f>
        <v>0</v>
      </c>
      <c r="F52" s="54" t="n">
        <f aca="false">SUM(F53:F55)</f>
        <v>0</v>
      </c>
      <c r="G52" s="54" t="n">
        <f aca="false">SUM(G53:G55)</f>
        <v>0</v>
      </c>
      <c r="H52" s="54" t="n">
        <f aca="false">SUM(H53:H55)</f>
        <v>0</v>
      </c>
      <c r="I52" s="54" t="n">
        <f aca="false">SUM(I53:I55)</f>
        <v>0</v>
      </c>
      <c r="J52" s="54" t="n">
        <f aca="false">SUM(J53:J55)</f>
        <v>0</v>
      </c>
      <c r="K52" s="54" t="n">
        <f aca="false">SUM(K53:K55)</f>
        <v>0</v>
      </c>
      <c r="L52" s="54" t="n">
        <f aca="false">SUM(L53:L55)</f>
        <v>0</v>
      </c>
    </row>
    <row r="53" customFormat="false" ht="15" hidden="false" customHeight="false" outlineLevel="0" collapsed="false">
      <c r="A53" s="0" t="s">
        <v>25</v>
      </c>
      <c r="B53" s="54" t="n">
        <f aca="false">B35*B41</f>
        <v>0</v>
      </c>
      <c r="C53" s="54" t="n">
        <f aca="false">C35*C41</f>
        <v>0</v>
      </c>
      <c r="D53" s="54" t="n">
        <f aca="false">D35*D41</f>
        <v>0</v>
      </c>
      <c r="E53" s="54" t="n">
        <f aca="false">E35*E41</f>
        <v>0</v>
      </c>
      <c r="F53" s="54" t="n">
        <f aca="false">F35*F41</f>
        <v>0</v>
      </c>
      <c r="G53" s="54" t="n">
        <f aca="false">G35*G41</f>
        <v>0</v>
      </c>
      <c r="H53" s="54" t="n">
        <f aca="false">H35*H41</f>
        <v>0</v>
      </c>
      <c r="I53" s="54" t="n">
        <f aca="false">I35*I41</f>
        <v>0</v>
      </c>
      <c r="J53" s="54" t="n">
        <f aca="false">J35*J41</f>
        <v>0</v>
      </c>
      <c r="K53" s="54" t="n">
        <f aca="false">K35*K41</f>
        <v>0</v>
      </c>
      <c r="L53" s="54" t="n">
        <f aca="false">L35*L41</f>
        <v>0</v>
      </c>
    </row>
    <row r="54" customFormat="false" ht="15" hidden="false" customHeight="false" outlineLevel="0" collapsed="false">
      <c r="A54" s="0" t="s">
        <v>26</v>
      </c>
      <c r="B54" s="54" t="n">
        <f aca="false">B36*B42</f>
        <v>0</v>
      </c>
      <c r="C54" s="54" t="n">
        <f aca="false">C36*C42</f>
        <v>0</v>
      </c>
      <c r="D54" s="54" t="n">
        <f aca="false">D36*D42</f>
        <v>0</v>
      </c>
      <c r="E54" s="54" t="n">
        <f aca="false">E36*E42</f>
        <v>0</v>
      </c>
      <c r="F54" s="54" t="n">
        <f aca="false">F36*F42</f>
        <v>0</v>
      </c>
      <c r="G54" s="54" t="n">
        <f aca="false">G36*G42</f>
        <v>0</v>
      </c>
      <c r="H54" s="54" t="n">
        <f aca="false">H36*H42</f>
        <v>0</v>
      </c>
      <c r="I54" s="54" t="n">
        <f aca="false">I36*I42</f>
        <v>0</v>
      </c>
      <c r="J54" s="54" t="n">
        <f aca="false">J36*J42</f>
        <v>0</v>
      </c>
      <c r="K54" s="54" t="n">
        <f aca="false">K36*K42</f>
        <v>0</v>
      </c>
      <c r="L54" s="54" t="n">
        <f aca="false">L36*L42</f>
        <v>0</v>
      </c>
    </row>
    <row r="55" customFormat="false" ht="15" hidden="false" customHeight="false" outlineLevel="0" collapsed="false">
      <c r="A55" s="0" t="s">
        <v>27</v>
      </c>
      <c r="B55" s="54" t="n">
        <f aca="false">B37*B43</f>
        <v>0</v>
      </c>
      <c r="C55" s="54" t="n">
        <f aca="false">C37*C43</f>
        <v>0</v>
      </c>
      <c r="D55" s="54" t="n">
        <f aca="false">D37*D43</f>
        <v>0</v>
      </c>
      <c r="E55" s="54" t="n">
        <f aca="false">E37*E43</f>
        <v>0</v>
      </c>
      <c r="F55" s="54" t="n">
        <f aca="false">F37*F43</f>
        <v>0</v>
      </c>
      <c r="G55" s="54" t="n">
        <f aca="false">G37*G43</f>
        <v>0</v>
      </c>
      <c r="H55" s="54" t="n">
        <f aca="false">H37*H43</f>
        <v>0</v>
      </c>
      <c r="I55" s="54" t="n">
        <f aca="false">I37*I43</f>
        <v>0</v>
      </c>
      <c r="J55" s="54" t="n">
        <f aca="false">J37*J43</f>
        <v>0</v>
      </c>
      <c r="K55" s="54" t="n">
        <f aca="false">K37*K43</f>
        <v>0</v>
      </c>
      <c r="L55" s="54" t="n">
        <f aca="false">L37*L43</f>
        <v>0</v>
      </c>
    </row>
    <row r="56" customFormat="false" ht="15" hidden="false" customHeight="false" outlineLevel="0" collapsed="false">
      <c r="B56" s="54"/>
      <c r="C56" s="54"/>
      <c r="D56" s="54"/>
      <c r="E56" s="54"/>
      <c r="F56" s="54"/>
      <c r="G56" s="54"/>
      <c r="H56" s="54"/>
      <c r="I56" s="54"/>
      <c r="J56" s="54"/>
      <c r="K56" s="54"/>
      <c r="L56" s="54"/>
    </row>
    <row r="57" customFormat="false" ht="15" hidden="false" customHeight="false" outlineLevel="0" collapsed="false">
      <c r="A57" s="0" t="s">
        <v>798</v>
      </c>
      <c r="B57" s="54"/>
      <c r="C57" s="54"/>
      <c r="D57" s="54"/>
      <c r="E57" s="54"/>
      <c r="F57" s="54"/>
      <c r="G57" s="54"/>
      <c r="H57" s="54"/>
      <c r="I57" s="54"/>
      <c r="J57" s="54"/>
      <c r="K57" s="54"/>
      <c r="L57" s="54"/>
    </row>
    <row r="58" customFormat="false" ht="15" hidden="false" customHeight="false" outlineLevel="0" collapsed="false">
      <c r="A58" s="0" t="s">
        <v>238</v>
      </c>
      <c r="B58" s="54" t="n">
        <f aca="false">SUM(B59:B61)</f>
        <v>0</v>
      </c>
      <c r="C58" s="54" t="n">
        <f aca="false">SUM(C59:C61)</f>
        <v>3832727.4358172</v>
      </c>
      <c r="D58" s="54" t="n">
        <f aca="false">SUM(D59:D61)</f>
        <v>3953239.64622023</v>
      </c>
      <c r="E58" s="54" t="n">
        <f aca="false">SUM(E59:E61)</f>
        <v>4076593.03236003</v>
      </c>
      <c r="F58" s="54" t="n">
        <f aca="false">SUM(F59:F61)</f>
        <v>4202920.26193892</v>
      </c>
      <c r="G58" s="54" t="n">
        <f aca="false">SUM(G59:G61)</f>
        <v>4332134.87735314</v>
      </c>
      <c r="H58" s="54" t="n">
        <f aca="false">SUM(H59:H61)</f>
        <v>4464748.17098345</v>
      </c>
      <c r="I58" s="54" t="n">
        <f aca="false">SUM(I59:I61)</f>
        <v>4600083.38848332</v>
      </c>
      <c r="J58" s="54" t="n">
        <f aca="false">SUM(J59:J61)</f>
        <v>4738743.49710642</v>
      </c>
      <c r="K58" s="54" t="n">
        <f aca="false">SUM(K59:K61)</f>
        <v>4882352.55821962</v>
      </c>
      <c r="L58" s="54" t="n">
        <f aca="false">SUM(L59:L61)</f>
        <v>5025076.9195428</v>
      </c>
    </row>
    <row r="59" customFormat="false" ht="15" hidden="false" customHeight="false" outlineLevel="0" collapsed="false">
      <c r="A59" s="0" t="s">
        <v>25</v>
      </c>
      <c r="B59" s="54" t="n">
        <f aca="false">B35*B47</f>
        <v>0</v>
      </c>
      <c r="C59" s="54" t="n">
        <f aca="false">C35*C47</f>
        <v>1008380.40785575</v>
      </c>
      <c r="D59" s="54" t="n">
        <f aca="false">D35*D47</f>
        <v>1040086.85030772</v>
      </c>
      <c r="E59" s="54" t="n">
        <f aca="false">E35*E47</f>
        <v>1072540.79854929</v>
      </c>
      <c r="F59" s="54" t="n">
        <f aca="false">F35*F47</f>
        <v>1105777.15710054</v>
      </c>
      <c r="G59" s="54" t="n">
        <f aca="false">G35*G47</f>
        <v>1139773.17919558</v>
      </c>
      <c r="H59" s="54" t="n">
        <f aca="false">H35*H47</f>
        <v>1174663.38450169</v>
      </c>
      <c r="I59" s="54" t="n">
        <f aca="false">I35*I47</f>
        <v>1210269.7207479</v>
      </c>
      <c r="J59" s="54" t="n">
        <f aca="false">J35*J47</f>
        <v>1246750.82701703</v>
      </c>
      <c r="K59" s="54" t="n">
        <f aca="false">K35*K47</f>
        <v>1284533.98954089</v>
      </c>
      <c r="L59" s="54" t="n">
        <f aca="false">L35*L47</f>
        <v>1322084.38989993</v>
      </c>
    </row>
    <row r="60" customFormat="false" ht="15" hidden="false" customHeight="false" outlineLevel="0" collapsed="false">
      <c r="A60" s="0" t="s">
        <v>26</v>
      </c>
      <c r="B60" s="54" t="n">
        <f aca="false">B36*B48</f>
        <v>0</v>
      </c>
      <c r="C60" s="54" t="n">
        <f aca="false">C36*C48</f>
        <v>867672.165023303</v>
      </c>
      <c r="D60" s="54" t="n">
        <f aca="false">D36*D48</f>
        <v>894954.326946681</v>
      </c>
      <c r="E60" s="54" t="n">
        <f aca="false">E36*E48</f>
        <v>922879.688561147</v>
      </c>
      <c r="F60" s="54" t="n">
        <f aca="false">F36*F48</f>
        <v>951478.283850179</v>
      </c>
      <c r="G60" s="54" t="n">
        <f aca="false">G36*G48</f>
        <v>980730.540105445</v>
      </c>
      <c r="H60" s="54" t="n">
        <f aca="false">H36*H48</f>
        <v>1010752.2062745</v>
      </c>
      <c r="I60" s="54" t="n">
        <f aca="false">I36*I48</f>
        <v>1041390.07529556</v>
      </c>
      <c r="J60" s="54" t="n">
        <f aca="false">J36*J48</f>
        <v>1072780.64993624</v>
      </c>
      <c r="K60" s="54" t="n">
        <f aca="false">K36*K48</f>
        <v>1105291.59339874</v>
      </c>
      <c r="L60" s="54" t="n">
        <f aca="false">L36*L48</f>
        <v>1137602.25406132</v>
      </c>
    </row>
    <row r="61" customFormat="false" ht="15" hidden="false" customHeight="false" outlineLevel="0" collapsed="false">
      <c r="A61" s="0" t="s">
        <v>27</v>
      </c>
      <c r="B61" s="54" t="n">
        <f aca="false">B37*B49</f>
        <v>0</v>
      </c>
      <c r="C61" s="54" t="n">
        <f aca="false">C37*C49</f>
        <v>1956674.86293815</v>
      </c>
      <c r="D61" s="54" t="n">
        <f aca="false">D37*D49</f>
        <v>2018198.46896583</v>
      </c>
      <c r="E61" s="54" t="n">
        <f aca="false">E37*E49</f>
        <v>2081172.5452496</v>
      </c>
      <c r="F61" s="54" t="n">
        <f aca="false">F37*F49</f>
        <v>2145664.8209882</v>
      </c>
      <c r="G61" s="54" t="n">
        <f aca="false">G37*G49</f>
        <v>2211631.15805212</v>
      </c>
      <c r="H61" s="54" t="n">
        <f aca="false">H37*H49</f>
        <v>2279332.58020726</v>
      </c>
      <c r="I61" s="54" t="n">
        <f aca="false">I37*I49</f>
        <v>2348423.59243986</v>
      </c>
      <c r="J61" s="54" t="n">
        <f aca="false">J37*J49</f>
        <v>2419212.02015315</v>
      </c>
      <c r="K61" s="54" t="n">
        <f aca="false">K37*K49</f>
        <v>2492526.97527999</v>
      </c>
      <c r="L61" s="54" t="n">
        <f aca="false">L37*L49</f>
        <v>2565390.27558154</v>
      </c>
    </row>
    <row r="63" customFormat="false" ht="15" hidden="false" customHeight="false" outlineLevel="0" collapsed="false">
      <c r="A63" s="0" t="s">
        <v>799</v>
      </c>
    </row>
    <row r="64" customFormat="false" ht="15" hidden="false" customHeight="false" outlineLevel="0" collapsed="false">
      <c r="A64" s="0" t="s">
        <v>238</v>
      </c>
      <c r="B64" s="54" t="n">
        <f aca="false">B22+B28+B52+B58</f>
        <v>0</v>
      </c>
      <c r="C64" s="54" t="n">
        <f aca="false">C22+C28+C52+C58</f>
        <v>4232450.24793653</v>
      </c>
      <c r="D64" s="54" t="n">
        <f aca="false">D22+D28+D52+D58</f>
        <v>4365530.91786184</v>
      </c>
      <c r="E64" s="54" t="n">
        <f aca="false">E22+E28+E52+E58</f>
        <v>4501749.07542563</v>
      </c>
      <c r="F64" s="54" t="n">
        <f aca="false">F22+F28+F52+F58</f>
        <v>4641251.22451031</v>
      </c>
      <c r="G64" s="54" t="n">
        <f aca="false">G22+G28+G52+G58</f>
        <v>4783941.89067565</v>
      </c>
      <c r="H64" s="54" t="n">
        <f aca="false">H22+H28+H52+H58</f>
        <v>4930385.69000771</v>
      </c>
      <c r="I64" s="54" t="n">
        <f aca="false">I22+I28+I52+I58</f>
        <v>5079835.28809521</v>
      </c>
      <c r="J64" s="54" t="n">
        <f aca="false">J22+J28+J52+J58</f>
        <v>5232956.53685305</v>
      </c>
      <c r="K64" s="54" t="n">
        <f aca="false">K22+K28+K52+K58</f>
        <v>5391542.87425716</v>
      </c>
      <c r="L64" s="54" t="n">
        <f aca="false">L22+L28+L52+L58</f>
        <v>5549152.2447602</v>
      </c>
    </row>
    <row r="65" customFormat="false" ht="15" hidden="false" customHeight="false" outlineLevel="0" collapsed="false">
      <c r="A65" s="0" t="s">
        <v>25</v>
      </c>
      <c r="B65" s="54" t="n">
        <f aca="false">B23+B29+B53+B59</f>
        <v>0</v>
      </c>
      <c r="C65" s="54" t="n">
        <f aca="false">C23+C29+C53+C59</f>
        <v>1087899.0457356</v>
      </c>
      <c r="D65" s="54" t="n">
        <f aca="false">D23+D29+D53+D59</f>
        <v>1122105.78777308</v>
      </c>
      <c r="E65" s="54" t="n">
        <f aca="false">E23+E29+E53+E59</f>
        <v>1157118.98224542</v>
      </c>
      <c r="F65" s="54" t="n">
        <f aca="false">F23+F29+F53+F59</f>
        <v>1192976.28616559</v>
      </c>
      <c r="G65" s="54" t="n">
        <f aca="false">G23+G29+G53+G59</f>
        <v>1229653.1590083</v>
      </c>
      <c r="H65" s="54" t="n">
        <f aca="false">H23+H29+H53+H59</f>
        <v>1267294.72836282</v>
      </c>
      <c r="I65" s="54" t="n">
        <f aca="false">I23+I29+I53+I59</f>
        <v>1305708.90115179</v>
      </c>
      <c r="J65" s="54" t="n">
        <f aca="false">J23+J29+J53+J59</f>
        <v>1345066.82638357</v>
      </c>
      <c r="K65" s="54" t="n">
        <f aca="false">K23+K29+K53+K59</f>
        <v>1385829.48513254</v>
      </c>
      <c r="L65" s="54" t="n">
        <f aca="false">L23+L29+L53+L59</f>
        <v>1426341.02660969</v>
      </c>
    </row>
    <row r="66" customFormat="false" ht="15" hidden="false" customHeight="false" outlineLevel="0" collapsed="false">
      <c r="A66" s="0" t="s">
        <v>26</v>
      </c>
      <c r="B66" s="54" t="n">
        <f aca="false">B24+B30+B54+B60</f>
        <v>0</v>
      </c>
      <c r="C66" s="54" t="n">
        <f aca="false">C24+C30+C54+C60</f>
        <v>998733.182459383</v>
      </c>
      <c r="D66" s="54" t="n">
        <f aca="false">D24+D30+D54+D60</f>
        <v>1030136.28780318</v>
      </c>
      <c r="E66" s="54" t="n">
        <f aca="false">E24+E30+E54+E60</f>
        <v>1062279.7475116</v>
      </c>
      <c r="F66" s="54" t="n">
        <f aca="false">F24+F30+F54+F60</f>
        <v>1095198.13217145</v>
      </c>
      <c r="G66" s="54" t="n">
        <f aca="false">G24+G30+G54+G60</f>
        <v>1128868.91263628</v>
      </c>
      <c r="H66" s="54" t="n">
        <f aca="false">H24+H30+H54+H60</f>
        <v>1163425.32161702</v>
      </c>
      <c r="I66" s="54" t="n">
        <f aca="false">I24+I30+I54+I60</f>
        <v>1198691.01027762</v>
      </c>
      <c r="J66" s="54" t="n">
        <f aca="false">J24+J30+J54+J60</f>
        <v>1234823.09999294</v>
      </c>
      <c r="K66" s="54" t="n">
        <f aca="false">K24+K30+K54+K60</f>
        <v>1272244.78912618</v>
      </c>
      <c r="L66" s="54" t="n">
        <f aca="false">L24+L30+L54+L60</f>
        <v>1309435.94294179</v>
      </c>
    </row>
    <row r="67" customFormat="false" ht="15" hidden="false" customHeight="false" outlineLevel="0" collapsed="false">
      <c r="A67" s="0" t="s">
        <v>27</v>
      </c>
      <c r="B67" s="54" t="n">
        <f aca="false">B25+B31+B55+B61</f>
        <v>0</v>
      </c>
      <c r="C67" s="54" t="n">
        <f aca="false">C25+C31+C55+C61</f>
        <v>2145818.01974154</v>
      </c>
      <c r="D67" s="54" t="n">
        <f aca="false">D25+D31+D55+D61</f>
        <v>2213288.84228558</v>
      </c>
      <c r="E67" s="54" t="n">
        <f aca="false">E25+E31+E55+E61</f>
        <v>2282350.34566861</v>
      </c>
      <c r="F67" s="54" t="n">
        <f aca="false">F25+F31+F55+F61</f>
        <v>2353076.80617326</v>
      </c>
      <c r="G67" s="54" t="n">
        <f aca="false">G25+G31+G55+G61</f>
        <v>2425419.81903107</v>
      </c>
      <c r="H67" s="54" t="n">
        <f aca="false">H25+H31+H55+H61</f>
        <v>2499665.64002787</v>
      </c>
      <c r="I67" s="54" t="n">
        <f aca="false">I25+I31+I55+I61</f>
        <v>2575435.3766658</v>
      </c>
      <c r="J67" s="54" t="n">
        <f aca="false">J25+J31+J55+J61</f>
        <v>2653066.61047654</v>
      </c>
      <c r="K67" s="54" t="n">
        <f aca="false">K25+K31+K55+K61</f>
        <v>2733468.59999844</v>
      </c>
      <c r="L67" s="54" t="n">
        <f aca="false">L25+L31+L55+L61</f>
        <v>2813375.27520872</v>
      </c>
    </row>
    <row r="69" customFormat="false" ht="15" hidden="false" customHeight="false" outlineLevel="0" collapsed="false">
      <c r="A69" s="0" t="s">
        <v>800</v>
      </c>
    </row>
    <row r="70" customFormat="false" ht="15" hidden="false" customHeight="false" outlineLevel="0" collapsed="false">
      <c r="A70" s="0" t="s">
        <v>801</v>
      </c>
    </row>
    <row r="71" customFormat="false" ht="15" hidden="false" customHeight="false" outlineLevel="0" collapsed="false">
      <c r="A71" s="0" t="s">
        <v>802</v>
      </c>
      <c r="B71" s="0" t="n">
        <f aca="false">'Fe Sup Startup Costs-Comm'!B7</f>
        <v>420000</v>
      </c>
    </row>
    <row r="72" customFormat="false" ht="15" hidden="false" customHeight="false" outlineLevel="0" collapsed="false">
      <c r="A72" s="0" t="s">
        <v>831</v>
      </c>
      <c r="B72" s="0" t="n">
        <f aca="false">'Fe Sup Startup Costs-Comm'!B8</f>
        <v>140000</v>
      </c>
    </row>
    <row r="73" customFormat="false" ht="15" hidden="false" customHeight="false" outlineLevel="0" collapsed="false">
      <c r="A73" s="0" t="s">
        <v>26</v>
      </c>
      <c r="B73" s="0" t="n">
        <f aca="false">'Fe Sup Startup Costs-Comm'!B9</f>
        <v>140000</v>
      </c>
    </row>
    <row r="74" customFormat="false" ht="15" hidden="false" customHeight="false" outlineLevel="0" collapsed="false">
      <c r="A74" s="0" t="s">
        <v>27</v>
      </c>
      <c r="B74" s="0" t="n">
        <f aca="false">'Fe Sup Startup Costs-Comm'!B10</f>
        <v>140000</v>
      </c>
    </row>
    <row r="76" customFormat="false" ht="15" hidden="false" customHeight="false" outlineLevel="0" collapsed="false">
      <c r="A76" s="0" t="s">
        <v>803</v>
      </c>
    </row>
    <row r="77" customFormat="false" ht="15" hidden="false" customHeight="false" outlineLevel="0" collapsed="false">
      <c r="A77" s="0" t="s">
        <v>832</v>
      </c>
      <c r="B77" s="59" t="n">
        <f aca="false">'Fe Recur. Costs, Clinics BAU'!AA84</f>
        <v>3.19029781924322</v>
      </c>
      <c r="C77" s="59" t="n">
        <f aca="false">B77</f>
        <v>3.19029781924322</v>
      </c>
      <c r="D77" s="59" t="n">
        <f aca="false">C77</f>
        <v>3.19029781924322</v>
      </c>
      <c r="E77" s="59" t="n">
        <f aca="false">D77</f>
        <v>3.19029781924322</v>
      </c>
      <c r="F77" s="59" t="n">
        <f aca="false">E77</f>
        <v>3.19029781924322</v>
      </c>
      <c r="G77" s="59" t="n">
        <f aca="false">F77</f>
        <v>3.19029781924322</v>
      </c>
      <c r="H77" s="59" t="n">
        <f aca="false">G77</f>
        <v>3.19029781924322</v>
      </c>
      <c r="I77" s="59" t="n">
        <f aca="false">H77</f>
        <v>3.19029781924322</v>
      </c>
      <c r="J77" s="59" t="n">
        <f aca="false">I77</f>
        <v>3.19029781924322</v>
      </c>
      <c r="K77" s="59" t="n">
        <f aca="false">J77</f>
        <v>3.19029781924322</v>
      </c>
      <c r="L77" s="59" t="n">
        <f aca="false">K77</f>
        <v>3.19029781924322</v>
      </c>
    </row>
    <row r="78" customFormat="false" ht="15" hidden="false" customHeight="false" outlineLevel="0" collapsed="false">
      <c r="A78" s="0" t="s">
        <v>26</v>
      </c>
      <c r="B78" s="59"/>
      <c r="C78" s="59" t="n">
        <f aca="false">B78</f>
        <v>0</v>
      </c>
      <c r="D78" s="59" t="n">
        <f aca="false">C78</f>
        <v>0</v>
      </c>
      <c r="E78" s="59" t="n">
        <f aca="false">D78</f>
        <v>0</v>
      </c>
      <c r="F78" s="59" t="n">
        <f aca="false">E78</f>
        <v>0</v>
      </c>
      <c r="G78" s="59" t="n">
        <f aca="false">F78</f>
        <v>0</v>
      </c>
      <c r="H78" s="59" t="n">
        <f aca="false">G78</f>
        <v>0</v>
      </c>
      <c r="I78" s="59" t="n">
        <f aca="false">H78</f>
        <v>0</v>
      </c>
      <c r="J78" s="59" t="n">
        <f aca="false">I78</f>
        <v>0</v>
      </c>
      <c r="K78" s="59" t="n">
        <f aca="false">J78</f>
        <v>0</v>
      </c>
      <c r="L78" s="59" t="n">
        <f aca="false">K78</f>
        <v>0</v>
      </c>
    </row>
    <row r="79" customFormat="false" ht="15" hidden="false" customHeight="false" outlineLevel="0" collapsed="false">
      <c r="A79" s="0" t="s">
        <v>27</v>
      </c>
      <c r="B79" s="59"/>
      <c r="C79" s="59" t="n">
        <f aca="false">B79</f>
        <v>0</v>
      </c>
      <c r="D79" s="59" t="n">
        <f aca="false">C79</f>
        <v>0</v>
      </c>
      <c r="E79" s="59" t="n">
        <f aca="false">D79</f>
        <v>0</v>
      </c>
      <c r="F79" s="59" t="n">
        <f aca="false">E79</f>
        <v>0</v>
      </c>
      <c r="G79" s="59" t="n">
        <f aca="false">F79</f>
        <v>0</v>
      </c>
      <c r="H79" s="59" t="n">
        <f aca="false">G79</f>
        <v>0</v>
      </c>
      <c r="I79" s="59" t="n">
        <f aca="false">H79</f>
        <v>0</v>
      </c>
      <c r="J79" s="59" t="n">
        <f aca="false">I79</f>
        <v>0</v>
      </c>
      <c r="K79" s="59" t="n">
        <f aca="false">J79</f>
        <v>0</v>
      </c>
      <c r="L79" s="59" t="n">
        <f aca="false">K79</f>
        <v>0</v>
      </c>
    </row>
    <row r="80" customFormat="false" ht="15" hidden="false" customHeight="false" outlineLevel="0" collapsed="false">
      <c r="A80" s="0" t="s">
        <v>804</v>
      </c>
    </row>
    <row r="81" customFormat="false" ht="15" hidden="false" customHeight="false" outlineLevel="0" collapsed="false">
      <c r="A81" s="0" t="s">
        <v>833</v>
      </c>
      <c r="B81" s="59" t="n">
        <f aca="false">'Fe Recur. Costs -Clinics SU'!AA84</f>
        <v>9.61927425773171</v>
      </c>
      <c r="C81" s="59" t="n">
        <f aca="false">B81</f>
        <v>9.61927425773171</v>
      </c>
      <c r="D81" s="59" t="n">
        <f aca="false">C81</f>
        <v>9.61927425773171</v>
      </c>
      <c r="E81" s="59" t="n">
        <f aca="false">D81</f>
        <v>9.61927425773171</v>
      </c>
      <c r="F81" s="59" t="n">
        <f aca="false">E81</f>
        <v>9.61927425773171</v>
      </c>
      <c r="G81" s="59" t="n">
        <f aca="false">F81</f>
        <v>9.61927425773171</v>
      </c>
      <c r="H81" s="59" t="n">
        <f aca="false">G81</f>
        <v>9.61927425773171</v>
      </c>
      <c r="I81" s="59" t="n">
        <f aca="false">H81</f>
        <v>9.61927425773171</v>
      </c>
      <c r="J81" s="59" t="n">
        <f aca="false">I81</f>
        <v>9.61927425773171</v>
      </c>
      <c r="K81" s="59" t="n">
        <f aca="false">J81</f>
        <v>9.61927425773171</v>
      </c>
      <c r="L81" s="59" t="n">
        <f aca="false">K81</f>
        <v>9.61927425773171</v>
      </c>
    </row>
    <row r="82" customFormat="false" ht="15" hidden="false" customHeight="false" outlineLevel="0" collapsed="false">
      <c r="A82" s="0" t="s">
        <v>26</v>
      </c>
      <c r="B82" s="59" t="n">
        <f aca="false">'Fe Recur. Costs -Comm'!AB84</f>
        <v>4.58839742204889</v>
      </c>
      <c r="C82" s="59" t="n">
        <f aca="false">B82</f>
        <v>4.58839742204889</v>
      </c>
      <c r="D82" s="59" t="n">
        <f aca="false">C82</f>
        <v>4.58839742204889</v>
      </c>
      <c r="E82" s="59" t="n">
        <f aca="false">D82</f>
        <v>4.58839742204889</v>
      </c>
      <c r="F82" s="59" t="n">
        <f aca="false">E82</f>
        <v>4.58839742204889</v>
      </c>
      <c r="G82" s="59" t="n">
        <f aca="false">F82</f>
        <v>4.58839742204889</v>
      </c>
      <c r="H82" s="59" t="n">
        <f aca="false">G82</f>
        <v>4.58839742204889</v>
      </c>
      <c r="I82" s="59" t="n">
        <f aca="false">H82</f>
        <v>4.58839742204889</v>
      </c>
      <c r="J82" s="59" t="n">
        <f aca="false">I82</f>
        <v>4.58839742204889</v>
      </c>
      <c r="K82" s="59" t="n">
        <f aca="false">J82</f>
        <v>4.58839742204889</v>
      </c>
      <c r="L82" s="59" t="n">
        <f aca="false">K82</f>
        <v>4.58839742204889</v>
      </c>
    </row>
    <row r="83" customFormat="false" ht="15" hidden="false" customHeight="false" outlineLevel="0" collapsed="false">
      <c r="A83" s="0" t="s">
        <v>27</v>
      </c>
      <c r="B83" s="59" t="n">
        <f aca="false">'Fe Recur. Costs -Comm'!AC84</f>
        <v>3.67098515977944</v>
      </c>
      <c r="C83" s="59" t="n">
        <f aca="false">B83</f>
        <v>3.67098515977944</v>
      </c>
      <c r="D83" s="59" t="n">
        <f aca="false">C83</f>
        <v>3.67098515977944</v>
      </c>
      <c r="E83" s="59" t="n">
        <f aca="false">D83</f>
        <v>3.67098515977944</v>
      </c>
      <c r="F83" s="59" t="n">
        <f aca="false">E83</f>
        <v>3.67098515977944</v>
      </c>
      <c r="G83" s="59" t="n">
        <f aca="false">F83</f>
        <v>3.67098515977944</v>
      </c>
      <c r="H83" s="59" t="n">
        <f aca="false">G83</f>
        <v>3.67098515977944</v>
      </c>
      <c r="I83" s="59" t="n">
        <f aca="false">H83</f>
        <v>3.67098515977944</v>
      </c>
      <c r="J83" s="59" t="n">
        <f aca="false">I83</f>
        <v>3.67098515977944</v>
      </c>
      <c r="K83" s="59" t="n">
        <f aca="false">J83</f>
        <v>3.67098515977944</v>
      </c>
      <c r="L83" s="59" t="n">
        <f aca="false">K83</f>
        <v>3.67098515977944</v>
      </c>
    </row>
    <row r="84" customFormat="false" ht="15" hidden="false" customHeight="false" outlineLevel="0" collapsed="false">
      <c r="A84" s="0" t="s">
        <v>805</v>
      </c>
    </row>
    <row r="85" customFormat="false" ht="15" hidden="false" customHeight="false" outlineLevel="0" collapsed="false">
      <c r="A85" s="0" t="s">
        <v>832</v>
      </c>
      <c r="B85" s="59" t="n">
        <f aca="false">'Fe Recur. Costs, Clinics BAU'!AA85</f>
        <v>1.524480441323</v>
      </c>
      <c r="C85" s="59" t="n">
        <f aca="false">B85</f>
        <v>1.524480441323</v>
      </c>
      <c r="D85" s="59" t="n">
        <f aca="false">C85</f>
        <v>1.524480441323</v>
      </c>
      <c r="E85" s="59" t="n">
        <f aca="false">D85</f>
        <v>1.524480441323</v>
      </c>
      <c r="F85" s="59" t="n">
        <f aca="false">E85</f>
        <v>1.524480441323</v>
      </c>
      <c r="G85" s="59" t="n">
        <f aca="false">F85</f>
        <v>1.524480441323</v>
      </c>
      <c r="H85" s="59" t="n">
        <f aca="false">G85</f>
        <v>1.524480441323</v>
      </c>
      <c r="I85" s="59" t="n">
        <f aca="false">H85</f>
        <v>1.524480441323</v>
      </c>
      <c r="J85" s="59" t="n">
        <f aca="false">I85</f>
        <v>1.524480441323</v>
      </c>
      <c r="K85" s="59" t="n">
        <f aca="false">J85</f>
        <v>1.524480441323</v>
      </c>
      <c r="L85" s="59" t="n">
        <f aca="false">K85</f>
        <v>1.524480441323</v>
      </c>
    </row>
    <row r="86" customFormat="false" ht="15" hidden="false" customHeight="false" outlineLevel="0" collapsed="false">
      <c r="A86" s="0" t="s">
        <v>26</v>
      </c>
      <c r="B86" s="59"/>
      <c r="C86" s="59" t="n">
        <f aca="false">B86</f>
        <v>0</v>
      </c>
      <c r="D86" s="59" t="n">
        <f aca="false">C86</f>
        <v>0</v>
      </c>
      <c r="E86" s="59" t="n">
        <f aca="false">D86</f>
        <v>0</v>
      </c>
      <c r="F86" s="59" t="n">
        <f aca="false">E86</f>
        <v>0</v>
      </c>
      <c r="G86" s="59" t="n">
        <f aca="false">F86</f>
        <v>0</v>
      </c>
      <c r="H86" s="59" t="n">
        <f aca="false">G86</f>
        <v>0</v>
      </c>
      <c r="I86" s="59" t="n">
        <f aca="false">H86</f>
        <v>0</v>
      </c>
      <c r="J86" s="59" t="n">
        <f aca="false">I86</f>
        <v>0</v>
      </c>
      <c r="K86" s="59" t="n">
        <f aca="false">J86</f>
        <v>0</v>
      </c>
      <c r="L86" s="59" t="n">
        <f aca="false">K86</f>
        <v>0</v>
      </c>
    </row>
    <row r="87" customFormat="false" ht="15" hidden="false" customHeight="false" outlineLevel="0" collapsed="false">
      <c r="A87" s="0" t="s">
        <v>27</v>
      </c>
      <c r="B87" s="59"/>
      <c r="C87" s="59" t="n">
        <f aca="false">B87</f>
        <v>0</v>
      </c>
      <c r="D87" s="59" t="n">
        <f aca="false">C87</f>
        <v>0</v>
      </c>
      <c r="E87" s="59" t="n">
        <f aca="false">D87</f>
        <v>0</v>
      </c>
      <c r="F87" s="59" t="n">
        <f aca="false">E87</f>
        <v>0</v>
      </c>
      <c r="G87" s="59" t="n">
        <f aca="false">F87</f>
        <v>0</v>
      </c>
      <c r="H87" s="59" t="n">
        <f aca="false">G87</f>
        <v>0</v>
      </c>
      <c r="I87" s="59" t="n">
        <f aca="false">H87</f>
        <v>0</v>
      </c>
      <c r="J87" s="59" t="n">
        <f aca="false">I87</f>
        <v>0</v>
      </c>
      <c r="K87" s="59" t="n">
        <f aca="false">J87</f>
        <v>0</v>
      </c>
      <c r="L87" s="59" t="n">
        <f aca="false">K87</f>
        <v>0</v>
      </c>
    </row>
    <row r="88" customFormat="false" ht="15" hidden="false" customHeight="false" outlineLevel="0" collapsed="false">
      <c r="A88" s="0" t="s">
        <v>806</v>
      </c>
    </row>
    <row r="89" customFormat="false" ht="15" hidden="false" customHeight="false" outlineLevel="0" collapsed="false">
      <c r="A89" s="0" t="s">
        <v>833</v>
      </c>
      <c r="B89" s="59" t="n">
        <f aca="false">'Fe Recur. Costs -Clinics SU'!AA85</f>
        <v>2.34372306897002</v>
      </c>
      <c r="C89" s="59" t="n">
        <f aca="false">B89</f>
        <v>2.34372306897002</v>
      </c>
      <c r="D89" s="59" t="n">
        <f aca="false">C89</f>
        <v>2.34372306897002</v>
      </c>
      <c r="E89" s="59" t="n">
        <f aca="false">D89</f>
        <v>2.34372306897002</v>
      </c>
      <c r="F89" s="59" t="n">
        <f aca="false">E89</f>
        <v>2.34372306897002</v>
      </c>
      <c r="G89" s="59" t="n">
        <f aca="false">F89</f>
        <v>2.34372306897002</v>
      </c>
      <c r="H89" s="59" t="n">
        <f aca="false">G89</f>
        <v>2.34372306897002</v>
      </c>
      <c r="I89" s="59" t="n">
        <f aca="false">H89</f>
        <v>2.34372306897002</v>
      </c>
      <c r="J89" s="59" t="n">
        <f aca="false">I89</f>
        <v>2.34372306897002</v>
      </c>
      <c r="K89" s="59" t="n">
        <f aca="false">J89</f>
        <v>2.34372306897002</v>
      </c>
      <c r="L89" s="59" t="n">
        <f aca="false">K89</f>
        <v>2.34372306897002</v>
      </c>
    </row>
    <row r="90" customFormat="false" ht="15" hidden="false" customHeight="false" outlineLevel="0" collapsed="false">
      <c r="A90" s="0" t="s">
        <v>26</v>
      </c>
      <c r="B90" s="59" t="n">
        <f aca="false">'Fe Recur. Costs -Comm'!AB85</f>
        <v>2.05499865745807</v>
      </c>
      <c r="C90" s="59" t="n">
        <f aca="false">B90</f>
        <v>2.05499865745807</v>
      </c>
      <c r="D90" s="59" t="n">
        <f aca="false">C90</f>
        <v>2.05499865745807</v>
      </c>
      <c r="E90" s="59" t="n">
        <f aca="false">D90</f>
        <v>2.05499865745807</v>
      </c>
      <c r="F90" s="59" t="n">
        <f aca="false">E90</f>
        <v>2.05499865745807</v>
      </c>
      <c r="G90" s="59" t="n">
        <f aca="false">F90</f>
        <v>2.05499865745807</v>
      </c>
      <c r="H90" s="59" t="n">
        <f aca="false">G90</f>
        <v>2.05499865745807</v>
      </c>
      <c r="I90" s="59" t="n">
        <f aca="false">H90</f>
        <v>2.05499865745807</v>
      </c>
      <c r="J90" s="59" t="n">
        <f aca="false">I90</f>
        <v>2.05499865745807</v>
      </c>
      <c r="K90" s="59" t="n">
        <f aca="false">J90</f>
        <v>2.05499865745807</v>
      </c>
      <c r="L90" s="59" t="n">
        <f aca="false">K90</f>
        <v>2.05499865745807</v>
      </c>
    </row>
    <row r="91" customFormat="false" ht="15" hidden="false" customHeight="false" outlineLevel="0" collapsed="false">
      <c r="A91" s="0" t="s">
        <v>27</v>
      </c>
      <c r="B91" s="59" t="n">
        <f aca="false">'Fe Recur. Costs -Comm'!AC85</f>
        <v>1.58855474249275</v>
      </c>
      <c r="C91" s="59" t="n">
        <f aca="false">B91</f>
        <v>1.58855474249275</v>
      </c>
      <c r="D91" s="59" t="n">
        <f aca="false">C91</f>
        <v>1.58855474249275</v>
      </c>
      <c r="E91" s="59" t="n">
        <f aca="false">D91</f>
        <v>1.58855474249275</v>
      </c>
      <c r="F91" s="59" t="n">
        <f aca="false">E91</f>
        <v>1.58855474249275</v>
      </c>
      <c r="G91" s="59" t="n">
        <f aca="false">F91</f>
        <v>1.58855474249275</v>
      </c>
      <c r="H91" s="59" t="n">
        <f aca="false">G91</f>
        <v>1.58855474249275</v>
      </c>
      <c r="I91" s="59" t="n">
        <f aca="false">H91</f>
        <v>1.58855474249275</v>
      </c>
      <c r="J91" s="59" t="n">
        <f aca="false">I91</f>
        <v>1.58855474249275</v>
      </c>
      <c r="K91" s="59" t="n">
        <f aca="false">J91</f>
        <v>1.58855474249275</v>
      </c>
      <c r="L91" s="59" t="n">
        <f aca="false">K91</f>
        <v>1.58855474249275</v>
      </c>
    </row>
    <row r="93" customFormat="false" ht="15" hidden="false" customHeight="false" outlineLevel="0" collapsed="false">
      <c r="A93" s="128" t="s">
        <v>807</v>
      </c>
    </row>
    <row r="94" customFormat="false" ht="15" hidden="false" customHeight="false" outlineLevel="0" collapsed="false">
      <c r="A94" s="35" t="s">
        <v>808</v>
      </c>
    </row>
    <row r="95" customFormat="false" ht="15" hidden="false" customHeight="false" outlineLevel="0" collapsed="false">
      <c r="A95" s="35" t="s">
        <v>802</v>
      </c>
      <c r="B95" s="137" t="n">
        <f aca="false">SUM(B96:B98)</f>
        <v>420000</v>
      </c>
      <c r="C95" s="137" t="n">
        <f aca="false">SUM(C96:C98)</f>
        <v>1642509.31471069</v>
      </c>
      <c r="D95" s="137" t="n">
        <f aca="false">SUM(D96:D98)</f>
        <v>1694154.63294375</v>
      </c>
      <c r="E95" s="137" t="n">
        <f aca="false">SUM(E96:E98)</f>
        <v>1747017.53257035</v>
      </c>
      <c r="F95" s="137" t="n">
        <f aca="false">SUM(F96:F98)</f>
        <v>1801154.86812567</v>
      </c>
      <c r="G95" s="137" t="n">
        <f aca="false">SUM(G96:G98)</f>
        <v>1856529.5883396</v>
      </c>
      <c r="H95" s="137" t="n">
        <f aca="false">SUM(H96:H98)</f>
        <v>1913360.80675777</v>
      </c>
      <c r="I95" s="137" t="n">
        <f aca="false">SUM(I96:I98)</f>
        <v>1971358.50136934</v>
      </c>
      <c r="J95" s="137" t="n">
        <f aca="false">SUM(J96:J98)</f>
        <v>2030781.07284257</v>
      </c>
      <c r="K95" s="137" t="n">
        <f aca="false">SUM(K96:K98)</f>
        <v>2092324.51012198</v>
      </c>
      <c r="L95" s="137" t="n">
        <f aca="false">SUM(L96:L98)</f>
        <v>2153488.81069778</v>
      </c>
    </row>
    <row r="96" customFormat="false" ht="15" hidden="false" customHeight="false" outlineLevel="0" collapsed="false">
      <c r="A96" s="35" t="s">
        <v>25</v>
      </c>
      <c r="B96" s="137" t="n">
        <f aca="false">B72+B77*B23+B81*B29</f>
        <v>140000</v>
      </c>
      <c r="C96" s="137" t="n">
        <f aca="false">C77*C23+C81*C29</f>
        <v>346807.558476778</v>
      </c>
      <c r="D96" s="137" t="n">
        <f aca="false">D77*D23+D81*D29</f>
        <v>357712.206969634</v>
      </c>
      <c r="E96" s="137" t="n">
        <f aca="false">E77*E23+E81*E29</f>
        <v>368873.941633364</v>
      </c>
      <c r="F96" s="137" t="n">
        <f aca="false">F77*F23+F81*F29</f>
        <v>380304.767016345</v>
      </c>
      <c r="G96" s="137" t="n">
        <f aca="false">G77*G23+G81*G29</f>
        <v>391996.859929748</v>
      </c>
      <c r="H96" s="137" t="n">
        <f aca="false">H77*H23+H81*H29</f>
        <v>403996.485093724</v>
      </c>
      <c r="I96" s="137" t="n">
        <f aca="false">I77*I23+I81*I29</f>
        <v>416242.40582329</v>
      </c>
      <c r="J96" s="137" t="n">
        <f aca="false">J77*J23+J81*J29</f>
        <v>428789.182116411</v>
      </c>
      <c r="K96" s="137" t="n">
        <f aca="false">K77*K23+K81*K29</f>
        <v>441783.768528787</v>
      </c>
      <c r="L96" s="137" t="n">
        <f aca="false">L77*L23+L81*L29</f>
        <v>454698.302138217</v>
      </c>
    </row>
    <row r="97" customFormat="false" ht="15" hidden="false" customHeight="false" outlineLevel="0" collapsed="false">
      <c r="A97" s="35" t="s">
        <v>26</v>
      </c>
      <c r="B97" s="137" t="n">
        <f aca="false">B73+B78*B24+B82*B30</f>
        <v>140000</v>
      </c>
      <c r="C97" s="137" t="n">
        <f aca="false">C78*C24+C82*C30</f>
        <v>601360.03453481</v>
      </c>
      <c r="D97" s="137" t="n">
        <f aca="false">D78*D24+D82*D30</f>
        <v>620268.56070147</v>
      </c>
      <c r="E97" s="137" t="n">
        <f aca="false">E78*E24+E82*E30</f>
        <v>639622.871121722</v>
      </c>
      <c r="F97" s="137" t="n">
        <f aca="false">F78*F24+F82*F30</f>
        <v>659443.781534582</v>
      </c>
      <c r="G97" s="137" t="n">
        <f aca="false">G78*G24+G82*G30</f>
        <v>679717.726626984</v>
      </c>
      <c r="H97" s="137" t="n">
        <f aca="false">H78*H24+H82*H30</f>
        <v>700524.928853795</v>
      </c>
      <c r="I97" s="137" t="n">
        <f aca="false">I78*I24+I82*I30</f>
        <v>721759.204557552</v>
      </c>
      <c r="J97" s="137" t="n">
        <f aca="false">J78*J24+J82*J30</f>
        <v>743515.160102669</v>
      </c>
      <c r="K97" s="137" t="n">
        <f aca="false">K78*K24+K82*K30</f>
        <v>766047.612878595</v>
      </c>
      <c r="L97" s="137" t="n">
        <f aca="false">L78*L24+L82*L30</f>
        <v>788441.255080278</v>
      </c>
    </row>
    <row r="98" customFormat="false" ht="15" hidden="false" customHeight="false" outlineLevel="0" collapsed="false">
      <c r="A98" s="35" t="s">
        <v>27</v>
      </c>
      <c r="B98" s="137" t="n">
        <f aca="false">B74+B79*B25+B83*B31</f>
        <v>140000</v>
      </c>
      <c r="C98" s="137" t="n">
        <f aca="false">C79*C25+C83*C31</f>
        <v>694341.721699103</v>
      </c>
      <c r="D98" s="137" t="n">
        <f aca="false">D79*D25+D83*D31</f>
        <v>716173.865272641</v>
      </c>
      <c r="E98" s="137" t="n">
        <f aca="false">E79*E25+E83*E31</f>
        <v>738520.719815264</v>
      </c>
      <c r="F98" s="137" t="n">
        <f aca="false">F79*F25+F83*F31</f>
        <v>761406.319574742</v>
      </c>
      <c r="G98" s="137" t="n">
        <f aca="false">G79*G25+G83*G31</f>
        <v>784815.001782864</v>
      </c>
      <c r="H98" s="137" t="n">
        <f aca="false">H79*H25+H83*H31</f>
        <v>808839.392810249</v>
      </c>
      <c r="I98" s="137" t="n">
        <f aca="false">I79*I25+I83*I31</f>
        <v>833356.8909885</v>
      </c>
      <c r="J98" s="137" t="n">
        <f aca="false">J79*J25+J83*J31</f>
        <v>858476.730623489</v>
      </c>
      <c r="K98" s="137" t="n">
        <f aca="false">K79*K25+K83*K31</f>
        <v>884493.128714596</v>
      </c>
      <c r="L98" s="137" t="n">
        <f aca="false">L79*L25+L83*L31</f>
        <v>910349.253479287</v>
      </c>
    </row>
    <row r="99" customFormat="false" ht="15" hidden="false" customHeight="false" outlineLevel="0" collapsed="false">
      <c r="B99" s="137"/>
      <c r="C99" s="137"/>
      <c r="D99" s="137"/>
      <c r="E99" s="137"/>
      <c r="F99" s="137"/>
      <c r="G99" s="137"/>
      <c r="H99" s="137"/>
      <c r="I99" s="137"/>
      <c r="J99" s="137"/>
      <c r="K99" s="137"/>
      <c r="L99" s="137"/>
    </row>
    <row r="100" customFormat="false" ht="15" hidden="false" customHeight="false" outlineLevel="0" collapsed="false">
      <c r="A100" s="35" t="s">
        <v>809</v>
      </c>
      <c r="B100" s="137"/>
      <c r="C100" s="137"/>
      <c r="D100" s="137"/>
      <c r="E100" s="137"/>
      <c r="F100" s="137"/>
      <c r="G100" s="137"/>
      <c r="H100" s="137"/>
      <c r="I100" s="137"/>
      <c r="J100" s="137"/>
      <c r="K100" s="137"/>
      <c r="L100" s="137"/>
    </row>
    <row r="101" customFormat="false" ht="15" hidden="false" customHeight="false" outlineLevel="0" collapsed="false">
      <c r="A101" s="35" t="s">
        <v>802</v>
      </c>
      <c r="B101" s="137" t="n">
        <f aca="false">SUM(B102:B104)</f>
        <v>420000</v>
      </c>
      <c r="C101" s="137" t="n">
        <f aca="false">SUM(C102:C104)</f>
        <v>7254714.69146229</v>
      </c>
      <c r="D101" s="137" t="n">
        <f aca="false">SUM(D102:D104)</f>
        <v>7482824.23432755</v>
      </c>
      <c r="E101" s="137" t="n">
        <f aca="false">SUM(E102:E104)</f>
        <v>7716311.64966192</v>
      </c>
      <c r="F101" s="137" t="n">
        <f aca="false">SUM(F102:F104)</f>
        <v>7955428.0553299</v>
      </c>
      <c r="G101" s="137" t="n">
        <f aca="false">SUM(G102:G104)</f>
        <v>8200009.80148721</v>
      </c>
      <c r="H101" s="137" t="n">
        <f aca="false">SUM(H102:H104)</f>
        <v>8451024.67945437</v>
      </c>
      <c r="I101" s="137" t="n">
        <f aca="false">SUM(I102:I104)</f>
        <v>8707191.70596747</v>
      </c>
      <c r="J101" s="137" t="n">
        <f aca="false">SUM(J102:J104)</f>
        <v>8969652.19761298</v>
      </c>
      <c r="K101" s="137" t="n">
        <f aca="false">SUM(K102:K104)</f>
        <v>9241480.23206931</v>
      </c>
      <c r="L101" s="137" t="n">
        <f aca="false">SUM(L102:L104)</f>
        <v>9511633.67717075</v>
      </c>
    </row>
    <row r="102" customFormat="false" ht="15" hidden="false" customHeight="false" outlineLevel="0" collapsed="false">
      <c r="A102" s="35" t="s">
        <v>25</v>
      </c>
      <c r="B102" s="137" t="n">
        <f aca="false">B72+B85*B53+B89*B59</f>
        <v>140000</v>
      </c>
      <c r="C102" s="137" t="n">
        <f aca="false">C85*C53+C89*C59</f>
        <v>2363364.42418893</v>
      </c>
      <c r="D102" s="137" t="n">
        <f aca="false">D85*D53+D89*D59</f>
        <v>2437675.54479857</v>
      </c>
      <c r="E102" s="137" t="n">
        <f aca="false">E85*E53+E89*E59</f>
        <v>2513738.61197149</v>
      </c>
      <c r="F102" s="137" t="n">
        <f aca="false">F85*F53+F89*F59</f>
        <v>2591635.43223662</v>
      </c>
      <c r="G102" s="137" t="n">
        <f aca="false">G85*G53+G89*G59</f>
        <v>2671312.69347398</v>
      </c>
      <c r="H102" s="137" t="n">
        <f aca="false">H85*H53+H89*H59</f>
        <v>2753085.67253102</v>
      </c>
      <c r="I102" s="137" t="n">
        <f aca="false">I85*I53+I89*I59</f>
        <v>2836537.06419275</v>
      </c>
      <c r="J102" s="137" t="n">
        <f aca="false">J85*J53+J89*J59</f>
        <v>2922038.67453727</v>
      </c>
      <c r="K102" s="137" t="n">
        <f aca="false">K85*K53+K89*K59</f>
        <v>3010591.94416307</v>
      </c>
      <c r="L102" s="137" t="n">
        <f aca="false">L85*L53+L89*L59</f>
        <v>3098599.68373362</v>
      </c>
    </row>
    <row r="103" customFormat="false" ht="15" hidden="false" customHeight="false" outlineLevel="0" collapsed="false">
      <c r="A103" s="35" t="s">
        <v>26</v>
      </c>
      <c r="B103" s="137" t="n">
        <f aca="false">B73+B86*B54+B90*B60</f>
        <v>140000</v>
      </c>
      <c r="C103" s="137" t="n">
        <f aca="false">C86*C54+C90*C60</f>
        <v>1783065.13423663</v>
      </c>
      <c r="D103" s="137" t="n">
        <f aca="false">D86*D54+D90*D60</f>
        <v>1839129.94036172</v>
      </c>
      <c r="E103" s="137" t="n">
        <f aca="false">E86*E54+E90*E60</f>
        <v>1896516.52098848</v>
      </c>
      <c r="F103" s="137" t="n">
        <f aca="false">F86*F54+F90*F60</f>
        <v>1955286.59591263</v>
      </c>
      <c r="G103" s="137" t="n">
        <f aca="false">G86*G54+G90*G60</f>
        <v>2015399.94324482</v>
      </c>
      <c r="H103" s="137" t="n">
        <f aca="false">H86*H54+H90*H60</f>
        <v>2077094.42691688</v>
      </c>
      <c r="I103" s="137" t="n">
        <f aca="false">I86*I54+I90*I60</f>
        <v>2140055.20662254</v>
      </c>
      <c r="J103" s="137" t="n">
        <f aca="false">J86*J54+J90*J60</f>
        <v>2204562.79536596</v>
      </c>
      <c r="K103" s="137" t="n">
        <f aca="false">K86*K54+K90*K60</f>
        <v>2271372.74053411</v>
      </c>
      <c r="L103" s="137" t="n">
        <f aca="false">L86*L54+L90*L60</f>
        <v>2337771.1048173</v>
      </c>
    </row>
    <row r="104" customFormat="false" ht="15" hidden="false" customHeight="false" outlineLevel="0" collapsed="false">
      <c r="A104" s="35" t="s">
        <v>27</v>
      </c>
      <c r="B104" s="137" t="n">
        <f aca="false">B74+B87*B55+B91*B61</f>
        <v>140000</v>
      </c>
      <c r="C104" s="137" t="n">
        <f aca="false">C87*C55+C91*C61</f>
        <v>3108285.13303674</v>
      </c>
      <c r="D104" s="137" t="n">
        <f aca="false">D87*D55+D91*D61</f>
        <v>3206018.74916727</v>
      </c>
      <c r="E104" s="137" t="n">
        <f aca="false">E87*E55+E91*E61</f>
        <v>3306056.51670195</v>
      </c>
      <c r="F104" s="137" t="n">
        <f aca="false">F87*F55+F91*F61</f>
        <v>3408506.02718066</v>
      </c>
      <c r="G104" s="137" t="n">
        <f aca="false">G87*G55+G91*G61</f>
        <v>3513297.16476841</v>
      </c>
      <c r="H104" s="137" t="n">
        <f aca="false">H87*H55+H91*H61</f>
        <v>3620844.58000647</v>
      </c>
      <c r="I104" s="137" t="n">
        <f aca="false">I87*I55+I91*I61</f>
        <v>3730599.43515219</v>
      </c>
      <c r="J104" s="137" t="n">
        <f aca="false">J87*J55+J91*J61</f>
        <v>3843050.72770974</v>
      </c>
      <c r="K104" s="137" t="n">
        <f aca="false">K87*K55+K91*K61</f>
        <v>3959515.54737212</v>
      </c>
      <c r="L104" s="137" t="n">
        <f aca="false">L87*L55+L91*L61</f>
        <v>4075262.88861984</v>
      </c>
    </row>
    <row r="105" customFormat="false" ht="15" hidden="false" customHeight="false" outlineLevel="0" collapsed="false">
      <c r="B105" s="137"/>
      <c r="C105" s="137"/>
      <c r="D105" s="137"/>
      <c r="E105" s="137"/>
      <c r="F105" s="137"/>
      <c r="G105" s="137"/>
      <c r="H105" s="137"/>
      <c r="I105" s="137"/>
      <c r="J105" s="137"/>
      <c r="K105" s="137"/>
      <c r="L105" s="137"/>
    </row>
    <row r="106" customFormat="false" ht="15" hidden="false" customHeight="false" outlineLevel="0" collapsed="false">
      <c r="A106" s="35" t="s">
        <v>810</v>
      </c>
      <c r="B106" s="137"/>
      <c r="C106" s="137"/>
      <c r="D106" s="137"/>
      <c r="E106" s="137"/>
      <c r="F106" s="137"/>
      <c r="G106" s="137"/>
      <c r="H106" s="137"/>
      <c r="I106" s="137"/>
      <c r="J106" s="137"/>
      <c r="K106" s="137"/>
      <c r="L106" s="137"/>
    </row>
    <row r="107" customFormat="false" ht="15" hidden="false" customHeight="false" outlineLevel="0" collapsed="false">
      <c r="A107" s="35" t="s">
        <v>802</v>
      </c>
      <c r="B107" s="137" t="n">
        <f aca="false">B95+B101</f>
        <v>840000</v>
      </c>
      <c r="C107" s="137" t="n">
        <f aca="false">C95+C101</f>
        <v>8897224.00617298</v>
      </c>
      <c r="D107" s="137" t="n">
        <f aca="false">D95+D101</f>
        <v>9176978.8672713</v>
      </c>
      <c r="E107" s="137" t="n">
        <f aca="false">E95+E101</f>
        <v>9463329.18223227</v>
      </c>
      <c r="F107" s="137" t="n">
        <f aca="false">F95+F101</f>
        <v>9756582.92345557</v>
      </c>
      <c r="G107" s="137" t="n">
        <f aca="false">G95+G101</f>
        <v>10056539.3898268</v>
      </c>
      <c r="H107" s="137" t="n">
        <f aca="false">H95+H101</f>
        <v>10364385.4862121</v>
      </c>
      <c r="I107" s="137" t="n">
        <f aca="false">I95+I101</f>
        <v>10678550.2073368</v>
      </c>
      <c r="J107" s="137" t="n">
        <f aca="false">J95+J101</f>
        <v>11000433.2704555</v>
      </c>
      <c r="K107" s="137" t="n">
        <f aca="false">K95+K101</f>
        <v>11333804.7421913</v>
      </c>
      <c r="L107" s="137" t="n">
        <f aca="false">L95+L101</f>
        <v>11665122.4878685</v>
      </c>
    </row>
    <row r="108" customFormat="false" ht="15" hidden="false" customHeight="false" outlineLevel="0" collapsed="false">
      <c r="A108" s="35" t="s">
        <v>25</v>
      </c>
      <c r="B108" s="137" t="n">
        <f aca="false">B72+B77*B23+B81*B29+B85*B53+B89*B59</f>
        <v>140000</v>
      </c>
      <c r="C108" s="137" t="n">
        <f aca="false">C96+C102</f>
        <v>2710171.98266571</v>
      </c>
      <c r="D108" s="137" t="n">
        <f aca="false">D96+D102</f>
        <v>2795387.7517682</v>
      </c>
      <c r="E108" s="137" t="n">
        <f aca="false">E96+E102</f>
        <v>2882612.55360485</v>
      </c>
      <c r="F108" s="137" t="n">
        <f aca="false">F96+F102</f>
        <v>2971940.19925296</v>
      </c>
      <c r="G108" s="137" t="n">
        <f aca="false">G96+G102</f>
        <v>3063309.55340373</v>
      </c>
      <c r="H108" s="137" t="n">
        <f aca="false">H96+H102</f>
        <v>3157082.15762474</v>
      </c>
      <c r="I108" s="137" t="n">
        <f aca="false">I96+I102</f>
        <v>3252779.47001604</v>
      </c>
      <c r="J108" s="137" t="n">
        <f aca="false">J96+J102</f>
        <v>3350827.85665368</v>
      </c>
      <c r="K108" s="137" t="n">
        <f aca="false">K96+K102</f>
        <v>3452375.71269186</v>
      </c>
      <c r="L108" s="137" t="n">
        <f aca="false">L96+L102</f>
        <v>3553297.98587183</v>
      </c>
    </row>
    <row r="109" customFormat="false" ht="15" hidden="false" customHeight="false" outlineLevel="0" collapsed="false">
      <c r="A109" s="35" t="s">
        <v>26</v>
      </c>
      <c r="B109" s="137" t="n">
        <f aca="false">B73+B78*B24+B82*B30+B86*B54+B90*B60</f>
        <v>140000</v>
      </c>
      <c r="C109" s="137" t="n">
        <f aca="false">C97+C103</f>
        <v>2384425.16877143</v>
      </c>
      <c r="D109" s="137" t="n">
        <f aca="false">D97+D103</f>
        <v>2459398.50106319</v>
      </c>
      <c r="E109" s="137" t="n">
        <f aca="false">E97+E103</f>
        <v>2536139.3921102</v>
      </c>
      <c r="F109" s="137" t="n">
        <f aca="false">F97+F103</f>
        <v>2614730.37744721</v>
      </c>
      <c r="G109" s="137" t="n">
        <f aca="false">G97+G103</f>
        <v>2695117.6698718</v>
      </c>
      <c r="H109" s="137" t="n">
        <f aca="false">H97+H103</f>
        <v>2777619.35577067</v>
      </c>
      <c r="I109" s="137" t="n">
        <f aca="false">I97+I103</f>
        <v>2861814.41118009</v>
      </c>
      <c r="J109" s="137" t="n">
        <f aca="false">J97+J103</f>
        <v>2948077.95546863</v>
      </c>
      <c r="K109" s="137" t="n">
        <f aca="false">K97+K103</f>
        <v>3037420.35341271</v>
      </c>
      <c r="L109" s="137" t="n">
        <f aca="false">L97+L103</f>
        <v>3126212.35989757</v>
      </c>
    </row>
    <row r="110" customFormat="false" ht="15" hidden="false" customHeight="false" outlineLevel="0" collapsed="false">
      <c r="A110" s="35" t="s">
        <v>27</v>
      </c>
      <c r="B110" s="137" t="n">
        <f aca="false">B74+B79*B25+B83*B31+B87*B55+B91*B61</f>
        <v>140000</v>
      </c>
      <c r="C110" s="137" t="n">
        <f aca="false">C98+C104</f>
        <v>3802626.85473584</v>
      </c>
      <c r="D110" s="137" t="n">
        <f aca="false">D98+D104</f>
        <v>3922192.61443991</v>
      </c>
      <c r="E110" s="137" t="n">
        <f aca="false">E98+E104</f>
        <v>4044577.23651722</v>
      </c>
      <c r="F110" s="137" t="n">
        <f aca="false">F98+F104</f>
        <v>4169912.3467554</v>
      </c>
      <c r="G110" s="137" t="n">
        <f aca="false">G98+G104</f>
        <v>4298112.16655128</v>
      </c>
      <c r="H110" s="137" t="n">
        <f aca="false">H98+H104</f>
        <v>4429683.97281672</v>
      </c>
      <c r="I110" s="137" t="n">
        <f aca="false">I98+I104</f>
        <v>4563956.32614069</v>
      </c>
      <c r="J110" s="137" t="n">
        <f aca="false">J98+J104</f>
        <v>4701527.45833323</v>
      </c>
      <c r="K110" s="137" t="n">
        <f aca="false">K98+K104</f>
        <v>4844008.67608672</v>
      </c>
      <c r="L110" s="137" t="n">
        <f aca="false">L98+L104</f>
        <v>4985612.14209912</v>
      </c>
    </row>
    <row r="112" s="20" customFormat="true" ht="15" hidden="false" customHeight="false" outlineLevel="0" collapsed="false">
      <c r="A112" s="102" t="s">
        <v>318</v>
      </c>
      <c r="B112" s="183"/>
      <c r="C112" s="183"/>
      <c r="D112" s="183"/>
      <c r="E112" s="183"/>
      <c r="F112" s="183"/>
      <c r="G112" s="183"/>
      <c r="H112" s="183"/>
      <c r="I112" s="183"/>
      <c r="J112" s="183"/>
      <c r="K112" s="183"/>
      <c r="L112" s="183"/>
    </row>
    <row r="113" customFormat="false" ht="15" hidden="false" customHeight="false" outlineLevel="0" collapsed="false">
      <c r="A113" s="102" t="s">
        <v>674</v>
      </c>
    </row>
    <row r="114" customFormat="false" ht="15" hidden="false" customHeight="false" outlineLevel="0" collapsed="false">
      <c r="A114" s="101" t="s">
        <v>802</v>
      </c>
      <c r="B114" s="137" t="n">
        <f aca="false">SUM(B95:L95)</f>
        <v>19322679.6384795</v>
      </c>
    </row>
    <row r="115" customFormat="false" ht="15" hidden="false" customHeight="false" outlineLevel="0" collapsed="false">
      <c r="A115" s="101" t="s">
        <v>25</v>
      </c>
      <c r="B115" s="137" t="n">
        <f aca="false">SUM(B96:L96)</f>
        <v>4131205.4777263</v>
      </c>
    </row>
    <row r="116" customFormat="false" ht="15" hidden="false" customHeight="false" outlineLevel="0" collapsed="false">
      <c r="A116" s="101" t="s">
        <v>26</v>
      </c>
      <c r="B116" s="137" t="n">
        <f aca="false">SUM(B97:L97)</f>
        <v>7060701.13599246</v>
      </c>
    </row>
    <row r="117" customFormat="false" ht="15" hidden="false" customHeight="false" outlineLevel="0" collapsed="false">
      <c r="A117" s="101" t="s">
        <v>27</v>
      </c>
      <c r="B117" s="137" t="n">
        <f aca="false">SUM(B98:L98)</f>
        <v>8130773.02476074</v>
      </c>
    </row>
    <row r="118" customFormat="false" ht="15" hidden="false" customHeight="false" outlineLevel="0" collapsed="false">
      <c r="A118" s="102" t="s">
        <v>440</v>
      </c>
      <c r="B118" s="99" t="n">
        <f aca="false">'National Data'!B4</f>
        <v>0.03</v>
      </c>
    </row>
    <row r="119" customFormat="false" ht="15" hidden="false" customHeight="false" outlineLevel="0" collapsed="false">
      <c r="A119" s="102" t="s">
        <v>675</v>
      </c>
      <c r="B119" s="99"/>
    </row>
    <row r="120" customFormat="false" ht="15" hidden="false" customHeight="false" outlineLevel="0" collapsed="false">
      <c r="A120" s="101" t="s">
        <v>442</v>
      </c>
      <c r="B120" s="69" t="n">
        <v>0</v>
      </c>
      <c r="C120" s="0" t="n">
        <f aca="false">B120+1</f>
        <v>1</v>
      </c>
      <c r="D120" s="0" t="n">
        <f aca="false">C120+1</f>
        <v>2</v>
      </c>
      <c r="E120" s="0" t="n">
        <f aca="false">D120+1</f>
        <v>3</v>
      </c>
      <c r="F120" s="0" t="n">
        <f aca="false">E120+1</f>
        <v>4</v>
      </c>
      <c r="G120" s="0" t="n">
        <f aca="false">F120+1</f>
        <v>5</v>
      </c>
      <c r="H120" s="0" t="n">
        <f aca="false">G120+1</f>
        <v>6</v>
      </c>
      <c r="I120" s="0" t="n">
        <f aca="false">H120+1</f>
        <v>7</v>
      </c>
      <c r="J120" s="0" t="n">
        <f aca="false">I120+1</f>
        <v>8</v>
      </c>
      <c r="K120" s="0" t="n">
        <f aca="false">J120+1</f>
        <v>9</v>
      </c>
      <c r="L120" s="0" t="n">
        <f aca="false">K120+1</f>
        <v>10</v>
      </c>
    </row>
    <row r="121" customFormat="false" ht="15" hidden="false" customHeight="false" outlineLevel="0" collapsed="false">
      <c r="A121" s="101" t="s">
        <v>802</v>
      </c>
      <c r="B121" s="133" t="n">
        <f aca="false">PV($B$118,B$120,0,B95)*-1</f>
        <v>420000</v>
      </c>
      <c r="C121" s="133" t="n">
        <f aca="false">PV($B$118,C$120,0,C95)*-1</f>
        <v>1594669.2375832</v>
      </c>
      <c r="D121" s="133" t="n">
        <f aca="false">PV($B$118,D$120,0,D95)*-1</f>
        <v>1596903.22645277</v>
      </c>
      <c r="E121" s="133" t="n">
        <f aca="false">PV($B$118,E$120,0,E95)*-1</f>
        <v>1598768.52367549</v>
      </c>
      <c r="F121" s="133" t="n">
        <f aca="false">PV($B$118,F$120,0,F95)*-1</f>
        <v>1600302.77161995</v>
      </c>
      <c r="G121" s="133" t="n">
        <f aca="false">PV($B$118,G$120,0,G95)*-1</f>
        <v>1601458.73137085</v>
      </c>
      <c r="H121" s="133" t="n">
        <f aca="false">PV($B$118,H$120,0,H95)*-1</f>
        <v>1602409.55301517</v>
      </c>
      <c r="I121" s="133" t="n">
        <f aca="false">PV($B$118,I$120,0,I95)*-1</f>
        <v>1602894.86327797</v>
      </c>
      <c r="J121" s="133" t="n">
        <f aca="false">PV($B$118,J$120,0,J95)*-1</f>
        <v>1603117.33177188</v>
      </c>
      <c r="K121" s="133" t="n">
        <f aca="false">PV($B$118,K$120,0,K95)*-1</f>
        <v>1603592.51405017</v>
      </c>
      <c r="L121" s="133" t="n">
        <f aca="false">PV($B$118,L$120,0,L95)*-1</f>
        <v>1602397.9198384</v>
      </c>
      <c r="M121" s="133"/>
    </row>
    <row r="122" customFormat="false" ht="15" hidden="false" customHeight="false" outlineLevel="0" collapsed="false">
      <c r="A122" s="101" t="s">
        <v>25</v>
      </c>
      <c r="B122" s="133" t="n">
        <f aca="false">PV($B$118,B$120,0,B96)*-1</f>
        <v>140000</v>
      </c>
      <c r="C122" s="133" t="n">
        <f aca="false">PV($B$118,C$120,0,C96)*-1</f>
        <v>336706.367453183</v>
      </c>
      <c r="D122" s="133" t="n">
        <f aca="false">PV($B$118,D$120,0,D96)*-1</f>
        <v>337178.062936784</v>
      </c>
      <c r="E122" s="133" t="n">
        <f aca="false">PV($B$118,E$120,0,E96)*-1</f>
        <v>337571.911038497</v>
      </c>
      <c r="F122" s="133" t="n">
        <f aca="false">PV($B$118,F$120,0,F96)*-1</f>
        <v>337895.859754616</v>
      </c>
      <c r="G122" s="133" t="n">
        <f aca="false">PV($B$118,G$120,0,G96)*-1</f>
        <v>338139.934826409</v>
      </c>
      <c r="H122" s="133" t="n">
        <f aca="false">PV($B$118,H$120,0,H96)*-1</f>
        <v>338340.696021526</v>
      </c>
      <c r="I122" s="133" t="n">
        <f aca="false">PV($B$118,I$120,0,I96)*-1</f>
        <v>338443.166836052</v>
      </c>
      <c r="J122" s="133" t="n">
        <f aca="false">PV($B$118,J$120,0,J96)*-1</f>
        <v>338490.139936614</v>
      </c>
      <c r="K122" s="133" t="n">
        <f aca="false">PV($B$118,K$120,0,K96)*-1</f>
        <v>338590.472278286</v>
      </c>
      <c r="L122" s="133" t="n">
        <f aca="false">PV($B$118,L$120,0,L96)*-1</f>
        <v>338338.23973492</v>
      </c>
    </row>
    <row r="123" customFormat="false" ht="15" hidden="false" customHeight="false" outlineLevel="0" collapsed="false">
      <c r="A123" s="101" t="s">
        <v>26</v>
      </c>
      <c r="B123" s="133" t="n">
        <f aca="false">PV($B$118,B$120,0,B97)*-1</f>
        <v>140000</v>
      </c>
      <c r="C123" s="133" t="n">
        <f aca="false">PV($B$118,C$120,0,C97)*-1</f>
        <v>583844.693723116</v>
      </c>
      <c r="D123" s="133" t="n">
        <f aca="false">PV($B$118,D$120,0,D97)*-1</f>
        <v>584662.607881488</v>
      </c>
      <c r="E123" s="133" t="n">
        <f aca="false">PV($B$118,E$120,0,E97)*-1</f>
        <v>585345.535638565</v>
      </c>
      <c r="F123" s="133" t="n">
        <f aca="false">PV($B$118,F$120,0,F97)*-1</f>
        <v>585907.258722019</v>
      </c>
      <c r="G123" s="133" t="n">
        <f aca="false">PV($B$118,G$120,0,G97)*-1</f>
        <v>586330.48189007</v>
      </c>
      <c r="H123" s="133" t="n">
        <f aca="false">PV($B$118,H$120,0,H97)*-1</f>
        <v>586678.599329491</v>
      </c>
      <c r="I123" s="133" t="n">
        <f aca="false">PV($B$118,I$120,0,I97)*-1</f>
        <v>586856.282459677</v>
      </c>
      <c r="J123" s="133" t="n">
        <f aca="false">PV($B$118,J$120,0,J97)*-1</f>
        <v>586937.733237451</v>
      </c>
      <c r="K123" s="133" t="n">
        <f aca="false">PV($B$118,K$120,0,K97)*-1</f>
        <v>587111.708282048</v>
      </c>
      <c r="L123" s="133" t="n">
        <f aca="false">PV($B$118,L$120,0,L97)*-1</f>
        <v>586674.340158771</v>
      </c>
    </row>
    <row r="124" customFormat="false" ht="15" hidden="false" customHeight="false" outlineLevel="0" collapsed="false">
      <c r="A124" s="101" t="s">
        <v>27</v>
      </c>
      <c r="B124" s="133" t="n">
        <f aca="false">PV($B$118,B$120,0,B98)*-1</f>
        <v>140000</v>
      </c>
      <c r="C124" s="133" t="n">
        <f aca="false">PV($B$118,C$120,0,C98)*-1</f>
        <v>674118.176406896</v>
      </c>
      <c r="D124" s="133" t="n">
        <f aca="false">PV($B$118,D$120,0,D98)*-1</f>
        <v>675062.5556345</v>
      </c>
      <c r="E124" s="133" t="n">
        <f aca="false">PV($B$118,E$120,0,E98)*-1</f>
        <v>675851.076998431</v>
      </c>
      <c r="F124" s="133" t="n">
        <f aca="false">PV($B$118,F$120,0,F98)*-1</f>
        <v>676499.653143312</v>
      </c>
      <c r="G124" s="133" t="n">
        <f aca="false">PV($B$118,G$120,0,G98)*-1</f>
        <v>676988.314654372</v>
      </c>
      <c r="H124" s="133" t="n">
        <f aca="false">PV($B$118,H$120,0,H98)*-1</f>
        <v>677390.25766415</v>
      </c>
      <c r="I124" s="133" t="n">
        <f aca="false">PV($B$118,I$120,0,I98)*-1</f>
        <v>677595.413982237</v>
      </c>
      <c r="J124" s="133" t="n">
        <f aca="false">PV($B$118,J$120,0,J98)*-1</f>
        <v>677689.458597819</v>
      </c>
      <c r="K124" s="133" t="n">
        <f aca="false">PV($B$118,K$120,0,K98)*-1</f>
        <v>677890.333489832</v>
      </c>
      <c r="L124" s="133" t="n">
        <f aca="false">PV($B$118,L$120,0,L98)*-1</f>
        <v>677385.339944713</v>
      </c>
    </row>
    <row r="125" customFormat="false" ht="15" hidden="false" customHeight="false" outlineLevel="0" collapsed="false">
      <c r="A125" s="102" t="s">
        <v>676</v>
      </c>
      <c r="B125" s="133"/>
      <c r="C125" s="133"/>
    </row>
    <row r="126" customFormat="false" ht="15" hidden="false" customHeight="false" outlineLevel="0" collapsed="false">
      <c r="A126" s="101" t="s">
        <v>802</v>
      </c>
      <c r="B126" s="137" t="n">
        <f aca="false">NPV($B$118,C95:L95)+B95</f>
        <v>16426514.6726558</v>
      </c>
      <c r="C126" s="133"/>
    </row>
    <row r="127" customFormat="false" ht="15" hidden="false" customHeight="false" outlineLevel="0" collapsed="false">
      <c r="A127" s="101" t="s">
        <v>25</v>
      </c>
      <c r="B127" s="137" t="n">
        <f aca="false">NPV($B$118,C96:L96)+B96</f>
        <v>3519694.85081689</v>
      </c>
    </row>
    <row r="128" customFormat="false" ht="15" hidden="false" customHeight="false" outlineLevel="0" collapsed="false">
      <c r="A128" s="101" t="s">
        <v>26</v>
      </c>
      <c r="B128" s="137" t="n">
        <f aca="false">NPV($B$118,C97:L97)+B97</f>
        <v>6000349.24132269</v>
      </c>
    </row>
    <row r="129" customFormat="false" ht="15" hidden="false" customHeight="false" outlineLevel="0" collapsed="false">
      <c r="A129" s="101" t="s">
        <v>27</v>
      </c>
      <c r="B129" s="137" t="n">
        <f aca="false">NPV($B$118,C98:L98)+B98</f>
        <v>6906470.58051626</v>
      </c>
    </row>
    <row r="130" s="20" customFormat="true" ht="15" hidden="false" customHeight="false" outlineLevel="0" collapsed="false">
      <c r="A130" s="184"/>
      <c r="B130" s="139"/>
    </row>
    <row r="131" customFormat="false" ht="15" hidden="false" customHeight="false" outlineLevel="0" collapsed="false">
      <c r="A131" s="102" t="s">
        <v>336</v>
      </c>
      <c r="B131" s="137"/>
    </row>
    <row r="132" customFormat="false" ht="15" hidden="false" customHeight="false" outlineLevel="0" collapsed="false">
      <c r="A132" s="102" t="s">
        <v>674</v>
      </c>
    </row>
    <row r="133" customFormat="false" ht="15" hidden="false" customHeight="false" outlineLevel="0" collapsed="false">
      <c r="A133" s="101" t="s">
        <v>802</v>
      </c>
      <c r="B133" s="137" t="n">
        <f aca="false">SUM(B101:L101)</f>
        <v>83910270.9245437</v>
      </c>
    </row>
    <row r="134" customFormat="false" ht="15" hidden="false" customHeight="false" outlineLevel="0" collapsed="false">
      <c r="A134" s="101" t="s">
        <v>25</v>
      </c>
      <c r="B134" s="137" t="n">
        <f aca="false">SUM(B102:L102)</f>
        <v>27338579.7458273</v>
      </c>
    </row>
    <row r="135" customFormat="false" ht="15" hidden="false" customHeight="false" outlineLevel="0" collapsed="false">
      <c r="A135" s="101" t="s">
        <v>26</v>
      </c>
      <c r="B135" s="137" t="n">
        <f aca="false">SUM(B103:L103)</f>
        <v>20660254.409001</v>
      </c>
    </row>
    <row r="136" customFormat="false" ht="15" hidden="false" customHeight="false" outlineLevel="0" collapsed="false">
      <c r="A136" s="101" t="s">
        <v>27</v>
      </c>
      <c r="B136" s="137" t="n">
        <f aca="false">SUM(B104:L104)</f>
        <v>35911436.7697154</v>
      </c>
    </row>
    <row r="137" customFormat="false" ht="15" hidden="false" customHeight="false" outlineLevel="0" collapsed="false">
      <c r="A137" s="102" t="s">
        <v>440</v>
      </c>
      <c r="B137" s="99" t="n">
        <f aca="false">'National Data'!B4</f>
        <v>0.03</v>
      </c>
    </row>
    <row r="138" customFormat="false" ht="15" hidden="false" customHeight="false" outlineLevel="0" collapsed="false">
      <c r="A138" s="102" t="s">
        <v>675</v>
      </c>
      <c r="B138" s="99"/>
    </row>
    <row r="139" customFormat="false" ht="15" hidden="false" customHeight="false" outlineLevel="0" collapsed="false">
      <c r="A139" s="101" t="s">
        <v>442</v>
      </c>
      <c r="B139" s="69" t="n">
        <v>0</v>
      </c>
      <c r="C139" s="0" t="n">
        <f aca="false">B139+1</f>
        <v>1</v>
      </c>
      <c r="D139" s="0" t="n">
        <f aca="false">C139+1</f>
        <v>2</v>
      </c>
      <c r="E139" s="0" t="n">
        <f aca="false">D139+1</f>
        <v>3</v>
      </c>
      <c r="F139" s="0" t="n">
        <f aca="false">E139+1</f>
        <v>4</v>
      </c>
      <c r="G139" s="0" t="n">
        <f aca="false">F139+1</f>
        <v>5</v>
      </c>
      <c r="H139" s="0" t="n">
        <f aca="false">G139+1</f>
        <v>6</v>
      </c>
      <c r="I139" s="0" t="n">
        <f aca="false">H139+1</f>
        <v>7</v>
      </c>
      <c r="J139" s="0" t="n">
        <f aca="false">I139+1</f>
        <v>8</v>
      </c>
      <c r="K139" s="0" t="n">
        <f aca="false">J139+1</f>
        <v>9</v>
      </c>
      <c r="L139" s="0" t="n">
        <f aca="false">K139+1</f>
        <v>10</v>
      </c>
    </row>
    <row r="140" customFormat="false" ht="15" hidden="false" customHeight="false" outlineLevel="0" collapsed="false">
      <c r="A140" s="101" t="s">
        <v>802</v>
      </c>
      <c r="B140" s="133" t="n">
        <f aca="false">PV($B$137,B$139,0,B101)*-1</f>
        <v>420000</v>
      </c>
      <c r="C140" s="133" t="n">
        <f aca="false">PV($B$137,C$139,0,C101)*-1</f>
        <v>7043412.32180805</v>
      </c>
      <c r="D140" s="133" t="n">
        <f aca="false">PV($B$137,D$139,0,D101)*-1</f>
        <v>7053279.51204407</v>
      </c>
      <c r="E140" s="133" t="n">
        <f aca="false">PV($B$137,E$139,0,E101)*-1</f>
        <v>7061518.24715773</v>
      </c>
      <c r="F140" s="133" t="n">
        <f aca="false">PV($B$137,F$139,0,F101)*-1</f>
        <v>7068294.78778571</v>
      </c>
      <c r="G140" s="133" t="n">
        <f aca="false">PV($B$137,G$139,0,G101)*-1</f>
        <v>7073400.48679911</v>
      </c>
      <c r="H140" s="133" t="n">
        <f aca="false">PV($B$137,H$139,0,H101)*-1</f>
        <v>7077600.12188806</v>
      </c>
      <c r="I140" s="133" t="n">
        <f aca="false">PV($B$137,I$139,0,I101)*-1</f>
        <v>7079743.66376141</v>
      </c>
      <c r="J140" s="133" t="n">
        <f aca="false">PV($B$137,J$139,0,J101)*-1</f>
        <v>7080726.27337997</v>
      </c>
      <c r="K140" s="133" t="n">
        <f aca="false">PV($B$137,K$139,0,K101)*-1</f>
        <v>7082825.08148078</v>
      </c>
      <c r="L140" s="133" t="n">
        <f aca="false">PV($B$137,L$139,0,L101)*-1</f>
        <v>7077548.73990952</v>
      </c>
      <c r="M140" s="133"/>
    </row>
    <row r="141" customFormat="false" ht="15" hidden="false" customHeight="false" outlineLevel="0" collapsed="false">
      <c r="A141" s="101" t="s">
        <v>25</v>
      </c>
      <c r="B141" s="133" t="n">
        <f aca="false">PV($B$137,B$139,0,B102)*-1</f>
        <v>140000</v>
      </c>
      <c r="C141" s="133" t="n">
        <f aca="false">PV($B$137,C$139,0,C102)*-1</f>
        <v>2294528.56717372</v>
      </c>
      <c r="D141" s="133" t="n">
        <f aca="false">PV($B$137,D$139,0,D102)*-1</f>
        <v>2297742.99632252</v>
      </c>
      <c r="E141" s="133" t="n">
        <f aca="false">PV($B$137,E$139,0,E102)*-1</f>
        <v>2300426.92453969</v>
      </c>
      <c r="F141" s="133" t="n">
        <f aca="false">PV($B$137,F$139,0,F102)*-1</f>
        <v>2302634.51446161</v>
      </c>
      <c r="G141" s="133" t="n">
        <f aca="false">PV($B$137,G$139,0,G102)*-1</f>
        <v>2304297.79522758</v>
      </c>
      <c r="H141" s="133" t="n">
        <f aca="false">PV($B$137,H$139,0,H102)*-1</f>
        <v>2305665.90804606</v>
      </c>
      <c r="I141" s="133" t="n">
        <f aca="false">PV($B$137,I$139,0,I102)*-1</f>
        <v>2306364.20850592</v>
      </c>
      <c r="J141" s="133" t="n">
        <f aca="false">PV($B$137,J$139,0,J102)*-1</f>
        <v>2306684.31270218</v>
      </c>
      <c r="K141" s="133" t="n">
        <f aca="false">PV($B$137,K$139,0,K102)*-1</f>
        <v>2307368.04026551</v>
      </c>
      <c r="L141" s="133" t="n">
        <f aca="false">PV($B$137,L$139,0,L102)*-1</f>
        <v>2305649.1693671</v>
      </c>
    </row>
    <row r="142" customFormat="false" ht="15" hidden="false" customHeight="false" outlineLevel="0" collapsed="false">
      <c r="A142" s="101" t="s">
        <v>26</v>
      </c>
      <c r="B142" s="133" t="n">
        <f aca="false">PV($B$137,B$139,0,B103)*-1</f>
        <v>140000</v>
      </c>
      <c r="C142" s="133" t="n">
        <f aca="false">PV($B$137,C$139,0,C103)*-1</f>
        <v>1731131.19828799</v>
      </c>
      <c r="D142" s="133" t="n">
        <f aca="false">PV($B$137,D$139,0,D103)*-1</f>
        <v>1733556.35815036</v>
      </c>
      <c r="E142" s="133" t="n">
        <f aca="false">PV($B$137,E$139,0,E103)*-1</f>
        <v>1735581.27600808</v>
      </c>
      <c r="F142" s="133" t="n">
        <f aca="false">PV($B$137,F$139,0,F103)*-1</f>
        <v>1737246.81543153</v>
      </c>
      <c r="G142" s="133" t="n">
        <f aca="false">PV($B$137,G$139,0,G103)*-1</f>
        <v>1738501.69509032</v>
      </c>
      <c r="H142" s="133" t="n">
        <f aca="false">PV($B$137,H$139,0,H103)*-1</f>
        <v>1739533.88218824</v>
      </c>
      <c r="I142" s="133" t="n">
        <f aca="false">PV($B$137,I$139,0,I103)*-1</f>
        <v>1740060.72231094</v>
      </c>
      <c r="J142" s="133" t="n">
        <f aca="false">PV($B$137,J$139,0,J103)*-1</f>
        <v>1740302.22828683</v>
      </c>
      <c r="K142" s="133" t="n">
        <f aca="false">PV($B$137,K$139,0,K103)*-1</f>
        <v>1740818.07373454</v>
      </c>
      <c r="L142" s="133" t="n">
        <f aca="false">PV($B$137,L$139,0,L103)*-1</f>
        <v>1739521.25351594</v>
      </c>
    </row>
    <row r="143" customFormat="false" ht="15" hidden="false" customHeight="false" outlineLevel="0" collapsed="false">
      <c r="A143" s="101" t="s">
        <v>27</v>
      </c>
      <c r="B143" s="133" t="n">
        <f aca="false">PV($B$137,B$139,0,B104)*-1</f>
        <v>140000</v>
      </c>
      <c r="C143" s="133" t="n">
        <f aca="false">PV($B$137,C$139,0,C104)*-1</f>
        <v>3017752.55634635</v>
      </c>
      <c r="D143" s="133" t="n">
        <f aca="false">PV($B$137,D$139,0,D104)*-1</f>
        <v>3021980.15757118</v>
      </c>
      <c r="E143" s="133" t="n">
        <f aca="false">PV($B$137,E$139,0,E104)*-1</f>
        <v>3025510.04660995</v>
      </c>
      <c r="F143" s="133" t="n">
        <f aca="false">PV($B$137,F$139,0,F104)*-1</f>
        <v>3028413.45789257</v>
      </c>
      <c r="G143" s="133" t="n">
        <f aca="false">PV($B$137,G$139,0,G104)*-1</f>
        <v>3030600.99648121</v>
      </c>
      <c r="H143" s="133" t="n">
        <f aca="false">PV($B$137,H$139,0,H104)*-1</f>
        <v>3032400.33165376</v>
      </c>
      <c r="I143" s="133" t="n">
        <f aca="false">PV($B$137,I$139,0,I104)*-1</f>
        <v>3033318.73294455</v>
      </c>
      <c r="J143" s="133" t="n">
        <f aca="false">PV($B$137,J$139,0,J104)*-1</f>
        <v>3033739.73239096</v>
      </c>
      <c r="K143" s="133" t="n">
        <f aca="false">PV($B$137,K$139,0,K104)*-1</f>
        <v>3034638.96748073</v>
      </c>
      <c r="L143" s="133" t="n">
        <f aca="false">PV($B$137,L$139,0,L104)*-1</f>
        <v>3032378.31702647</v>
      </c>
    </row>
    <row r="144" customFormat="false" ht="15" hidden="false" customHeight="false" outlineLevel="0" collapsed="false">
      <c r="A144" s="102" t="s">
        <v>676</v>
      </c>
      <c r="B144" s="133"/>
      <c r="C144" s="133"/>
    </row>
    <row r="145" customFormat="false" ht="15" hidden="false" customHeight="false" outlineLevel="0" collapsed="false">
      <c r="A145" s="101" t="s">
        <v>802</v>
      </c>
      <c r="B145" s="137" t="n">
        <f aca="false">NPV($B$137,C101:L101)+B101</f>
        <v>71118349.2360144</v>
      </c>
      <c r="C145" s="133"/>
    </row>
    <row r="146" customFormat="false" ht="15" hidden="false" customHeight="false" outlineLevel="0" collapsed="false">
      <c r="A146" s="101" t="s">
        <v>25</v>
      </c>
      <c r="B146" s="137" t="n">
        <f aca="false">NPV($B$137,C102:L102)+B102</f>
        <v>23171362.4366119</v>
      </c>
    </row>
    <row r="147" customFormat="false" ht="15" hidden="false" customHeight="false" outlineLevel="0" collapsed="false">
      <c r="A147" s="101" t="s">
        <v>26</v>
      </c>
      <c r="B147" s="137" t="n">
        <f aca="false">NPV($B$137,C103:L103)+B103</f>
        <v>17516253.5030048</v>
      </c>
    </row>
    <row r="148" customFormat="false" ht="15" hidden="false" customHeight="false" outlineLevel="0" collapsed="false">
      <c r="A148" s="101" t="s">
        <v>27</v>
      </c>
      <c r="B148" s="137" t="n">
        <f aca="false">NPV($B$137,C104:L104)+B104</f>
        <v>30430733.2963977</v>
      </c>
    </row>
    <row r="150" customFormat="false" ht="15" hidden="false" customHeight="false" outlineLevel="0" collapsed="false">
      <c r="A150" s="102" t="s">
        <v>810</v>
      </c>
    </row>
    <row r="151" customFormat="false" ht="15" hidden="false" customHeight="false" outlineLevel="0" collapsed="false">
      <c r="A151" s="102" t="s">
        <v>674</v>
      </c>
    </row>
    <row r="152" customFormat="false" ht="15" hidden="false" customHeight="false" outlineLevel="0" collapsed="false">
      <c r="A152" s="101" t="s">
        <v>802</v>
      </c>
      <c r="B152" s="137" t="n">
        <f aca="false">SUM(B107:L107)</f>
        <v>103232950.563023</v>
      </c>
    </row>
    <row r="153" customFormat="false" ht="15" hidden="false" customHeight="false" outlineLevel="0" collapsed="false">
      <c r="A153" s="101" t="s">
        <v>25</v>
      </c>
      <c r="B153" s="137" t="n">
        <f aca="false">SUM(B108:L108)</f>
        <v>31329785.2235536</v>
      </c>
    </row>
    <row r="154" customFormat="false" ht="15" hidden="false" customHeight="false" outlineLevel="0" collapsed="false">
      <c r="A154" s="101" t="s">
        <v>26</v>
      </c>
      <c r="B154" s="137" t="n">
        <f aca="false">SUM(B109:L109)</f>
        <v>27580955.5449935</v>
      </c>
    </row>
    <row r="155" customFormat="false" ht="15" hidden="false" customHeight="false" outlineLevel="0" collapsed="false">
      <c r="A155" s="101" t="s">
        <v>27</v>
      </c>
      <c r="B155" s="137" t="n">
        <f aca="false">SUM(B110:L110)</f>
        <v>43902209.7944761</v>
      </c>
    </row>
    <row r="156" customFormat="false" ht="15" hidden="false" customHeight="false" outlineLevel="0" collapsed="false">
      <c r="A156" s="102" t="s">
        <v>440</v>
      </c>
      <c r="B156" s="99" t="n">
        <f aca="false">'National Data'!B4</f>
        <v>0.03</v>
      </c>
    </row>
    <row r="157" customFormat="false" ht="15" hidden="false" customHeight="false" outlineLevel="0" collapsed="false">
      <c r="A157" s="102" t="s">
        <v>675</v>
      </c>
      <c r="B157" s="99"/>
    </row>
    <row r="158" customFormat="false" ht="15" hidden="false" customHeight="false" outlineLevel="0" collapsed="false">
      <c r="A158" s="101" t="s">
        <v>442</v>
      </c>
      <c r="B158" s="69" t="n">
        <v>0</v>
      </c>
      <c r="C158" s="0" t="n">
        <f aca="false">B158+1</f>
        <v>1</v>
      </c>
      <c r="D158" s="0" t="n">
        <f aca="false">C158+1</f>
        <v>2</v>
      </c>
      <c r="E158" s="0" t="n">
        <f aca="false">D158+1</f>
        <v>3</v>
      </c>
      <c r="F158" s="0" t="n">
        <f aca="false">E158+1</f>
        <v>4</v>
      </c>
      <c r="G158" s="0" t="n">
        <f aca="false">F158+1</f>
        <v>5</v>
      </c>
      <c r="H158" s="0" t="n">
        <f aca="false">G158+1</f>
        <v>6</v>
      </c>
      <c r="I158" s="0" t="n">
        <f aca="false">H158+1</f>
        <v>7</v>
      </c>
      <c r="J158" s="0" t="n">
        <f aca="false">I158+1</f>
        <v>8</v>
      </c>
      <c r="K158" s="0" t="n">
        <f aca="false">J158+1</f>
        <v>9</v>
      </c>
      <c r="L158" s="0" t="n">
        <f aca="false">K158+1</f>
        <v>10</v>
      </c>
    </row>
    <row r="159" customFormat="false" ht="15" hidden="false" customHeight="false" outlineLevel="0" collapsed="false">
      <c r="A159" s="101" t="s">
        <v>802</v>
      </c>
      <c r="B159" s="133" t="n">
        <f aca="false">PV($B$156,B$158,0,B107)*-1</f>
        <v>840000</v>
      </c>
      <c r="C159" s="133" t="n">
        <f aca="false">PV($B$156,C$158,0,C107)*-1</f>
        <v>8638081.55939124</v>
      </c>
      <c r="D159" s="133" t="n">
        <f aca="false">PV($B$156,D$158,0,D107)*-1</f>
        <v>8650182.73849684</v>
      </c>
      <c r="E159" s="133" t="n">
        <f aca="false">PV($B$156,E$158,0,E107)*-1</f>
        <v>8660286.77083322</v>
      </c>
      <c r="F159" s="133" t="n">
        <f aca="false">PV($B$156,F$158,0,F107)*-1</f>
        <v>8668597.55940566</v>
      </c>
      <c r="G159" s="133" t="n">
        <f aca="false">PV($B$156,G$158,0,G107)*-1</f>
        <v>8674859.21816996</v>
      </c>
      <c r="H159" s="133" t="n">
        <f aca="false">PV($B$156,H$158,0,H107)*-1</f>
        <v>8680009.67490322</v>
      </c>
      <c r="I159" s="133" t="n">
        <f aca="false">PV($B$156,I$158,0,I107)*-1</f>
        <v>8682638.52703937</v>
      </c>
      <c r="J159" s="133" t="n">
        <f aca="false">PV($B$156,J$158,0,J107)*-1</f>
        <v>8683843.60515186</v>
      </c>
      <c r="K159" s="133" t="n">
        <f aca="false">PV($B$156,K$158,0,K107)*-1</f>
        <v>8686417.59553094</v>
      </c>
      <c r="L159" s="133" t="n">
        <f aca="false">PV($B$156,L$158,0,L107)*-1</f>
        <v>8679946.65974792</v>
      </c>
      <c r="M159" s="133"/>
    </row>
    <row r="160" customFormat="false" ht="15" hidden="false" customHeight="false" outlineLevel="0" collapsed="false">
      <c r="A160" s="101" t="s">
        <v>25</v>
      </c>
      <c r="B160" s="133" t="n">
        <f aca="false">PV($B$156,B$158,0,B108)*-1</f>
        <v>140000</v>
      </c>
      <c r="C160" s="133" t="n">
        <f aca="false">PV($B$156,C$158,0,C108)*-1</f>
        <v>2631234.9346269</v>
      </c>
      <c r="D160" s="133" t="n">
        <f aca="false">PV($B$156,D$158,0,D108)*-1</f>
        <v>2634921.05925931</v>
      </c>
      <c r="E160" s="133" t="n">
        <f aca="false">PV($B$156,E$158,0,E108)*-1</f>
        <v>2637998.83557819</v>
      </c>
      <c r="F160" s="133" t="n">
        <f aca="false">PV($B$156,F$158,0,F108)*-1</f>
        <v>2640530.37421623</v>
      </c>
      <c r="G160" s="133" t="n">
        <f aca="false">PV($B$156,G$158,0,G108)*-1</f>
        <v>2642437.73005399</v>
      </c>
      <c r="H160" s="133" t="n">
        <f aca="false">PV($B$156,H$158,0,H108)*-1</f>
        <v>2644006.60406758</v>
      </c>
      <c r="I160" s="133" t="n">
        <f aca="false">PV($B$156,I$158,0,I108)*-1</f>
        <v>2644807.37534197</v>
      </c>
      <c r="J160" s="133" t="n">
        <f aca="false">PV($B$156,J$158,0,J108)*-1</f>
        <v>2645174.45263879</v>
      </c>
      <c r="K160" s="133" t="n">
        <f aca="false">PV($B$156,K$158,0,K108)*-1</f>
        <v>2645958.51254379</v>
      </c>
      <c r="L160" s="133" t="n">
        <f aca="false">PV($B$156,L$158,0,L108)*-1</f>
        <v>2643987.40910202</v>
      </c>
    </row>
    <row r="161" customFormat="false" ht="15" hidden="false" customHeight="false" outlineLevel="0" collapsed="false">
      <c r="A161" s="101" t="s">
        <v>26</v>
      </c>
      <c r="B161" s="133" t="n">
        <f aca="false">PV($B$156,B$158,0,B109)*-1</f>
        <v>140000</v>
      </c>
      <c r="C161" s="133" t="n">
        <f aca="false">PV($B$156,C$158,0,C109)*-1</f>
        <v>2314975.8920111</v>
      </c>
      <c r="D161" s="133" t="n">
        <f aca="false">PV($B$156,D$158,0,D109)*-1</f>
        <v>2318218.96603185</v>
      </c>
      <c r="E161" s="133" t="n">
        <f aca="false">PV($B$156,E$158,0,E109)*-1</f>
        <v>2320926.81164664</v>
      </c>
      <c r="F161" s="133" t="n">
        <f aca="false">PV($B$156,F$158,0,F109)*-1</f>
        <v>2323154.07415354</v>
      </c>
      <c r="G161" s="133" t="n">
        <f aca="false">PV($B$156,G$158,0,G109)*-1</f>
        <v>2324832.17698039</v>
      </c>
      <c r="H161" s="133" t="n">
        <f aca="false">PV($B$156,H$158,0,H109)*-1</f>
        <v>2326212.48151773</v>
      </c>
      <c r="I161" s="133" t="n">
        <f aca="false">PV($B$156,I$158,0,I109)*-1</f>
        <v>2326917.00477061</v>
      </c>
      <c r="J161" s="133" t="n">
        <f aca="false">PV($B$156,J$158,0,J109)*-1</f>
        <v>2327239.96152428</v>
      </c>
      <c r="K161" s="133" t="n">
        <f aca="false">PV($B$156,K$158,0,K109)*-1</f>
        <v>2327929.78201659</v>
      </c>
      <c r="L161" s="133" t="n">
        <f aca="false">PV($B$156,L$158,0,L109)*-1</f>
        <v>2326195.59367471</v>
      </c>
    </row>
    <row r="162" customFormat="false" ht="15" hidden="false" customHeight="false" outlineLevel="0" collapsed="false">
      <c r="A162" s="101" t="s">
        <v>27</v>
      </c>
      <c r="B162" s="133" t="n">
        <f aca="false">PV($B$156,B$158,0,B110)*-1</f>
        <v>140000</v>
      </c>
      <c r="C162" s="133" t="n">
        <f aca="false">PV($B$156,C$158,0,C110)*-1</f>
        <v>3691870.73275324</v>
      </c>
      <c r="D162" s="133" t="n">
        <f aca="false">PV($B$156,D$158,0,D110)*-1</f>
        <v>3697042.71320568</v>
      </c>
      <c r="E162" s="133" t="n">
        <f aca="false">PV($B$156,E$158,0,E110)*-1</f>
        <v>3701361.12360838</v>
      </c>
      <c r="F162" s="133" t="n">
        <f aca="false">PV($B$156,F$158,0,F110)*-1</f>
        <v>3704913.11103589</v>
      </c>
      <c r="G162" s="133" t="n">
        <f aca="false">PV($B$156,G$158,0,G110)*-1</f>
        <v>3707589.31113558</v>
      </c>
      <c r="H162" s="133" t="n">
        <f aca="false">PV($B$156,H$158,0,H110)*-1</f>
        <v>3709790.58931791</v>
      </c>
      <c r="I162" s="133" t="n">
        <f aca="false">PV($B$156,I$158,0,I110)*-1</f>
        <v>3710914.14692679</v>
      </c>
      <c r="J162" s="133" t="n">
        <f aca="false">PV($B$156,J$158,0,J110)*-1</f>
        <v>3711429.19098878</v>
      </c>
      <c r="K162" s="133" t="n">
        <f aca="false">PV($B$156,K$158,0,K110)*-1</f>
        <v>3712529.30097056</v>
      </c>
      <c r="L162" s="133" t="n">
        <f aca="false">PV($B$156,L$158,0,L110)*-1</f>
        <v>3709763.65697118</v>
      </c>
    </row>
    <row r="163" customFormat="false" ht="15" hidden="false" customHeight="false" outlineLevel="0" collapsed="false">
      <c r="A163" s="102" t="s">
        <v>676</v>
      </c>
      <c r="C163" s="133"/>
    </row>
    <row r="164" customFormat="false" ht="15" hidden="false" customHeight="false" outlineLevel="0" collapsed="false">
      <c r="A164" s="101" t="s">
        <v>802</v>
      </c>
      <c r="B164" s="137" t="n">
        <f aca="false">NPV($B$156,C107:L107)+B107</f>
        <v>87544863.9086702</v>
      </c>
      <c r="C164" s="133"/>
    </row>
    <row r="165" customFormat="false" ht="15" hidden="false" customHeight="false" outlineLevel="0" collapsed="false">
      <c r="A165" s="101" t="s">
        <v>25</v>
      </c>
      <c r="B165" s="137" t="n">
        <f aca="false">NPV($B$156,C108:L108)+B108</f>
        <v>26551057.2874288</v>
      </c>
    </row>
    <row r="166" customFormat="false" ht="15" hidden="false" customHeight="false" outlineLevel="0" collapsed="false">
      <c r="A166" s="101" t="s">
        <v>26</v>
      </c>
      <c r="B166" s="137" t="n">
        <f aca="false">NPV($B$156,C109:L109)+B109</f>
        <v>23376602.7443275</v>
      </c>
    </row>
    <row r="167" customFormat="false" ht="15" hidden="false" customHeight="false" outlineLevel="0" collapsed="false">
      <c r="A167" s="101" t="s">
        <v>27</v>
      </c>
      <c r="B167" s="137" t="n">
        <f aca="false">NPV($B$156,C110:L110)+B110</f>
        <v>37197203.876914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tabColor rgb="FFFFC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0" activeCellId="0" sqref="E20"/>
    </sheetView>
  </sheetViews>
  <sheetFormatPr defaultColWidth="8.83984375" defaultRowHeight="15" zeroHeight="false" outlineLevelRow="0" outlineLevelCol="0"/>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N1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84" activePane="bottomLeft" state="frozen"/>
      <selection pane="topLeft" activeCell="A1" activeCellId="0" sqref="A1"/>
      <selection pane="bottomLeft" activeCell="B98" activeCellId="0" sqref="B98"/>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12" min="2" style="0" width="15.33"/>
    <col collapsed="false" customWidth="true" hidden="false" outlineLevel="0" max="13" min="13" style="0" width="10.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row>
    <row r="2" customFormat="false" ht="15" hidden="false" customHeight="false" outlineLevel="0" collapsed="false">
      <c r="A2" s="53" t="s">
        <v>578</v>
      </c>
      <c r="M2" s="0" t="s">
        <v>235</v>
      </c>
    </row>
    <row r="3" customFormat="false" ht="15" hidden="false" customHeight="false" outlineLevel="0" collapsed="false">
      <c r="A3" s="0" t="s">
        <v>579</v>
      </c>
      <c r="B3" s="0" t="n">
        <v>12</v>
      </c>
      <c r="C3" s="0" t="n">
        <f aca="false">B3</f>
        <v>12</v>
      </c>
      <c r="D3" s="0" t="n">
        <f aca="false">C3</f>
        <v>12</v>
      </c>
      <c r="E3" s="0" t="n">
        <f aca="false">D3</f>
        <v>12</v>
      </c>
      <c r="F3" s="0" t="n">
        <f aca="false">E3</f>
        <v>12</v>
      </c>
      <c r="G3" s="0" t="n">
        <f aca="false">F3</f>
        <v>12</v>
      </c>
      <c r="H3" s="0" t="n">
        <f aca="false">G3</f>
        <v>12</v>
      </c>
      <c r="I3" s="0" t="n">
        <f aca="false">H3</f>
        <v>12</v>
      </c>
      <c r="J3" s="0" t="n">
        <f aca="false">I3</f>
        <v>12</v>
      </c>
      <c r="K3" s="0" t="n">
        <f aca="false">J3</f>
        <v>12</v>
      </c>
      <c r="L3" s="0" t="n">
        <f aca="false">K3</f>
        <v>12</v>
      </c>
      <c r="M3" s="0" t="s">
        <v>580</v>
      </c>
    </row>
    <row r="4" customFormat="false" ht="15" hidden="false" customHeight="false" outlineLevel="0" collapsed="false">
      <c r="A4" s="0" t="s">
        <v>581</v>
      </c>
      <c r="B4" s="0" t="n">
        <v>250</v>
      </c>
      <c r="C4" s="0" t="n">
        <f aca="false">B4</f>
        <v>250</v>
      </c>
      <c r="D4" s="0" t="n">
        <f aca="false">C4</f>
        <v>250</v>
      </c>
      <c r="E4" s="0" t="n">
        <f aca="false">D4</f>
        <v>250</v>
      </c>
      <c r="F4" s="0" t="n">
        <f aca="false">E4</f>
        <v>250</v>
      </c>
      <c r="G4" s="0" t="n">
        <f aca="false">F4</f>
        <v>250</v>
      </c>
      <c r="H4" s="0" t="n">
        <f aca="false">G4</f>
        <v>250</v>
      </c>
      <c r="I4" s="0" t="n">
        <f aca="false">H4</f>
        <v>250</v>
      </c>
      <c r="J4" s="0" t="n">
        <f aca="false">I4</f>
        <v>250</v>
      </c>
      <c r="K4" s="0" t="n">
        <f aca="false">J4</f>
        <v>250</v>
      </c>
      <c r="L4" s="0" t="n">
        <f aca="false">K4</f>
        <v>250</v>
      </c>
      <c r="M4" s="0" t="s">
        <v>582</v>
      </c>
    </row>
    <row r="5" customFormat="false" ht="15" hidden="false" customHeight="false" outlineLevel="0" collapsed="false">
      <c r="A5" s="19" t="s">
        <v>583</v>
      </c>
      <c r="B5" s="142" t="n">
        <f aca="false">'National Data'!C26</f>
        <v>5498.31327368182</v>
      </c>
      <c r="C5" s="142" t="n">
        <f aca="false">B5</f>
        <v>5498.31327368182</v>
      </c>
      <c r="D5" s="142" t="n">
        <f aca="false">C5</f>
        <v>5498.31327368182</v>
      </c>
      <c r="E5" s="142" t="n">
        <f aca="false">D5</f>
        <v>5498.31327368182</v>
      </c>
      <c r="F5" s="142" t="n">
        <f aca="false">E5</f>
        <v>5498.31327368182</v>
      </c>
      <c r="G5" s="142" t="n">
        <f aca="false">F5</f>
        <v>5498.31327368182</v>
      </c>
      <c r="H5" s="142" t="n">
        <f aca="false">G5</f>
        <v>5498.31327368182</v>
      </c>
      <c r="I5" s="142" t="n">
        <f aca="false">H5</f>
        <v>5498.31327368182</v>
      </c>
      <c r="J5" s="142" t="n">
        <f aca="false">I5</f>
        <v>5498.31327368182</v>
      </c>
      <c r="K5" s="142" t="n">
        <f aca="false">J5</f>
        <v>5498.31327368182</v>
      </c>
      <c r="L5" s="142" t="n">
        <f aca="false">K5</f>
        <v>5498.31327368182</v>
      </c>
      <c r="M5" s="0" t="s">
        <v>584</v>
      </c>
    </row>
    <row r="6" customFormat="false" ht="15" hidden="false" customHeight="false" outlineLevel="0" collapsed="false">
      <c r="A6" s="19" t="s">
        <v>585</v>
      </c>
      <c r="B6" s="142" t="n">
        <f aca="false">'National Data'!C27</f>
        <v>3141.89329924675</v>
      </c>
      <c r="C6" s="142" t="n">
        <f aca="false">B6</f>
        <v>3141.89329924675</v>
      </c>
      <c r="D6" s="142" t="n">
        <f aca="false">C6</f>
        <v>3141.89329924675</v>
      </c>
      <c r="E6" s="142" t="n">
        <f aca="false">D6</f>
        <v>3141.89329924675</v>
      </c>
      <c r="F6" s="142" t="n">
        <f aca="false">E6</f>
        <v>3141.89329924675</v>
      </c>
      <c r="G6" s="142" t="n">
        <f aca="false">F6</f>
        <v>3141.89329924675</v>
      </c>
      <c r="H6" s="142" t="n">
        <f aca="false">G6</f>
        <v>3141.89329924675</v>
      </c>
      <c r="I6" s="142" t="n">
        <f aca="false">H6</f>
        <v>3141.89329924675</v>
      </c>
      <c r="J6" s="142" t="n">
        <f aca="false">I6</f>
        <v>3141.89329924675</v>
      </c>
      <c r="K6" s="142" t="n">
        <f aca="false">J6</f>
        <v>3141.89329924675</v>
      </c>
      <c r="L6" s="142" t="n">
        <f aca="false">K6</f>
        <v>3141.89329924675</v>
      </c>
      <c r="M6" s="0" t="s">
        <v>586</v>
      </c>
    </row>
    <row r="8" customFormat="false" ht="15" hidden="false" customHeight="false" outlineLevel="0" collapsed="false">
      <c r="A8" s="53" t="s">
        <v>587</v>
      </c>
    </row>
    <row r="9" customFormat="false" ht="16" hidden="false" customHeight="false" outlineLevel="0" collapsed="false">
      <c r="A9" s="26" t="s">
        <v>588</v>
      </c>
      <c r="B9" s="60" t="n">
        <v>15000</v>
      </c>
      <c r="C9" s="60"/>
      <c r="D9" s="60"/>
      <c r="E9" s="60"/>
      <c r="F9" s="60"/>
      <c r="G9" s="60"/>
      <c r="H9" s="60"/>
      <c r="I9" s="60"/>
      <c r="J9" s="60"/>
      <c r="K9" s="60"/>
      <c r="L9" s="60"/>
      <c r="M9" s="19" t="s">
        <v>589</v>
      </c>
      <c r="N9" s="0" t="s">
        <v>590</v>
      </c>
    </row>
    <row r="10" customFormat="false" ht="32" hidden="false" customHeight="false" outlineLevel="0" collapsed="false">
      <c r="A10" s="26" t="s">
        <v>591</v>
      </c>
      <c r="B10" s="48" t="n">
        <f aca="false">B3</f>
        <v>12</v>
      </c>
      <c r="C10" s="60"/>
      <c r="D10" s="60"/>
      <c r="E10" s="60"/>
      <c r="F10" s="60"/>
      <c r="G10" s="60"/>
      <c r="H10" s="60"/>
      <c r="I10" s="60"/>
      <c r="J10" s="60"/>
      <c r="K10" s="60"/>
      <c r="L10" s="60"/>
      <c r="M10" s="20" t="s">
        <v>592</v>
      </c>
    </row>
    <row r="11" customFormat="false" ht="16" hidden="false" customHeight="false" outlineLevel="0" collapsed="false">
      <c r="A11" s="145" t="s">
        <v>593</v>
      </c>
      <c r="B11" s="97" t="n">
        <f aca="false">B9*B10</f>
        <v>180000</v>
      </c>
      <c r="C11" s="60"/>
      <c r="D11" s="60"/>
      <c r="E11" s="60"/>
      <c r="F11" s="60"/>
      <c r="G11" s="60"/>
      <c r="H11" s="60"/>
      <c r="I11" s="60"/>
      <c r="J11" s="60"/>
      <c r="K11" s="60"/>
      <c r="L11" s="60"/>
      <c r="M11" s="20" t="s">
        <v>250</v>
      </c>
    </row>
    <row r="12" customFormat="false" ht="15" hidden="false" customHeight="false" outlineLevel="0" collapsed="false">
      <c r="A12" s="0" t="s">
        <v>594</v>
      </c>
      <c r="B12" s="60" t="n">
        <v>10000</v>
      </c>
      <c r="C12" s="60"/>
      <c r="D12" s="60"/>
      <c r="E12" s="60"/>
      <c r="F12" s="60"/>
      <c r="G12" s="60"/>
      <c r="H12" s="60"/>
      <c r="I12" s="60"/>
      <c r="J12" s="60"/>
      <c r="K12" s="60"/>
      <c r="L12" s="60"/>
      <c r="M12" s="0" t="s">
        <v>595</v>
      </c>
    </row>
    <row r="13" customFormat="false" ht="16" hidden="false" customHeight="false" outlineLevel="0" collapsed="false">
      <c r="A13" s="26" t="s">
        <v>596</v>
      </c>
      <c r="B13" s="48" t="n">
        <f aca="false">B3</f>
        <v>12</v>
      </c>
      <c r="C13" s="60"/>
      <c r="D13" s="60"/>
      <c r="E13" s="60"/>
      <c r="F13" s="60"/>
      <c r="G13" s="60"/>
      <c r="H13" s="60"/>
      <c r="I13" s="60"/>
      <c r="J13" s="60"/>
      <c r="K13" s="60"/>
      <c r="L13" s="60"/>
      <c r="M13" s="0" t="s">
        <v>597</v>
      </c>
    </row>
    <row r="14" customFormat="false" ht="16" hidden="false" customHeight="false" outlineLevel="0" collapsed="false">
      <c r="A14" s="145" t="s">
        <v>598</v>
      </c>
      <c r="B14" s="97" t="n">
        <f aca="false">B12*B13</f>
        <v>120000</v>
      </c>
      <c r="C14" s="60"/>
      <c r="D14" s="60"/>
      <c r="E14" s="60"/>
      <c r="F14" s="60"/>
      <c r="G14" s="60"/>
      <c r="H14" s="60"/>
      <c r="I14" s="60"/>
      <c r="J14" s="60"/>
      <c r="K14" s="60"/>
      <c r="L14" s="60"/>
      <c r="M14" s="0" t="s">
        <v>250</v>
      </c>
    </row>
    <row r="15" customFormat="false" ht="15" hidden="false" customHeight="false" outlineLevel="0" collapsed="false">
      <c r="A15" s="0" t="s">
        <v>599</v>
      </c>
      <c r="B15" s="0" t="n">
        <v>10000</v>
      </c>
      <c r="C15" s="60"/>
      <c r="D15" s="60"/>
      <c r="E15" s="60"/>
      <c r="F15" s="60"/>
      <c r="G15" s="60"/>
      <c r="H15" s="60"/>
      <c r="I15" s="60"/>
      <c r="J15" s="60"/>
      <c r="K15" s="60"/>
      <c r="L15" s="60"/>
      <c r="M15" s="0" t="s">
        <v>595</v>
      </c>
    </row>
    <row r="16" customFormat="false" ht="16" hidden="false" customHeight="false" outlineLevel="0" collapsed="false">
      <c r="A16" s="26" t="s">
        <v>600</v>
      </c>
      <c r="B16" s="48" t="n">
        <f aca="false">B3</f>
        <v>12</v>
      </c>
      <c r="C16" s="60"/>
      <c r="D16" s="60"/>
      <c r="E16" s="60"/>
      <c r="F16" s="60"/>
      <c r="G16" s="60"/>
      <c r="H16" s="60"/>
      <c r="I16" s="60"/>
      <c r="J16" s="60"/>
      <c r="K16" s="60"/>
      <c r="L16" s="60"/>
      <c r="M16" s="0" t="s">
        <v>597</v>
      </c>
    </row>
    <row r="17" customFormat="false" ht="16" hidden="false" customHeight="false" outlineLevel="0" collapsed="false">
      <c r="A17" s="145" t="s">
        <v>601</v>
      </c>
      <c r="B17" s="97" t="n">
        <f aca="false">B15*B16</f>
        <v>120000</v>
      </c>
      <c r="C17" s="60"/>
      <c r="D17" s="60"/>
      <c r="E17" s="60"/>
      <c r="F17" s="60"/>
      <c r="G17" s="60"/>
      <c r="H17" s="60"/>
      <c r="I17" s="60"/>
      <c r="J17" s="60"/>
      <c r="K17" s="60"/>
      <c r="L17" s="60"/>
      <c r="M17" s="0" t="s">
        <v>250</v>
      </c>
    </row>
    <row r="18" customFormat="false" ht="15" hidden="false" customHeight="false" outlineLevel="0" collapsed="false">
      <c r="A18" s="19" t="s">
        <v>602</v>
      </c>
      <c r="B18" s="60"/>
      <c r="C18" s="60"/>
      <c r="D18" s="60"/>
      <c r="E18" s="60"/>
      <c r="F18" s="60"/>
      <c r="G18" s="60"/>
      <c r="H18" s="60"/>
      <c r="I18" s="60"/>
      <c r="J18" s="60"/>
      <c r="K18" s="60"/>
      <c r="L18" s="60"/>
    </row>
    <row r="19" customFormat="false" ht="15" hidden="false" customHeight="false" outlineLevel="0" collapsed="false">
      <c r="A19" s="146" t="s">
        <v>603</v>
      </c>
      <c r="B19" s="147" t="n">
        <f aca="false">B11+B14+B17</f>
        <v>420000</v>
      </c>
      <c r="C19" s="60"/>
      <c r="D19" s="60"/>
      <c r="E19" s="60"/>
      <c r="F19" s="60"/>
      <c r="G19" s="60"/>
      <c r="H19" s="60"/>
      <c r="I19" s="60"/>
      <c r="J19" s="60"/>
      <c r="K19" s="60"/>
      <c r="L19" s="60"/>
      <c r="M19" s="0" t="s">
        <v>250</v>
      </c>
    </row>
    <row r="20" customFormat="false" ht="15" hidden="false" customHeight="false" outlineLevel="0" collapsed="false">
      <c r="B20" s="60"/>
      <c r="C20" s="60"/>
      <c r="D20" s="60"/>
      <c r="E20" s="60"/>
      <c r="F20" s="60"/>
      <c r="G20" s="60"/>
      <c r="H20" s="60"/>
      <c r="I20" s="60"/>
      <c r="J20" s="60"/>
      <c r="K20" s="60"/>
      <c r="L20" s="60"/>
    </row>
    <row r="21" customFormat="false" ht="15" hidden="false" customHeight="false" outlineLevel="0" collapsed="false">
      <c r="A21" s="53" t="s">
        <v>604</v>
      </c>
      <c r="B21" s="60"/>
      <c r="C21" s="60"/>
      <c r="D21" s="60"/>
      <c r="E21" s="60"/>
      <c r="F21" s="60"/>
      <c r="G21" s="60"/>
      <c r="H21" s="60"/>
      <c r="I21" s="60"/>
      <c r="J21" s="60"/>
      <c r="K21" s="60"/>
      <c r="L21" s="60"/>
    </row>
    <row r="22" customFormat="false" ht="15" hidden="false" customHeight="false" outlineLevel="0" collapsed="false">
      <c r="A22" s="58" t="s">
        <v>605</v>
      </c>
      <c r="B22" s="0" t="n">
        <v>200000</v>
      </c>
      <c r="C22" s="60"/>
      <c r="D22" s="60"/>
      <c r="E22" s="60"/>
      <c r="F22" s="60"/>
      <c r="G22" s="60"/>
      <c r="H22" s="60"/>
      <c r="I22" s="60"/>
      <c r="J22" s="60"/>
      <c r="K22" s="60"/>
      <c r="L22" s="60"/>
      <c r="M22" s="0" t="s">
        <v>606</v>
      </c>
    </row>
    <row r="23" customFormat="false" ht="15" hidden="false" customHeight="false" outlineLevel="0" collapsed="false">
      <c r="A23" s="58" t="s">
        <v>607</v>
      </c>
      <c r="B23" s="0" t="n">
        <v>12000</v>
      </c>
      <c r="C23" s="60"/>
      <c r="D23" s="60"/>
      <c r="E23" s="60"/>
      <c r="F23" s="60"/>
      <c r="G23" s="60"/>
      <c r="H23" s="60"/>
      <c r="I23" s="60"/>
      <c r="J23" s="60"/>
      <c r="K23" s="60"/>
      <c r="L23" s="60"/>
      <c r="M23" s="0" t="s">
        <v>608</v>
      </c>
    </row>
    <row r="24" customFormat="false" ht="15" hidden="false" customHeight="false" outlineLevel="0" collapsed="false">
      <c r="A24" s="58" t="s">
        <v>609</v>
      </c>
      <c r="B24" s="0" t="n">
        <v>30000</v>
      </c>
      <c r="C24" s="60"/>
      <c r="D24" s="60"/>
      <c r="E24" s="60"/>
      <c r="F24" s="60"/>
      <c r="G24" s="60"/>
      <c r="H24" s="60"/>
      <c r="I24" s="60"/>
      <c r="J24" s="60"/>
      <c r="K24" s="60"/>
      <c r="L24" s="60"/>
      <c r="M24" s="0" t="s">
        <v>608</v>
      </c>
    </row>
    <row r="25" customFormat="false" ht="15" hidden="false" customHeight="false" outlineLevel="0" collapsed="false">
      <c r="A25" s="0" t="s">
        <v>610</v>
      </c>
      <c r="B25" s="0" t="n">
        <v>25000</v>
      </c>
      <c r="C25" s="60"/>
      <c r="D25" s="60"/>
      <c r="E25" s="60"/>
      <c r="F25" s="60"/>
      <c r="G25" s="60"/>
      <c r="H25" s="60"/>
      <c r="I25" s="60"/>
      <c r="J25" s="60"/>
      <c r="K25" s="60"/>
      <c r="L25" s="60"/>
      <c r="M25" s="0" t="s">
        <v>611</v>
      </c>
    </row>
    <row r="26" customFormat="false" ht="15" hidden="false" customHeight="false" outlineLevel="0" collapsed="false">
      <c r="A26" s="0" t="s">
        <v>612</v>
      </c>
      <c r="B26" s="0" t="n">
        <v>250000</v>
      </c>
      <c r="C26" s="60"/>
      <c r="D26" s="60"/>
      <c r="E26" s="60"/>
      <c r="F26" s="60"/>
      <c r="G26" s="60"/>
      <c r="H26" s="60"/>
      <c r="I26" s="60"/>
      <c r="J26" s="60"/>
      <c r="K26" s="60"/>
      <c r="L26" s="60"/>
      <c r="M26" s="0" t="s">
        <v>595</v>
      </c>
    </row>
    <row r="27" customFormat="false" ht="15" hidden="false" customHeight="false" outlineLevel="0" collapsed="false">
      <c r="A27" s="0" t="s">
        <v>613</v>
      </c>
      <c r="B27" s="148" t="n">
        <v>15000</v>
      </c>
      <c r="C27" s="60"/>
      <c r="D27" s="60"/>
      <c r="E27" s="60"/>
      <c r="F27" s="60"/>
      <c r="G27" s="60"/>
      <c r="H27" s="60"/>
      <c r="I27" s="60"/>
      <c r="J27" s="60"/>
      <c r="K27" s="60"/>
      <c r="L27" s="60"/>
      <c r="M27" s="0" t="s">
        <v>611</v>
      </c>
    </row>
    <row r="28" customFormat="false" ht="15" hidden="false" customHeight="false" outlineLevel="0" collapsed="false">
      <c r="A28" s="0" t="s">
        <v>614</v>
      </c>
      <c r="B28" s="0" t="n">
        <v>2500</v>
      </c>
      <c r="C28" s="60"/>
      <c r="D28" s="60"/>
      <c r="E28" s="60"/>
      <c r="F28" s="60"/>
      <c r="G28" s="60"/>
      <c r="H28" s="60"/>
      <c r="I28" s="60"/>
      <c r="J28" s="60"/>
      <c r="K28" s="60"/>
      <c r="L28" s="60"/>
      <c r="M28" s="0" t="s">
        <v>611</v>
      </c>
    </row>
    <row r="29" customFormat="false" ht="15" hidden="false" customHeight="false" outlineLevel="0" collapsed="false">
      <c r="A29" s="0" t="s">
        <v>615</v>
      </c>
      <c r="B29" s="0" t="n">
        <v>2500</v>
      </c>
      <c r="C29" s="60"/>
      <c r="D29" s="60"/>
      <c r="E29" s="60"/>
      <c r="F29" s="60"/>
      <c r="G29" s="60"/>
      <c r="H29" s="60"/>
      <c r="I29" s="60"/>
      <c r="J29" s="60"/>
      <c r="K29" s="60"/>
      <c r="L29" s="60"/>
      <c r="M29" s="0" t="s">
        <v>611</v>
      </c>
    </row>
    <row r="30" customFormat="false" ht="15" hidden="false" customHeight="false" outlineLevel="0" collapsed="false">
      <c r="A30" s="146" t="s">
        <v>616</v>
      </c>
      <c r="B30" s="147" t="n">
        <f aca="false">SUM(B22:B29)</f>
        <v>537000</v>
      </c>
      <c r="C30" s="60"/>
      <c r="D30" s="60"/>
      <c r="E30" s="60"/>
      <c r="F30" s="60"/>
      <c r="G30" s="60"/>
      <c r="H30" s="60"/>
      <c r="I30" s="60"/>
      <c r="J30" s="60"/>
      <c r="K30" s="60"/>
      <c r="L30" s="60"/>
      <c r="M30" s="0" t="s">
        <v>250</v>
      </c>
    </row>
    <row r="31" customFormat="false" ht="15" hidden="false" customHeight="false" outlineLevel="0" collapsed="false">
      <c r="B31" s="60"/>
      <c r="C31" s="60"/>
      <c r="D31" s="60"/>
      <c r="E31" s="60"/>
      <c r="F31" s="60"/>
      <c r="G31" s="60"/>
      <c r="H31" s="60"/>
      <c r="I31" s="60"/>
      <c r="J31" s="60"/>
      <c r="K31" s="60"/>
      <c r="L31" s="60"/>
    </row>
    <row r="32" customFormat="false" ht="15" hidden="false" customHeight="false" outlineLevel="0" collapsed="false">
      <c r="A32" s="53" t="s">
        <v>617</v>
      </c>
      <c r="B32" s="60"/>
      <c r="C32" s="60"/>
      <c r="D32" s="60"/>
      <c r="E32" s="60"/>
      <c r="F32" s="60"/>
      <c r="G32" s="60"/>
      <c r="H32" s="60"/>
      <c r="I32" s="60"/>
      <c r="J32" s="60"/>
      <c r="K32" s="60"/>
      <c r="L32" s="60"/>
      <c r="M32" s="0" t="s">
        <v>235</v>
      </c>
    </row>
    <row r="33" customFormat="false" ht="15" hidden="false" customHeight="false" outlineLevel="0" collapsed="false">
      <c r="A33" s="0" t="s">
        <v>618</v>
      </c>
      <c r="B33" s="60" t="n">
        <f aca="false">'Premix cost calcs - VA wheat'!H23</f>
        <v>6.6581</v>
      </c>
      <c r="C33" s="60" t="n">
        <f aca="false">B33</f>
        <v>6.6581</v>
      </c>
      <c r="D33" s="60" t="n">
        <f aca="false">C33</f>
        <v>6.6581</v>
      </c>
      <c r="E33" s="60" t="n">
        <f aca="false">D33</f>
        <v>6.6581</v>
      </c>
      <c r="F33" s="60" t="n">
        <f aca="false">E33</f>
        <v>6.6581</v>
      </c>
      <c r="G33" s="60" t="n">
        <f aca="false">F33</f>
        <v>6.6581</v>
      </c>
      <c r="H33" s="60" t="n">
        <f aca="false">G33</f>
        <v>6.6581</v>
      </c>
      <c r="I33" s="60" t="n">
        <f aca="false">H33</f>
        <v>6.6581</v>
      </c>
      <c r="J33" s="60" t="n">
        <f aca="false">I33</f>
        <v>6.6581</v>
      </c>
      <c r="K33" s="60" t="n">
        <f aca="false">J33</f>
        <v>6.6581</v>
      </c>
      <c r="L33" s="60" t="n">
        <f aca="false">K33</f>
        <v>6.6581</v>
      </c>
      <c r="M33" s="19" t="s">
        <v>619</v>
      </c>
      <c r="N33" s="0" t="s">
        <v>620</v>
      </c>
    </row>
    <row r="34" customFormat="false" ht="15" hidden="false" customHeight="false" outlineLevel="0" collapsed="false">
      <c r="A34" s="0" t="s">
        <v>621</v>
      </c>
      <c r="B34" s="59" t="n">
        <f aca="false">(20.36*1000)/365</f>
        <v>55.7808219178082</v>
      </c>
      <c r="C34" s="59" t="n">
        <f aca="false">B34</f>
        <v>55.7808219178082</v>
      </c>
      <c r="D34" s="59" t="n">
        <f aca="false">C34</f>
        <v>55.7808219178082</v>
      </c>
      <c r="E34" s="59" t="n">
        <f aca="false">D34</f>
        <v>55.7808219178082</v>
      </c>
      <c r="F34" s="59" t="n">
        <f aca="false">E34</f>
        <v>55.7808219178082</v>
      </c>
      <c r="G34" s="59" t="n">
        <f aca="false">F34</f>
        <v>55.7808219178082</v>
      </c>
      <c r="H34" s="59" t="n">
        <f aca="false">G34</f>
        <v>55.7808219178082</v>
      </c>
      <c r="I34" s="59" t="n">
        <f aca="false">H34</f>
        <v>55.7808219178082</v>
      </c>
      <c r="J34" s="59" t="n">
        <f aca="false">I34</f>
        <v>55.7808219178082</v>
      </c>
      <c r="K34" s="59" t="n">
        <f aca="false">J34</f>
        <v>55.7808219178082</v>
      </c>
      <c r="L34" s="59" t="n">
        <f aca="false">K34</f>
        <v>55.7808219178082</v>
      </c>
      <c r="M34" s="0" t="s">
        <v>622</v>
      </c>
    </row>
    <row r="35" customFormat="false" ht="15" hidden="false" customHeight="false" outlineLevel="0" collapsed="false">
      <c r="A35" s="0" t="s">
        <v>623</v>
      </c>
      <c r="B35" s="54" t="n">
        <f aca="false">Demographics!C$3</f>
        <v>21024070</v>
      </c>
      <c r="C35" s="54" t="n">
        <f aca="false">Demographics!D$3</f>
        <v>21586540</v>
      </c>
      <c r="D35" s="54" t="n">
        <f aca="false">Demographics!E$3</f>
        <v>22160198</v>
      </c>
      <c r="E35" s="54" t="n">
        <f aca="false">Demographics!F$3</f>
        <v>22744384</v>
      </c>
      <c r="F35" s="54" t="n">
        <f aca="false">Demographics!G$3</f>
        <v>23338676</v>
      </c>
      <c r="G35" s="54" t="n">
        <f aca="false">Demographics!H$3</f>
        <v>23942380</v>
      </c>
      <c r="H35" s="54" t="n">
        <f aca="false">Demographics!I$3</f>
        <v>24554986</v>
      </c>
      <c r="I35" s="54" t="n">
        <f aca="false">Demographics!J$3</f>
        <v>25176394</v>
      </c>
      <c r="J35" s="54" t="n">
        <f aca="false">Demographics!K$3</f>
        <v>25806516</v>
      </c>
      <c r="K35" s="54" t="n">
        <f aca="false">Demographics!L$3</f>
        <v>26444978</v>
      </c>
      <c r="L35" s="54" t="n">
        <f aca="false">Demographics!M$3</f>
        <v>27091862</v>
      </c>
      <c r="M35" s="0" t="s">
        <v>239</v>
      </c>
    </row>
    <row r="36" customFormat="false" ht="15" hidden="false" customHeight="false" outlineLevel="0" collapsed="false">
      <c r="A36" s="0" t="s">
        <v>624</v>
      </c>
      <c r="B36" s="60" t="n">
        <f aca="false">(B34*B35*365)/1000000</f>
        <v>428050.0652</v>
      </c>
      <c r="C36" s="60" t="n">
        <f aca="false">(C34*C35*365)/1000000</f>
        <v>439501.9544</v>
      </c>
      <c r="D36" s="60" t="n">
        <f aca="false">(D34*D35*365)/1000000</f>
        <v>451181.63128</v>
      </c>
      <c r="E36" s="60" t="n">
        <f aca="false">(E34*E35*365)/1000000</f>
        <v>463075.65824</v>
      </c>
      <c r="F36" s="60" t="n">
        <f aca="false">(F34*F35*365)/1000000</f>
        <v>475175.44336</v>
      </c>
      <c r="G36" s="60" t="n">
        <f aca="false">(G34*G35*365)/1000000</f>
        <v>487466.8568</v>
      </c>
      <c r="H36" s="60" t="n">
        <f aca="false">(H34*H35*365)/1000000</f>
        <v>499939.51496</v>
      </c>
      <c r="I36" s="60" t="n">
        <f aca="false">(I34*I35*365)/1000000</f>
        <v>512591.38184</v>
      </c>
      <c r="J36" s="60" t="n">
        <f aca="false">(J34*J35*365)/1000000</f>
        <v>525420.66576</v>
      </c>
      <c r="K36" s="60" t="n">
        <f aca="false">(K34*K35*365)/1000000</f>
        <v>538419.75208</v>
      </c>
      <c r="L36" s="60" t="n">
        <f aca="false">(L34*L35*365)/1000000</f>
        <v>551590.31032</v>
      </c>
      <c r="M36" s="0" t="s">
        <v>250</v>
      </c>
    </row>
    <row r="37" customFormat="false" ht="15" hidden="false" customHeight="false" outlineLevel="0" collapsed="false">
      <c r="A37" s="0" t="s">
        <v>625</v>
      </c>
      <c r="B37" s="99" t="n">
        <v>0</v>
      </c>
      <c r="C37" s="99" t="n">
        <v>0.97</v>
      </c>
      <c r="D37" s="149" t="n">
        <f aca="false">C37</f>
        <v>0.97</v>
      </c>
      <c r="E37" s="149" t="n">
        <f aca="false">D37</f>
        <v>0.97</v>
      </c>
      <c r="F37" s="149" t="n">
        <f aca="false">E37</f>
        <v>0.97</v>
      </c>
      <c r="G37" s="149" t="n">
        <f aca="false">F37</f>
        <v>0.97</v>
      </c>
      <c r="H37" s="149" t="n">
        <f aca="false">G37</f>
        <v>0.97</v>
      </c>
      <c r="I37" s="149" t="n">
        <f aca="false">H37</f>
        <v>0.97</v>
      </c>
      <c r="J37" s="149" t="n">
        <f aca="false">I37</f>
        <v>0.97</v>
      </c>
      <c r="K37" s="149" t="n">
        <f aca="false">J37</f>
        <v>0.97</v>
      </c>
      <c r="L37" s="149" t="n">
        <f aca="false">K37</f>
        <v>0.97</v>
      </c>
      <c r="M37" s="18" t="s">
        <v>90</v>
      </c>
    </row>
    <row r="38" customFormat="false" ht="15" hidden="false" customHeight="false" outlineLevel="0" collapsed="false">
      <c r="A38" s="0" t="s">
        <v>626</v>
      </c>
      <c r="B38" s="60" t="n">
        <f aca="false">B36*B37</f>
        <v>0</v>
      </c>
      <c r="C38" s="60" t="n">
        <f aca="false">C36*C37</f>
        <v>426316.895768</v>
      </c>
      <c r="D38" s="60" t="n">
        <f aca="false">D36*D37</f>
        <v>437646.1823416</v>
      </c>
      <c r="E38" s="60" t="n">
        <f aca="false">E36*E37</f>
        <v>449183.3884928</v>
      </c>
      <c r="F38" s="60" t="n">
        <f aca="false">F36*F37</f>
        <v>460920.1800592</v>
      </c>
      <c r="G38" s="60" t="n">
        <f aca="false">G36*G37</f>
        <v>472842.851096</v>
      </c>
      <c r="H38" s="60" t="n">
        <f aca="false">H36*H37</f>
        <v>484941.3295112</v>
      </c>
      <c r="I38" s="60" t="n">
        <f aca="false">I36*I37</f>
        <v>497213.6403848</v>
      </c>
      <c r="J38" s="60" t="n">
        <f aca="false">J36*J37</f>
        <v>509658.0457872</v>
      </c>
      <c r="K38" s="60" t="n">
        <f aca="false">K36*K37</f>
        <v>522267.1595176</v>
      </c>
      <c r="L38" s="60" t="n">
        <f aca="false">L36*L37</f>
        <v>535042.6010104</v>
      </c>
      <c r="M38" s="0" t="s">
        <v>250</v>
      </c>
    </row>
    <row r="39" customFormat="false" ht="15" hidden="false" customHeight="false" outlineLevel="0" collapsed="false">
      <c r="A39" s="97" t="s">
        <v>627</v>
      </c>
      <c r="B39" s="150" t="n">
        <f aca="false">B33*B38</f>
        <v>0</v>
      </c>
      <c r="C39" s="150" t="n">
        <f aca="false">C33*C38</f>
        <v>2838460.52371292</v>
      </c>
      <c r="D39" s="150" t="n">
        <f aca="false">D33*D38</f>
        <v>2913892.04664861</v>
      </c>
      <c r="E39" s="150" t="n">
        <f aca="false">E33*E38</f>
        <v>2990707.91892391</v>
      </c>
      <c r="F39" s="150" t="n">
        <f aca="false">F33*F38</f>
        <v>3068852.65085216</v>
      </c>
      <c r="G39" s="150" t="n">
        <f aca="false">G33*G38</f>
        <v>3148234.98688228</v>
      </c>
      <c r="H39" s="150" t="n">
        <f aca="false">H33*H38</f>
        <v>3228787.86601852</v>
      </c>
      <c r="I39" s="150" t="n">
        <f aca="false">I33*I38</f>
        <v>3310498.13904604</v>
      </c>
      <c r="J39" s="150" t="n">
        <f aca="false">J33*J38</f>
        <v>3393354.23465576</v>
      </c>
      <c r="K39" s="150" t="n">
        <f aca="false">K33*K38</f>
        <v>3477306.97478413</v>
      </c>
      <c r="L39" s="150" t="n">
        <f aca="false">L33*L38</f>
        <v>3562367.14178734</v>
      </c>
      <c r="M39" s="20" t="s">
        <v>250</v>
      </c>
    </row>
    <row r="40" customFormat="false" ht="15" hidden="false" customHeight="false" outlineLevel="0" collapsed="false">
      <c r="A40" s="97" t="s">
        <v>628</v>
      </c>
      <c r="B40" s="150" t="n">
        <v>0</v>
      </c>
      <c r="C40" s="150" t="n">
        <f aca="false">0.07*(B11+B17)</f>
        <v>21000</v>
      </c>
      <c r="D40" s="150" t="n">
        <f aca="false">C40</f>
        <v>21000</v>
      </c>
      <c r="E40" s="150" t="n">
        <f aca="false">D40</f>
        <v>21000</v>
      </c>
      <c r="F40" s="150" t="n">
        <f aca="false">E40</f>
        <v>21000</v>
      </c>
      <c r="G40" s="150" t="n">
        <f aca="false">F40</f>
        <v>21000</v>
      </c>
      <c r="H40" s="150" t="n">
        <f aca="false">G40</f>
        <v>21000</v>
      </c>
      <c r="I40" s="150" t="n">
        <f aca="false">H40</f>
        <v>21000</v>
      </c>
      <c r="J40" s="150" t="n">
        <f aca="false">I40</f>
        <v>21000</v>
      </c>
      <c r="K40" s="150" t="n">
        <f aca="false">J40</f>
        <v>21000</v>
      </c>
      <c r="L40" s="150" t="n">
        <f aca="false">K40</f>
        <v>21000</v>
      </c>
      <c r="M40" s="0" t="s">
        <v>629</v>
      </c>
    </row>
    <row r="41" customFormat="false" ht="15" hidden="false" customHeight="false" outlineLevel="0" collapsed="false">
      <c r="A41" s="0" t="s">
        <v>630</v>
      </c>
      <c r="B41" s="0" t="n">
        <v>0.25</v>
      </c>
      <c r="C41" s="0" t="n">
        <f aca="false">B41</f>
        <v>0.25</v>
      </c>
      <c r="D41" s="0" t="n">
        <f aca="false">C41</f>
        <v>0.25</v>
      </c>
      <c r="E41" s="0" t="n">
        <f aca="false">D41</f>
        <v>0.25</v>
      </c>
      <c r="F41" s="0" t="n">
        <f aca="false">E41</f>
        <v>0.25</v>
      </c>
      <c r="G41" s="0" t="n">
        <f aca="false">F41</f>
        <v>0.25</v>
      </c>
      <c r="H41" s="0" t="n">
        <f aca="false">G41</f>
        <v>0.25</v>
      </c>
      <c r="I41" s="0" t="n">
        <f aca="false">H41</f>
        <v>0.25</v>
      </c>
      <c r="J41" s="0" t="n">
        <f aca="false">I41</f>
        <v>0.25</v>
      </c>
      <c r="K41" s="0" t="n">
        <f aca="false">J41</f>
        <v>0.25</v>
      </c>
      <c r="L41" s="0" t="n">
        <f aca="false">K41</f>
        <v>0.25</v>
      </c>
      <c r="M41" s="0" t="s">
        <v>631</v>
      </c>
    </row>
    <row r="42" customFormat="false" ht="15" hidden="false" customHeight="false" outlineLevel="0" collapsed="false">
      <c r="A42" s="0" t="s">
        <v>632</v>
      </c>
      <c r="B42" s="48" t="n">
        <v>0</v>
      </c>
      <c r="C42" s="48" t="n">
        <f aca="false">6*C3*C4</f>
        <v>18000</v>
      </c>
      <c r="D42" s="48" t="n">
        <f aca="false">6*D3*D4</f>
        <v>18000</v>
      </c>
      <c r="E42" s="48" t="n">
        <f aca="false">6*E3*E4</f>
        <v>18000</v>
      </c>
      <c r="F42" s="48" t="n">
        <f aca="false">6*F3*F4</f>
        <v>18000</v>
      </c>
      <c r="G42" s="48" t="n">
        <f aca="false">6*G3*G4</f>
        <v>18000</v>
      </c>
      <c r="H42" s="48" t="n">
        <f aca="false">6*H3*H4</f>
        <v>18000</v>
      </c>
      <c r="I42" s="48" t="n">
        <f aca="false">6*I3*I4</f>
        <v>18000</v>
      </c>
      <c r="J42" s="48" t="n">
        <f aca="false">6*J3*J4</f>
        <v>18000</v>
      </c>
      <c r="K42" s="48" t="n">
        <f aca="false">6*K3*K4</f>
        <v>18000</v>
      </c>
      <c r="L42" s="48" t="n">
        <f aca="false">6*L3*L4</f>
        <v>18000</v>
      </c>
      <c r="M42" s="0" t="s">
        <v>631</v>
      </c>
    </row>
    <row r="43" customFormat="false" ht="15" hidden="false" customHeight="false" outlineLevel="0" collapsed="false">
      <c r="A43" s="97" t="s">
        <v>633</v>
      </c>
      <c r="B43" s="151" t="n">
        <f aca="false">B41*B42</f>
        <v>0</v>
      </c>
      <c r="C43" s="151" t="n">
        <f aca="false">C41*C42</f>
        <v>4500</v>
      </c>
      <c r="D43" s="151" t="n">
        <f aca="false">D41*D42</f>
        <v>4500</v>
      </c>
      <c r="E43" s="151" t="n">
        <f aca="false">E41*E42</f>
        <v>4500</v>
      </c>
      <c r="F43" s="151" t="n">
        <f aca="false">F41*F42</f>
        <v>4500</v>
      </c>
      <c r="G43" s="151" t="n">
        <f aca="false">G41*G42</f>
        <v>4500</v>
      </c>
      <c r="H43" s="151" t="n">
        <f aca="false">H41*H42</f>
        <v>4500</v>
      </c>
      <c r="I43" s="151" t="n">
        <f aca="false">I41*I42</f>
        <v>4500</v>
      </c>
      <c r="J43" s="151" t="n">
        <f aca="false">J41*J42</f>
        <v>4500</v>
      </c>
      <c r="K43" s="151" t="n">
        <f aca="false">K41*K42</f>
        <v>4500</v>
      </c>
      <c r="L43" s="151" t="n">
        <f aca="false">L41*L42</f>
        <v>4500</v>
      </c>
      <c r="M43" s="0" t="s">
        <v>250</v>
      </c>
    </row>
    <row r="44" customFormat="false" ht="15" hidden="false" customHeight="false" outlineLevel="0" collapsed="false">
      <c r="A44" s="0" t="s">
        <v>634</v>
      </c>
      <c r="B44" s="60" t="n">
        <v>0</v>
      </c>
      <c r="C44" s="48" t="n">
        <v>1</v>
      </c>
      <c r="D44" s="48" t="n">
        <f aca="false">C44</f>
        <v>1</v>
      </c>
      <c r="E44" s="48" t="n">
        <f aca="false">D44</f>
        <v>1</v>
      </c>
      <c r="F44" s="48" t="n">
        <f aca="false">E44</f>
        <v>1</v>
      </c>
      <c r="G44" s="48" t="n">
        <f aca="false">F44</f>
        <v>1</v>
      </c>
      <c r="H44" s="48" t="n">
        <f aca="false">G44</f>
        <v>1</v>
      </c>
      <c r="I44" s="48" t="n">
        <f aca="false">H44</f>
        <v>1</v>
      </c>
      <c r="J44" s="48" t="n">
        <f aca="false">I44</f>
        <v>1</v>
      </c>
      <c r="K44" s="48" t="n">
        <f aca="false">J44</f>
        <v>1</v>
      </c>
      <c r="L44" s="48" t="n">
        <f aca="false">K44</f>
        <v>1</v>
      </c>
      <c r="M44" s="0" t="s">
        <v>611</v>
      </c>
    </row>
    <row r="45" customFormat="false" ht="15" hidden="false" customHeight="false" outlineLevel="0" collapsed="false">
      <c r="A45" s="97" t="s">
        <v>635</v>
      </c>
      <c r="B45" s="150" t="n">
        <f aca="false">B44*B3*B5</f>
        <v>0</v>
      </c>
      <c r="C45" s="150" t="n">
        <f aca="false">C44*C3*C5</f>
        <v>65979.7592841818</v>
      </c>
      <c r="D45" s="150" t="n">
        <f aca="false">D44*D3*D5</f>
        <v>65979.7592841818</v>
      </c>
      <c r="E45" s="150" t="n">
        <f aca="false">E44*E3*E5</f>
        <v>65979.7592841818</v>
      </c>
      <c r="F45" s="150" t="n">
        <f aca="false">F44*F3*F5</f>
        <v>65979.7592841818</v>
      </c>
      <c r="G45" s="150" t="n">
        <f aca="false">G44*G3*G5</f>
        <v>65979.7592841818</v>
      </c>
      <c r="H45" s="150" t="n">
        <f aca="false">H44*H3*H5</f>
        <v>65979.7592841818</v>
      </c>
      <c r="I45" s="150" t="n">
        <f aca="false">I44*I3*I5</f>
        <v>65979.7592841818</v>
      </c>
      <c r="J45" s="150" t="n">
        <f aca="false">J44*J3*J5</f>
        <v>65979.7592841818</v>
      </c>
      <c r="K45" s="150" t="n">
        <f aca="false">K44*K3*K5</f>
        <v>65979.7592841818</v>
      </c>
      <c r="L45" s="150" t="n">
        <f aca="false">L44*L3*L5</f>
        <v>65979.7592841818</v>
      </c>
      <c r="M45" s="0" t="s">
        <v>250</v>
      </c>
    </row>
    <row r="46" customFormat="false" ht="15" hidden="false" customHeight="false" outlineLevel="0" collapsed="false">
      <c r="A46" s="97" t="s">
        <v>636</v>
      </c>
      <c r="B46" s="150" t="n">
        <f aca="false">0.05*B39</f>
        <v>0</v>
      </c>
      <c r="C46" s="150" t="n">
        <f aca="false">0.05*C39</f>
        <v>141923.026185646</v>
      </c>
      <c r="D46" s="150" t="n">
        <f aca="false">0.05*D39</f>
        <v>145694.60233243</v>
      </c>
      <c r="E46" s="150" t="n">
        <f aca="false">0.05*E39</f>
        <v>149535.395946196</v>
      </c>
      <c r="F46" s="150" t="n">
        <f aca="false">0.05*F39</f>
        <v>153442.632542608</v>
      </c>
      <c r="G46" s="150" t="n">
        <f aca="false">0.05*G39</f>
        <v>157411.749344114</v>
      </c>
      <c r="H46" s="150" t="n">
        <f aca="false">0.05*H39</f>
        <v>161439.393300926</v>
      </c>
      <c r="I46" s="150" t="n">
        <f aca="false">0.05*I39</f>
        <v>165524.906952302</v>
      </c>
      <c r="J46" s="150" t="n">
        <f aca="false">0.05*J39</f>
        <v>169667.711732788</v>
      </c>
      <c r="K46" s="150" t="n">
        <f aca="false">0.05*K39</f>
        <v>173865.348739207</v>
      </c>
      <c r="L46" s="150" t="n">
        <f aca="false">0.05*L39</f>
        <v>178118.357089367</v>
      </c>
      <c r="M46" s="0" t="s">
        <v>590</v>
      </c>
    </row>
    <row r="47" customFormat="false" ht="15" hidden="false" customHeight="false" outlineLevel="0" collapsed="false">
      <c r="A47" s="146" t="s">
        <v>637</v>
      </c>
      <c r="B47" s="147" t="n">
        <f aca="false">B39+B40+B43+B45+B46</f>
        <v>0</v>
      </c>
      <c r="C47" s="147" t="n">
        <f aca="false">C39+C40+C43+C45+C46</f>
        <v>3071863.30918275</v>
      </c>
      <c r="D47" s="147" t="n">
        <f aca="false">D39+D40+D43+D45+D46</f>
        <v>3151066.40826522</v>
      </c>
      <c r="E47" s="147" t="n">
        <f aca="false">E39+E40+E43+E45+E46</f>
        <v>3231723.07415429</v>
      </c>
      <c r="F47" s="147" t="n">
        <f aca="false">F39+F40+F43+F45+F46</f>
        <v>3313775.04267895</v>
      </c>
      <c r="G47" s="147" t="n">
        <f aca="false">G39+G40+G43+G45+G46</f>
        <v>3397126.49551057</v>
      </c>
      <c r="H47" s="147" t="n">
        <f aca="false">H39+H40+H43+H45+H46</f>
        <v>3481707.01860363</v>
      </c>
      <c r="I47" s="147" t="n">
        <f aca="false">I39+I40+I43+I45+I46</f>
        <v>3567502.80528252</v>
      </c>
      <c r="J47" s="147" t="n">
        <f aca="false">J39+J40+J43+J45+J46</f>
        <v>3654501.70567273</v>
      </c>
      <c r="K47" s="147" t="n">
        <f aca="false">K39+K40+K43+K45+K46</f>
        <v>3742652.08280752</v>
      </c>
      <c r="L47" s="147" t="n">
        <f aca="false">L39+L40+L43+L45+L46</f>
        <v>3831965.25816089</v>
      </c>
      <c r="M47" s="0" t="s">
        <v>250</v>
      </c>
    </row>
    <row r="48" customFormat="false" ht="15" hidden="false" customHeight="false" outlineLevel="0" collapsed="false">
      <c r="B48" s="60"/>
      <c r="C48" s="60"/>
      <c r="D48" s="60"/>
      <c r="E48" s="60"/>
      <c r="F48" s="60"/>
      <c r="G48" s="60"/>
      <c r="H48" s="60"/>
      <c r="I48" s="60"/>
      <c r="J48" s="60"/>
      <c r="K48" s="60"/>
      <c r="L48" s="60"/>
    </row>
    <row r="49" customFormat="false" ht="15" hidden="false" customHeight="false" outlineLevel="0" collapsed="false">
      <c r="A49" s="53" t="s">
        <v>638</v>
      </c>
      <c r="B49" s="60"/>
      <c r="C49" s="60"/>
      <c r="D49" s="60"/>
      <c r="E49" s="60"/>
      <c r="F49" s="60"/>
      <c r="G49" s="60"/>
      <c r="H49" s="60"/>
      <c r="I49" s="60"/>
      <c r="J49" s="60"/>
      <c r="K49" s="60"/>
      <c r="L49" s="60"/>
      <c r="M49" s="0" t="s">
        <v>235</v>
      </c>
    </row>
    <row r="50" customFormat="false" ht="15" hidden="false" customHeight="false" outlineLevel="0" collapsed="false">
      <c r="A50" s="0" t="s">
        <v>639</v>
      </c>
      <c r="B50" s="60" t="n">
        <v>300</v>
      </c>
      <c r="C50" s="60" t="n">
        <f aca="false">B50</f>
        <v>300</v>
      </c>
      <c r="D50" s="60" t="n">
        <f aca="false">C50</f>
        <v>300</v>
      </c>
      <c r="E50" s="60" t="n">
        <f aca="false">D50</f>
        <v>300</v>
      </c>
      <c r="F50" s="60" t="n">
        <f aca="false">E50</f>
        <v>300</v>
      </c>
      <c r="G50" s="60" t="n">
        <f aca="false">F50</f>
        <v>300</v>
      </c>
      <c r="H50" s="60" t="n">
        <f aca="false">G50</f>
        <v>300</v>
      </c>
      <c r="I50" s="60" t="n">
        <f aca="false">H50</f>
        <v>300</v>
      </c>
      <c r="J50" s="60" t="n">
        <f aca="false">I50</f>
        <v>300</v>
      </c>
      <c r="K50" s="60" t="n">
        <f aca="false">J50</f>
        <v>300</v>
      </c>
      <c r="L50" s="60" t="n">
        <f aca="false">K50</f>
        <v>300</v>
      </c>
      <c r="M50" s="0" t="s">
        <v>640</v>
      </c>
    </row>
    <row r="51" customFormat="false" ht="15" hidden="false" customHeight="false" outlineLevel="0" collapsed="false">
      <c r="A51" s="0" t="s">
        <v>641</v>
      </c>
      <c r="B51" s="60" t="n">
        <v>0</v>
      </c>
      <c r="C51" s="48" t="n">
        <f aca="false">4*C3</f>
        <v>48</v>
      </c>
      <c r="D51" s="48" t="n">
        <f aca="false">4*D3</f>
        <v>48</v>
      </c>
      <c r="E51" s="48" t="n">
        <f aca="false">4*E3</f>
        <v>48</v>
      </c>
      <c r="F51" s="48" t="n">
        <f aca="false">4*F3</f>
        <v>48</v>
      </c>
      <c r="G51" s="48" t="n">
        <f aca="false">4*G3</f>
        <v>48</v>
      </c>
      <c r="H51" s="48" t="n">
        <f aca="false">4*H3</f>
        <v>48</v>
      </c>
      <c r="I51" s="48" t="n">
        <f aca="false">4*I3</f>
        <v>48</v>
      </c>
      <c r="J51" s="48" t="n">
        <f aca="false">4*J3</f>
        <v>48</v>
      </c>
      <c r="K51" s="48" t="n">
        <f aca="false">4*K3</f>
        <v>48</v>
      </c>
      <c r="L51" s="48" t="n">
        <f aca="false">4*L3</f>
        <v>48</v>
      </c>
      <c r="M51" s="0" t="s">
        <v>640</v>
      </c>
    </row>
    <row r="52" customFormat="false" ht="15" hidden="false" customHeight="false" outlineLevel="0" collapsed="false">
      <c r="A52" s="97" t="s">
        <v>642</v>
      </c>
      <c r="B52" s="150" t="n">
        <f aca="false">B50*B51</f>
        <v>0</v>
      </c>
      <c r="C52" s="150" t="n">
        <f aca="false">C50*C51</f>
        <v>14400</v>
      </c>
      <c r="D52" s="150" t="n">
        <f aca="false">D50*D51</f>
        <v>14400</v>
      </c>
      <c r="E52" s="150" t="n">
        <f aca="false">E50*E51</f>
        <v>14400</v>
      </c>
      <c r="F52" s="150" t="n">
        <f aca="false">F50*F51</f>
        <v>14400</v>
      </c>
      <c r="G52" s="150" t="n">
        <f aca="false">G50*G51</f>
        <v>14400</v>
      </c>
      <c r="H52" s="150" t="n">
        <f aca="false">H50*H51</f>
        <v>14400</v>
      </c>
      <c r="I52" s="150" t="n">
        <f aca="false">I50*I51</f>
        <v>14400</v>
      </c>
      <c r="J52" s="150" t="n">
        <f aca="false">J50*J51</f>
        <v>14400</v>
      </c>
      <c r="K52" s="150" t="n">
        <f aca="false">K50*K51</f>
        <v>14400</v>
      </c>
      <c r="L52" s="150" t="n">
        <f aca="false">L50*L51</f>
        <v>14400</v>
      </c>
      <c r="M52" s="0" t="s">
        <v>250</v>
      </c>
    </row>
    <row r="53" customFormat="false" ht="15" hidden="false" customHeight="false" outlineLevel="0" collapsed="false">
      <c r="A53" s="0" t="s">
        <v>643</v>
      </c>
      <c r="B53" s="60" t="n">
        <v>50</v>
      </c>
      <c r="C53" s="60" t="n">
        <f aca="false">B53</f>
        <v>50</v>
      </c>
      <c r="D53" s="60" t="n">
        <f aca="false">C53</f>
        <v>50</v>
      </c>
      <c r="E53" s="60" t="n">
        <f aca="false">D53</f>
        <v>50</v>
      </c>
      <c r="F53" s="60" t="n">
        <f aca="false">E53</f>
        <v>50</v>
      </c>
      <c r="G53" s="60" t="n">
        <f aca="false">F53</f>
        <v>50</v>
      </c>
      <c r="H53" s="60" t="n">
        <f aca="false">G53</f>
        <v>50</v>
      </c>
      <c r="I53" s="60" t="n">
        <f aca="false">H53</f>
        <v>50</v>
      </c>
      <c r="J53" s="60" t="n">
        <f aca="false">I53</f>
        <v>50</v>
      </c>
      <c r="K53" s="60" t="n">
        <f aca="false">J53</f>
        <v>50</v>
      </c>
      <c r="L53" s="60" t="n">
        <f aca="false">K53</f>
        <v>50</v>
      </c>
      <c r="M53" s="0" t="s">
        <v>644</v>
      </c>
    </row>
    <row r="54" customFormat="false" ht="15" hidden="false" customHeight="false" outlineLevel="0" collapsed="false">
      <c r="A54" s="0" t="s">
        <v>645</v>
      </c>
      <c r="B54" s="60" t="n">
        <v>0</v>
      </c>
      <c r="C54" s="48" t="n">
        <f aca="false">5*C51</f>
        <v>240</v>
      </c>
      <c r="D54" s="48" t="n">
        <f aca="false">5*D51</f>
        <v>240</v>
      </c>
      <c r="E54" s="48" t="n">
        <f aca="false">5*E51</f>
        <v>240</v>
      </c>
      <c r="F54" s="48" t="n">
        <f aca="false">5*F51</f>
        <v>240</v>
      </c>
      <c r="G54" s="48" t="n">
        <f aca="false">5*G51</f>
        <v>240</v>
      </c>
      <c r="H54" s="48" t="n">
        <f aca="false">5*H51</f>
        <v>240</v>
      </c>
      <c r="I54" s="48" t="n">
        <f aca="false">5*I51</f>
        <v>240</v>
      </c>
      <c r="J54" s="48" t="n">
        <f aca="false">5*J51</f>
        <v>240</v>
      </c>
      <c r="K54" s="48" t="n">
        <f aca="false">5*K51</f>
        <v>240</v>
      </c>
      <c r="L54" s="48" t="n">
        <f aca="false">5*L51</f>
        <v>240</v>
      </c>
      <c r="M54" s="0" t="s">
        <v>644</v>
      </c>
    </row>
    <row r="55" customFormat="false" ht="15" hidden="false" customHeight="false" outlineLevel="0" collapsed="false">
      <c r="A55" s="97" t="s">
        <v>646</v>
      </c>
      <c r="B55" s="150"/>
      <c r="C55" s="150" t="n">
        <f aca="false">C53*C54</f>
        <v>12000</v>
      </c>
      <c r="D55" s="150" t="n">
        <f aca="false">D53*D54</f>
        <v>12000</v>
      </c>
      <c r="E55" s="150" t="n">
        <f aca="false">E53*E54</f>
        <v>12000</v>
      </c>
      <c r="F55" s="150" t="n">
        <f aca="false">F53*F54</f>
        <v>12000</v>
      </c>
      <c r="G55" s="150" t="n">
        <f aca="false">G53*G54</f>
        <v>12000</v>
      </c>
      <c r="H55" s="150" t="n">
        <f aca="false">H53*H54</f>
        <v>12000</v>
      </c>
      <c r="I55" s="150" t="n">
        <f aca="false">I53*I54</f>
        <v>12000</v>
      </c>
      <c r="J55" s="150" t="n">
        <f aca="false">J53*J54</f>
        <v>12000</v>
      </c>
      <c r="K55" s="150" t="n">
        <f aca="false">K53*K54</f>
        <v>12000</v>
      </c>
      <c r="L55" s="150" t="n">
        <f aca="false">L53*L54</f>
        <v>12000</v>
      </c>
      <c r="M55" s="0" t="s">
        <v>250</v>
      </c>
    </row>
    <row r="56" customFormat="false" ht="15" hidden="false" customHeight="false" outlineLevel="0" collapsed="false">
      <c r="A56" s="0" t="s">
        <v>647</v>
      </c>
      <c r="B56" s="60" t="n">
        <v>0</v>
      </c>
      <c r="C56" s="48" t="n">
        <v>4</v>
      </c>
      <c r="D56" s="48" t="n">
        <f aca="false">C56</f>
        <v>4</v>
      </c>
      <c r="E56" s="48" t="n">
        <f aca="false">D56</f>
        <v>4</v>
      </c>
      <c r="F56" s="48" t="n">
        <f aca="false">E56</f>
        <v>4</v>
      </c>
      <c r="G56" s="48" t="n">
        <f aca="false">F56</f>
        <v>4</v>
      </c>
      <c r="H56" s="48" t="n">
        <f aca="false">G56</f>
        <v>4</v>
      </c>
      <c r="I56" s="48" t="n">
        <f aca="false">H56</f>
        <v>4</v>
      </c>
      <c r="J56" s="48" t="n">
        <f aca="false">I56</f>
        <v>4</v>
      </c>
      <c r="K56" s="48" t="n">
        <f aca="false">J56</f>
        <v>4</v>
      </c>
      <c r="L56" s="48" t="n">
        <f aca="false">K56</f>
        <v>4</v>
      </c>
      <c r="M56" s="0" t="s">
        <v>648</v>
      </c>
    </row>
    <row r="57" customFormat="false" ht="15" hidden="false" customHeight="false" outlineLevel="0" collapsed="false">
      <c r="A57" s="97" t="s">
        <v>649</v>
      </c>
      <c r="B57" s="150" t="n">
        <f aca="false">B56*B6*2</f>
        <v>0</v>
      </c>
      <c r="C57" s="150" t="n">
        <f aca="false">C56*C6*2</f>
        <v>25135.146393974</v>
      </c>
      <c r="D57" s="150" t="n">
        <f aca="false">D56*D6*2</f>
        <v>25135.146393974</v>
      </c>
      <c r="E57" s="150" t="n">
        <f aca="false">E56*E6*2</f>
        <v>25135.146393974</v>
      </c>
      <c r="F57" s="150" t="n">
        <f aca="false">F56*F6*2</f>
        <v>25135.146393974</v>
      </c>
      <c r="G57" s="150" t="n">
        <f aca="false">G56*G6*2</f>
        <v>25135.146393974</v>
      </c>
      <c r="H57" s="150" t="n">
        <f aca="false">H56*H6*2</f>
        <v>25135.146393974</v>
      </c>
      <c r="I57" s="150" t="n">
        <f aca="false">I56*I6*2</f>
        <v>25135.146393974</v>
      </c>
      <c r="J57" s="150" t="n">
        <f aca="false">J56*J6*2</f>
        <v>25135.146393974</v>
      </c>
      <c r="K57" s="150" t="n">
        <f aca="false">K56*K6*2</f>
        <v>25135.146393974</v>
      </c>
      <c r="L57" s="150" t="n">
        <f aca="false">L56*L6*2</f>
        <v>25135.146393974</v>
      </c>
      <c r="M57" s="0" t="s">
        <v>650</v>
      </c>
    </row>
    <row r="58" customFormat="false" ht="15" hidden="false" customHeight="false" outlineLevel="0" collapsed="false">
      <c r="A58" s="0" t="s">
        <v>651</v>
      </c>
      <c r="B58" s="60" t="n">
        <v>50</v>
      </c>
      <c r="C58" s="60" t="n">
        <f aca="false">B58</f>
        <v>50</v>
      </c>
      <c r="D58" s="60" t="n">
        <f aca="false">C58</f>
        <v>50</v>
      </c>
      <c r="E58" s="60" t="n">
        <f aca="false">D58</f>
        <v>50</v>
      </c>
      <c r="F58" s="60" t="n">
        <f aca="false">E58</f>
        <v>50</v>
      </c>
      <c r="G58" s="60" t="n">
        <f aca="false">F58</f>
        <v>50</v>
      </c>
      <c r="H58" s="60" t="n">
        <f aca="false">G58</f>
        <v>50</v>
      </c>
      <c r="I58" s="60" t="n">
        <f aca="false">H58</f>
        <v>50</v>
      </c>
      <c r="J58" s="60" t="n">
        <f aca="false">I58</f>
        <v>50</v>
      </c>
      <c r="K58" s="60" t="n">
        <f aca="false">J58</f>
        <v>50</v>
      </c>
      <c r="L58" s="60" t="n">
        <f aca="false">K58</f>
        <v>50</v>
      </c>
      <c r="M58" s="0" t="s">
        <v>644</v>
      </c>
    </row>
    <row r="59" customFormat="false" ht="15" hidden="false" customHeight="false" outlineLevel="0" collapsed="false">
      <c r="A59" s="0" t="s">
        <v>652</v>
      </c>
      <c r="B59" s="60"/>
      <c r="C59" s="148" t="n">
        <f aca="false">30*12</f>
        <v>360</v>
      </c>
      <c r="D59" s="148" t="n">
        <f aca="false">C59</f>
        <v>360</v>
      </c>
      <c r="E59" s="148" t="n">
        <f aca="false">D59</f>
        <v>360</v>
      </c>
      <c r="F59" s="148" t="n">
        <f aca="false">E59</f>
        <v>360</v>
      </c>
      <c r="G59" s="148" t="n">
        <f aca="false">F59</f>
        <v>360</v>
      </c>
      <c r="H59" s="148" t="n">
        <f aca="false">G59</f>
        <v>360</v>
      </c>
      <c r="I59" s="148" t="n">
        <f aca="false">H59</f>
        <v>360</v>
      </c>
      <c r="J59" s="148" t="n">
        <f aca="false">I59</f>
        <v>360</v>
      </c>
      <c r="K59" s="148" t="n">
        <f aca="false">J59</f>
        <v>360</v>
      </c>
      <c r="L59" s="148" t="n">
        <f aca="false">K59</f>
        <v>360</v>
      </c>
      <c r="M59" s="0" t="s">
        <v>653</v>
      </c>
    </row>
    <row r="60" customFormat="false" ht="15" hidden="false" customHeight="false" outlineLevel="0" collapsed="false">
      <c r="A60" s="97" t="s">
        <v>654</v>
      </c>
      <c r="B60" s="150"/>
      <c r="C60" s="150" t="n">
        <f aca="false">C58*C59</f>
        <v>18000</v>
      </c>
      <c r="D60" s="150" t="n">
        <f aca="false">D58*D59</f>
        <v>18000</v>
      </c>
      <c r="E60" s="150" t="n">
        <f aca="false">E58*E59</f>
        <v>18000</v>
      </c>
      <c r="F60" s="150" t="n">
        <f aca="false">F58*F59</f>
        <v>18000</v>
      </c>
      <c r="G60" s="150" t="n">
        <f aca="false">G58*G59</f>
        <v>18000</v>
      </c>
      <c r="H60" s="150" t="n">
        <f aca="false">H58*H59</f>
        <v>18000</v>
      </c>
      <c r="I60" s="150" t="n">
        <f aca="false">I58*I59</f>
        <v>18000</v>
      </c>
      <c r="J60" s="150" t="n">
        <f aca="false">J58*J59</f>
        <v>18000</v>
      </c>
      <c r="K60" s="150" t="n">
        <f aca="false">K58*K59</f>
        <v>18000</v>
      </c>
      <c r="L60" s="150" t="n">
        <f aca="false">L58*L59</f>
        <v>18000</v>
      </c>
      <c r="M60" s="0" t="s">
        <v>250</v>
      </c>
    </row>
    <row r="61" customFormat="false" ht="15" hidden="false" customHeight="false" outlineLevel="0" collapsed="false">
      <c r="A61" s="0" t="s">
        <v>655</v>
      </c>
      <c r="B61" s="60" t="n">
        <v>0</v>
      </c>
      <c r="C61" s="60" t="n">
        <v>0</v>
      </c>
      <c r="D61" s="60" t="n">
        <f aca="false">C61</f>
        <v>0</v>
      </c>
      <c r="E61" s="60" t="n">
        <f aca="false">D61</f>
        <v>0</v>
      </c>
      <c r="F61" s="60" t="n">
        <f aca="false">E61</f>
        <v>0</v>
      </c>
      <c r="G61" s="60" t="n">
        <f aca="false">F61</f>
        <v>0</v>
      </c>
      <c r="H61" s="60" t="n">
        <f aca="false">G61</f>
        <v>0</v>
      </c>
      <c r="I61" s="60" t="n">
        <f aca="false">H61</f>
        <v>0</v>
      </c>
      <c r="J61" s="60" t="n">
        <f aca="false">I61</f>
        <v>0</v>
      </c>
      <c r="K61" s="60" t="n">
        <f aca="false">J61</f>
        <v>0</v>
      </c>
      <c r="L61" s="60" t="n">
        <f aca="false">K61</f>
        <v>0</v>
      </c>
      <c r="M61" s="20" t="s">
        <v>656</v>
      </c>
    </row>
    <row r="62" customFormat="false" ht="15" hidden="false" customHeight="false" outlineLevel="0" collapsed="false">
      <c r="A62" s="97" t="s">
        <v>657</v>
      </c>
      <c r="B62" s="150" t="n">
        <f aca="false">B61*B6*2</f>
        <v>0</v>
      </c>
      <c r="C62" s="150" t="n">
        <f aca="false">C61*C6*2</f>
        <v>0</v>
      </c>
      <c r="D62" s="150" t="n">
        <f aca="false">D61*D6*2</f>
        <v>0</v>
      </c>
      <c r="E62" s="150" t="n">
        <f aca="false">E61*E6*2</f>
        <v>0</v>
      </c>
      <c r="F62" s="150" t="n">
        <f aca="false">F61*F6*2</f>
        <v>0</v>
      </c>
      <c r="G62" s="150" t="n">
        <f aca="false">G61*G6*2</f>
        <v>0</v>
      </c>
      <c r="H62" s="150" t="n">
        <f aca="false">H61*H6*2</f>
        <v>0</v>
      </c>
      <c r="I62" s="150" t="n">
        <f aca="false">I61*I6*2</f>
        <v>0</v>
      </c>
      <c r="J62" s="150" t="n">
        <f aca="false">J61*J6*2</f>
        <v>0</v>
      </c>
      <c r="K62" s="150" t="n">
        <f aca="false">K61*K6*2</f>
        <v>0</v>
      </c>
      <c r="L62" s="150" t="n">
        <f aca="false">L61*L6*2</f>
        <v>0</v>
      </c>
      <c r="M62" s="20" t="s">
        <v>656</v>
      </c>
    </row>
    <row r="63" customFormat="false" ht="15" hidden="false" customHeight="false" outlineLevel="0" collapsed="false">
      <c r="A63" s="0" t="s">
        <v>658</v>
      </c>
      <c r="B63" s="60" t="n">
        <v>50</v>
      </c>
      <c r="C63" s="60" t="n">
        <f aca="false">B63</f>
        <v>50</v>
      </c>
      <c r="D63" s="60" t="n">
        <f aca="false">C63</f>
        <v>50</v>
      </c>
      <c r="E63" s="60" t="n">
        <f aca="false">D63</f>
        <v>50</v>
      </c>
      <c r="F63" s="60" t="n">
        <f aca="false">E63</f>
        <v>50</v>
      </c>
      <c r="G63" s="60" t="n">
        <f aca="false">F63</f>
        <v>50</v>
      </c>
      <c r="H63" s="60" t="n">
        <f aca="false">G63</f>
        <v>50</v>
      </c>
      <c r="I63" s="60" t="n">
        <f aca="false">H63</f>
        <v>50</v>
      </c>
      <c r="J63" s="60" t="n">
        <f aca="false">I63</f>
        <v>50</v>
      </c>
      <c r="K63" s="60" t="n">
        <f aca="false">J63</f>
        <v>50</v>
      </c>
      <c r="L63" s="60" t="n">
        <f aca="false">K63</f>
        <v>50</v>
      </c>
      <c r="M63" s="0" t="s">
        <v>644</v>
      </c>
    </row>
    <row r="64" customFormat="false" ht="15" hidden="false" customHeight="false" outlineLevel="0" collapsed="false">
      <c r="A64" s="0" t="s">
        <v>659</v>
      </c>
      <c r="B64" s="60" t="n">
        <v>0</v>
      </c>
      <c r="C64" s="60" t="n">
        <v>0</v>
      </c>
      <c r="D64" s="60" t="n">
        <f aca="false">C64</f>
        <v>0</v>
      </c>
      <c r="E64" s="60" t="n">
        <f aca="false">D64</f>
        <v>0</v>
      </c>
      <c r="F64" s="60" t="n">
        <f aca="false">E64</f>
        <v>0</v>
      </c>
      <c r="G64" s="60" t="n">
        <f aca="false">F64</f>
        <v>0</v>
      </c>
      <c r="H64" s="60" t="n">
        <f aca="false">G64</f>
        <v>0</v>
      </c>
      <c r="I64" s="60" t="n">
        <f aca="false">H64</f>
        <v>0</v>
      </c>
      <c r="J64" s="60" t="n">
        <f aca="false">I64</f>
        <v>0</v>
      </c>
      <c r="K64" s="60" t="n">
        <f aca="false">J64</f>
        <v>0</v>
      </c>
      <c r="L64" s="60" t="n">
        <f aca="false">K64</f>
        <v>0</v>
      </c>
      <c r="M64" s="20" t="s">
        <v>656</v>
      </c>
    </row>
    <row r="65" customFormat="false" ht="15" hidden="false" customHeight="false" outlineLevel="0" collapsed="false">
      <c r="A65" s="97" t="s">
        <v>660</v>
      </c>
      <c r="B65" s="150" t="n">
        <f aca="false">B63*B64</f>
        <v>0</v>
      </c>
      <c r="C65" s="150" t="n">
        <f aca="false">C63*C64</f>
        <v>0</v>
      </c>
      <c r="D65" s="150" t="n">
        <f aca="false">D63*D64</f>
        <v>0</v>
      </c>
      <c r="E65" s="150" t="n">
        <f aca="false">E63*E64</f>
        <v>0</v>
      </c>
      <c r="F65" s="150" t="n">
        <f aca="false">F63*F64</f>
        <v>0</v>
      </c>
      <c r="G65" s="150" t="n">
        <f aca="false">G63*G64</f>
        <v>0</v>
      </c>
      <c r="H65" s="150" t="n">
        <f aca="false">H63*H64</f>
        <v>0</v>
      </c>
      <c r="I65" s="150" t="n">
        <f aca="false">I63*I64</f>
        <v>0</v>
      </c>
      <c r="J65" s="150" t="n">
        <f aca="false">J63*J64</f>
        <v>0</v>
      </c>
      <c r="K65" s="150" t="n">
        <f aca="false">K63*K64</f>
        <v>0</v>
      </c>
      <c r="L65" s="150" t="n">
        <f aca="false">L63*L64</f>
        <v>0</v>
      </c>
      <c r="M65" s="20" t="s">
        <v>250</v>
      </c>
    </row>
    <row r="66" customFormat="false" ht="15" hidden="false" customHeight="false" outlineLevel="0" collapsed="false">
      <c r="A66" s="97" t="s">
        <v>661</v>
      </c>
      <c r="B66" s="150"/>
      <c r="C66" s="150" t="n">
        <f aca="false">0.07*(SUM(B27:B29))</f>
        <v>1400</v>
      </c>
      <c r="D66" s="150" t="n">
        <f aca="false">C66</f>
        <v>1400</v>
      </c>
      <c r="E66" s="150" t="n">
        <f aca="false">D66</f>
        <v>1400</v>
      </c>
      <c r="F66" s="150" t="n">
        <f aca="false">E66</f>
        <v>1400</v>
      </c>
      <c r="G66" s="150" t="n">
        <f aca="false">F66</f>
        <v>1400</v>
      </c>
      <c r="H66" s="150" t="n">
        <f aca="false">G66</f>
        <v>1400</v>
      </c>
      <c r="I66" s="150" t="n">
        <f aca="false">H66</f>
        <v>1400</v>
      </c>
      <c r="J66" s="150" t="n">
        <f aca="false">I66</f>
        <v>1400</v>
      </c>
      <c r="K66" s="150" t="n">
        <f aca="false">J66</f>
        <v>1400</v>
      </c>
      <c r="L66" s="150" t="n">
        <f aca="false">K66</f>
        <v>1400</v>
      </c>
      <c r="M66" s="0" t="s">
        <v>644</v>
      </c>
    </row>
    <row r="67" customFormat="false" ht="15" hidden="false" customHeight="false" outlineLevel="0" collapsed="false">
      <c r="A67" s="97" t="s">
        <v>662</v>
      </c>
      <c r="B67" s="150"/>
      <c r="C67" s="150"/>
      <c r="D67" s="150"/>
      <c r="E67" s="150"/>
      <c r="F67" s="150"/>
      <c r="G67" s="150" t="n">
        <v>200000</v>
      </c>
      <c r="H67" s="150"/>
      <c r="I67" s="150"/>
      <c r="J67" s="150"/>
      <c r="K67" s="150"/>
      <c r="L67" s="150" t="n">
        <v>200000</v>
      </c>
      <c r="M67" s="0" t="s">
        <v>644</v>
      </c>
    </row>
    <row r="68" customFormat="false" ht="15" hidden="false" customHeight="false" outlineLevel="0" collapsed="false">
      <c r="A68" s="146" t="s">
        <v>663</v>
      </c>
      <c r="B68" s="147"/>
      <c r="C68" s="147" t="n">
        <f aca="false">C52+C55+C57+C60+C62+C65+C66+C67</f>
        <v>70935.146393974</v>
      </c>
      <c r="D68" s="147" t="n">
        <f aca="false">D52+D55+D57+D60+D62+D65+D66+D67</f>
        <v>70935.146393974</v>
      </c>
      <c r="E68" s="147" t="n">
        <f aca="false">E52+E55+E57+E60+E62+E65+E66+E67</f>
        <v>70935.146393974</v>
      </c>
      <c r="F68" s="147" t="n">
        <f aca="false">F52+F55+F57+F60+F62+F65+F66+F67</f>
        <v>70935.146393974</v>
      </c>
      <c r="G68" s="147" t="n">
        <f aca="false">G52+G55+G57+G60+G62+G65+G66+G67</f>
        <v>270935.146393974</v>
      </c>
      <c r="H68" s="147" t="n">
        <f aca="false">H52+H55+H57+H60+H62+H65+H66+H67</f>
        <v>70935.146393974</v>
      </c>
      <c r="I68" s="147" t="n">
        <f aca="false">I52+I55+I57+I60+I62+I65+I66+I67</f>
        <v>70935.146393974</v>
      </c>
      <c r="J68" s="147" t="n">
        <f aca="false">J52+J55+J57+J60+J62+J65+J66+J67</f>
        <v>70935.146393974</v>
      </c>
      <c r="K68" s="147" t="n">
        <f aca="false">K52+K55+K57+K60+K62+K65+K66+K67</f>
        <v>70935.146393974</v>
      </c>
      <c r="L68" s="147" t="n">
        <f aca="false">L52+L55+L57+L60+L62+L65+L66+L67</f>
        <v>270935.146393974</v>
      </c>
      <c r="M68" s="0" t="s">
        <v>250</v>
      </c>
    </row>
    <row r="70" customFormat="false" ht="15" hidden="false" customHeight="false" outlineLevel="0" collapsed="false">
      <c r="A70" s="152" t="s">
        <v>664</v>
      </c>
      <c r="B70" s="153"/>
      <c r="C70" s="153"/>
      <c r="D70" s="153"/>
      <c r="E70" s="153"/>
      <c r="F70" s="153"/>
      <c r="G70" s="153"/>
      <c r="H70" s="153"/>
      <c r="I70" s="153"/>
      <c r="J70" s="153"/>
      <c r="K70" s="153"/>
      <c r="L70" s="153"/>
    </row>
    <row r="71" customFormat="false" ht="15" hidden="false" customHeight="false" outlineLevel="0" collapsed="false">
      <c r="A71" s="154" t="s">
        <v>665</v>
      </c>
      <c r="B71" s="155"/>
      <c r="C71" s="155"/>
      <c r="D71" s="155"/>
      <c r="E71" s="155"/>
      <c r="F71" s="155"/>
      <c r="G71" s="155"/>
      <c r="H71" s="155"/>
      <c r="I71" s="155"/>
      <c r="J71" s="155"/>
      <c r="K71" s="155"/>
      <c r="L71" s="155"/>
    </row>
    <row r="72" customFormat="false" ht="15" hidden="false" customHeight="false" outlineLevel="0" collapsed="false">
      <c r="A72" s="156" t="s">
        <v>666</v>
      </c>
      <c r="B72" s="157" t="n">
        <f aca="false">B19</f>
        <v>420000</v>
      </c>
      <c r="C72" s="157"/>
      <c r="D72" s="157"/>
      <c r="E72" s="157"/>
      <c r="F72" s="157"/>
      <c r="G72" s="157"/>
      <c r="H72" s="157"/>
      <c r="I72" s="157"/>
      <c r="J72" s="157"/>
      <c r="K72" s="157"/>
      <c r="L72" s="157"/>
    </row>
    <row r="73" customFormat="false" ht="15" hidden="false" customHeight="false" outlineLevel="0" collapsed="false">
      <c r="A73" s="156" t="s">
        <v>667</v>
      </c>
      <c r="B73" s="157" t="n">
        <f aca="false">B30</f>
        <v>537000</v>
      </c>
      <c r="C73" s="157"/>
      <c r="D73" s="157"/>
      <c r="E73" s="157"/>
      <c r="F73" s="157"/>
      <c r="G73" s="157"/>
      <c r="H73" s="157"/>
      <c r="I73" s="157"/>
      <c r="J73" s="157"/>
      <c r="K73" s="157"/>
      <c r="L73" s="157"/>
    </row>
    <row r="74" customFormat="false" ht="15" hidden="false" customHeight="false" outlineLevel="0" collapsed="false">
      <c r="A74" s="158" t="s">
        <v>219</v>
      </c>
      <c r="B74" s="159" t="n">
        <f aca="false">B72+B73</f>
        <v>957000</v>
      </c>
      <c r="C74" s="159"/>
      <c r="D74" s="159"/>
      <c r="E74" s="159"/>
      <c r="F74" s="159"/>
      <c r="G74" s="159"/>
      <c r="H74" s="159"/>
      <c r="I74" s="159"/>
      <c r="J74" s="159"/>
      <c r="K74" s="159"/>
      <c r="L74" s="159"/>
    </row>
    <row r="75" customFormat="false" ht="15" hidden="false" customHeight="false" outlineLevel="0" collapsed="false">
      <c r="A75" s="160" t="s">
        <v>668</v>
      </c>
      <c r="B75" s="161"/>
      <c r="C75" s="161"/>
      <c r="D75" s="161"/>
      <c r="E75" s="161"/>
      <c r="F75" s="161"/>
      <c r="G75" s="161"/>
      <c r="H75" s="161"/>
      <c r="I75" s="161"/>
      <c r="J75" s="161"/>
      <c r="K75" s="161"/>
      <c r="L75" s="161"/>
    </row>
    <row r="76" customFormat="false" ht="15" hidden="false" customHeight="false" outlineLevel="0" collapsed="false">
      <c r="A76" s="156" t="s">
        <v>669</v>
      </c>
      <c r="B76" s="157" t="n">
        <f aca="false">B47</f>
        <v>0</v>
      </c>
      <c r="C76" s="157" t="n">
        <f aca="false">C47</f>
        <v>3071863.30918275</v>
      </c>
      <c r="D76" s="157" t="n">
        <f aca="false">D47</f>
        <v>3151066.40826522</v>
      </c>
      <c r="E76" s="157" t="n">
        <f aca="false">E47</f>
        <v>3231723.07415429</v>
      </c>
      <c r="F76" s="157" t="n">
        <f aca="false">F47</f>
        <v>3313775.04267895</v>
      </c>
      <c r="G76" s="157" t="n">
        <f aca="false">G47</f>
        <v>3397126.49551057</v>
      </c>
      <c r="H76" s="157" t="n">
        <f aca="false">H47</f>
        <v>3481707.01860363</v>
      </c>
      <c r="I76" s="157" t="n">
        <f aca="false">I47</f>
        <v>3567502.80528252</v>
      </c>
      <c r="J76" s="157" t="n">
        <f aca="false">J47</f>
        <v>3654501.70567273</v>
      </c>
      <c r="K76" s="157" t="n">
        <f aca="false">K47</f>
        <v>3742652.08280752</v>
      </c>
      <c r="L76" s="157" t="n">
        <f aca="false">L47</f>
        <v>3831965.25816089</v>
      </c>
      <c r="M76" s="60"/>
    </row>
    <row r="77" customFormat="false" ht="15" hidden="false" customHeight="false" outlineLevel="0" collapsed="false">
      <c r="A77" s="156" t="s">
        <v>667</v>
      </c>
      <c r="B77" s="157" t="n">
        <f aca="false">B68</f>
        <v>0</v>
      </c>
      <c r="C77" s="157" t="n">
        <f aca="false">C68</f>
        <v>70935.146393974</v>
      </c>
      <c r="D77" s="157" t="n">
        <f aca="false">D68</f>
        <v>70935.146393974</v>
      </c>
      <c r="E77" s="157" t="n">
        <f aca="false">E68</f>
        <v>70935.146393974</v>
      </c>
      <c r="F77" s="157" t="n">
        <f aca="false">F68</f>
        <v>70935.146393974</v>
      </c>
      <c r="G77" s="157" t="n">
        <f aca="false">G68</f>
        <v>270935.146393974</v>
      </c>
      <c r="H77" s="157" t="n">
        <f aca="false">H68</f>
        <v>70935.146393974</v>
      </c>
      <c r="I77" s="157" t="n">
        <f aca="false">I68</f>
        <v>70935.146393974</v>
      </c>
      <c r="J77" s="157" t="n">
        <f aca="false">J68</f>
        <v>70935.146393974</v>
      </c>
      <c r="K77" s="157" t="n">
        <f aca="false">K68</f>
        <v>70935.146393974</v>
      </c>
      <c r="L77" s="157" t="n">
        <f aca="false">L68</f>
        <v>270935.146393974</v>
      </c>
    </row>
    <row r="78" customFormat="false" ht="15" hidden="false" customHeight="false" outlineLevel="0" collapsed="false">
      <c r="A78" s="162" t="s">
        <v>219</v>
      </c>
      <c r="B78" s="159" t="n">
        <f aca="false">B76+B77</f>
        <v>0</v>
      </c>
      <c r="C78" s="159" t="n">
        <f aca="false">C76+C77</f>
        <v>3142798.45557672</v>
      </c>
      <c r="D78" s="159" t="n">
        <f aca="false">D76+D77</f>
        <v>3222001.55465919</v>
      </c>
      <c r="E78" s="159" t="n">
        <f aca="false">E76+E77</f>
        <v>3302658.22054826</v>
      </c>
      <c r="F78" s="159" t="n">
        <f aca="false">F76+F77</f>
        <v>3384710.18907292</v>
      </c>
      <c r="G78" s="159" t="n">
        <f aca="false">G76+G77</f>
        <v>3668061.64190455</v>
      </c>
      <c r="H78" s="159" t="n">
        <f aca="false">H76+H77</f>
        <v>3552642.1649976</v>
      </c>
      <c r="I78" s="159" t="n">
        <f aca="false">I76+I77</f>
        <v>3638437.95167649</v>
      </c>
      <c r="J78" s="159" t="n">
        <f aca="false">J76+J77</f>
        <v>3725436.8520667</v>
      </c>
      <c r="K78" s="159" t="n">
        <f aca="false">K76+K77</f>
        <v>3813587.2292015</v>
      </c>
      <c r="L78" s="159" t="n">
        <f aca="false">L76+L77</f>
        <v>4102900.40455487</v>
      </c>
    </row>
    <row r="79" s="20" customFormat="true" ht="15" hidden="false" customHeight="false" outlineLevel="0" collapsed="false">
      <c r="A79" s="152"/>
      <c r="B79" s="163"/>
      <c r="C79" s="163"/>
      <c r="D79" s="163"/>
      <c r="E79" s="163"/>
      <c r="F79" s="163"/>
      <c r="G79" s="163"/>
      <c r="H79" s="163"/>
      <c r="I79" s="163"/>
      <c r="J79" s="163"/>
      <c r="K79" s="163"/>
      <c r="L79" s="163"/>
    </row>
    <row r="80" s="20" customFormat="true" ht="15" hidden="false" customHeight="false" outlineLevel="0" collapsed="false">
      <c r="A80" s="164" t="s">
        <v>670</v>
      </c>
      <c r="B80" s="165" t="n">
        <f aca="false">B74+B78</f>
        <v>957000</v>
      </c>
      <c r="C80" s="165" t="n">
        <f aca="false">C74+C78</f>
        <v>3142798.45557672</v>
      </c>
      <c r="D80" s="165" t="n">
        <f aca="false">D74+D78</f>
        <v>3222001.55465919</v>
      </c>
      <c r="E80" s="165" t="n">
        <f aca="false">E74+E78</f>
        <v>3302658.22054826</v>
      </c>
      <c r="F80" s="165" t="n">
        <f aca="false">F74+F78</f>
        <v>3384710.18907292</v>
      </c>
      <c r="G80" s="165" t="n">
        <f aca="false">G74+G78</f>
        <v>3668061.64190455</v>
      </c>
      <c r="H80" s="165" t="n">
        <f aca="false">H74+H78</f>
        <v>3552642.1649976</v>
      </c>
      <c r="I80" s="165" t="n">
        <f aca="false">I74+I78</f>
        <v>3638437.95167649</v>
      </c>
      <c r="J80" s="165" t="n">
        <f aca="false">J74+J78</f>
        <v>3725436.8520667</v>
      </c>
      <c r="K80" s="165" t="n">
        <f aca="false">K74+K78</f>
        <v>3813587.2292015</v>
      </c>
      <c r="L80" s="165" t="n">
        <f aca="false">L74+L78</f>
        <v>4102900.40455487</v>
      </c>
    </row>
    <row r="81" s="20" customFormat="true" ht="15" hidden="false" customHeight="false" outlineLevel="0" collapsed="false">
      <c r="A81" s="101" t="s">
        <v>671</v>
      </c>
      <c r="B81" s="165" t="n">
        <f aca="false">B80*'Macro-Regions'!$S20</f>
        <v>448111.579254131</v>
      </c>
      <c r="C81" s="165" t="n">
        <f aca="false">C80*'Macro-Regions'!$S20</f>
        <v>1471603.32205426</v>
      </c>
      <c r="D81" s="165" t="n">
        <f aca="false">D80*'Macro-Regions'!$S20</f>
        <v>1508689.86940188</v>
      </c>
      <c r="E81" s="165" t="n">
        <f aca="false">E80*'Macro-Regions'!$S20</f>
        <v>1546457.04383126</v>
      </c>
      <c r="F81" s="165" t="n">
        <f aca="false">F80*'Macro-Regions'!$S20</f>
        <v>1584877.56336783</v>
      </c>
      <c r="G81" s="165" t="n">
        <f aca="false">G80*'Macro-Regions'!$S20</f>
        <v>1717555.79431071</v>
      </c>
      <c r="H81" s="165" t="n">
        <f aca="false">H80*'Macro-Regions'!$S20</f>
        <v>1663511.06696122</v>
      </c>
      <c r="I81" s="165" t="n">
        <f aca="false">I80*'Macro-Regions'!$S20</f>
        <v>1703684.61498842</v>
      </c>
      <c r="J81" s="165" t="n">
        <f aca="false">J80*'Macro-Regions'!$S20</f>
        <v>1744421.51639618</v>
      </c>
      <c r="K81" s="165" t="n">
        <f aca="false">K80*'Macro-Regions'!$S20</f>
        <v>1785697.5923729</v>
      </c>
      <c r="L81" s="165" t="n">
        <f aca="false">L80*'Macro-Regions'!$S20</f>
        <v>1921167.37701932</v>
      </c>
    </row>
    <row r="82" s="20" customFormat="true" ht="15" hidden="false" customHeight="false" outlineLevel="0" collapsed="false">
      <c r="A82" s="101" t="s">
        <v>672</v>
      </c>
      <c r="B82" s="165" t="n">
        <f aca="false">B80*'Macro-Regions'!$S21</f>
        <v>267002.533389682</v>
      </c>
      <c r="C82" s="165" t="n">
        <f aca="false">C80*'Macro-Regions'!$S21</f>
        <v>876839.236752524</v>
      </c>
      <c r="D82" s="165" t="n">
        <f aca="false">D80*'Macro-Regions'!$S21</f>
        <v>898936.862778996</v>
      </c>
      <c r="E82" s="165" t="n">
        <f aca="false">E80*'Macro-Regions'!$S21</f>
        <v>921440.033235785</v>
      </c>
      <c r="F82" s="165" t="n">
        <f aca="false">F80*'Macro-Regions'!$S21</f>
        <v>944332.492447587</v>
      </c>
      <c r="G82" s="165" t="n">
        <f aca="false">G80*'Macro-Regions'!$S21</f>
        <v>1023387.40963222</v>
      </c>
      <c r="H82" s="165" t="n">
        <f aca="false">H80*'Macro-Regions'!$S21</f>
        <v>991185.431850957</v>
      </c>
      <c r="I82" s="165" t="n">
        <f aca="false">I80*'Macro-Regions'!$S21</f>
        <v>1015122.41450239</v>
      </c>
      <c r="J82" s="165" t="n">
        <f aca="false">J80*'Macro-Regions'!$S21</f>
        <v>1039395.06529268</v>
      </c>
      <c r="K82" s="165" t="n">
        <f aca="false">K80*'Macro-Regions'!$S21</f>
        <v>1063988.97753327</v>
      </c>
      <c r="L82" s="165" t="n">
        <f aca="false">L80*'Macro-Regions'!$S21</f>
        <v>1144707.21239467</v>
      </c>
    </row>
    <row r="83" s="20" customFormat="true" ht="15" hidden="false" customHeight="false" outlineLevel="0" collapsed="false">
      <c r="A83" s="101" t="s">
        <v>834</v>
      </c>
      <c r="B83" s="165" t="n">
        <f aca="false">B80*'Macro-Regions'!$S22</f>
        <v>241885.887356187</v>
      </c>
      <c r="C83" s="165" t="n">
        <f aca="false">C80*'Macro-Regions'!$S22</f>
        <v>794355.896769937</v>
      </c>
      <c r="D83" s="165" t="n">
        <f aca="false">D80*'Macro-Regions'!$S22</f>
        <v>814374.82247832</v>
      </c>
      <c r="E83" s="165" t="n">
        <f aca="false">E80*'Macro-Regions'!$S22</f>
        <v>834761.143481214</v>
      </c>
      <c r="F83" s="165" t="n">
        <f aca="false">F80*'Macro-Regions'!$S22</f>
        <v>855500.133257504</v>
      </c>
      <c r="G83" s="165" t="n">
        <f aca="false">G80*'Macro-Regions'!$S22</f>
        <v>927118.437961623</v>
      </c>
      <c r="H83" s="165" t="n">
        <f aca="false">H80*'Macro-Regions'!$S22</f>
        <v>897945.666185423</v>
      </c>
      <c r="I83" s="165" t="n">
        <f aca="false">I80*'Macro-Regions'!$S22</f>
        <v>919630.92218568</v>
      </c>
      <c r="J83" s="165" t="n">
        <f aca="false">J80*'Macro-Regions'!$S22</f>
        <v>941620.27037784</v>
      </c>
      <c r="K83" s="165" t="n">
        <f aca="false">K80*'Macro-Regions'!$S22</f>
        <v>963900.659295325</v>
      </c>
      <c r="L83" s="165" t="n">
        <f aca="false">L80*'Macro-Regions'!$S22</f>
        <v>1037025.81514087</v>
      </c>
    </row>
    <row r="84" s="20" customFormat="true" ht="15" hidden="false" customHeight="false" outlineLevel="0" collapsed="false">
      <c r="A84" s="152"/>
      <c r="B84" s="163"/>
      <c r="C84" s="163"/>
      <c r="D84" s="163"/>
      <c r="E84" s="163"/>
      <c r="F84" s="163"/>
      <c r="G84" s="163"/>
      <c r="H84" s="163"/>
      <c r="I84" s="163"/>
      <c r="J84" s="163"/>
      <c r="K84" s="163"/>
      <c r="L84" s="163"/>
    </row>
    <row r="85" s="20" customFormat="true" ht="15" hidden="false" customHeight="false" outlineLevel="0" collapsed="false">
      <c r="A85" s="102" t="s">
        <v>674</v>
      </c>
      <c r="B85" s="166"/>
      <c r="C85" s="163"/>
      <c r="D85" s="163"/>
      <c r="E85" s="163"/>
      <c r="F85" s="163"/>
      <c r="G85" s="163"/>
      <c r="H85" s="163"/>
      <c r="I85" s="163"/>
      <c r="J85" s="163"/>
      <c r="K85" s="163"/>
      <c r="L85" s="163"/>
    </row>
    <row r="86" s="20" customFormat="true" ht="15" hidden="false" customHeight="false" outlineLevel="0" collapsed="false">
      <c r="A86" s="101" t="s">
        <v>238</v>
      </c>
      <c r="B86" s="166" t="n">
        <f aca="false">SUM(B80:L80)</f>
        <v>36510234.6642588</v>
      </c>
      <c r="C86" s="163"/>
      <c r="D86" s="163"/>
      <c r="E86" s="163"/>
      <c r="F86" s="163"/>
      <c r="G86" s="163"/>
      <c r="H86" s="163"/>
      <c r="I86" s="163"/>
      <c r="J86" s="163"/>
      <c r="K86" s="163"/>
      <c r="L86" s="163"/>
    </row>
    <row r="87" s="20" customFormat="true" ht="15" hidden="false" customHeight="false" outlineLevel="0" collapsed="false">
      <c r="A87" s="101" t="s">
        <v>671</v>
      </c>
      <c r="B87" s="166" t="n">
        <f aca="false">$B$86*'Macro-Regions'!$S20</f>
        <v>17095777.3399581</v>
      </c>
      <c r="C87" s="163"/>
      <c r="D87" s="163"/>
      <c r="E87" s="163"/>
      <c r="F87" s="163"/>
      <c r="G87" s="163"/>
      <c r="H87" s="163"/>
      <c r="I87" s="163"/>
      <c r="J87" s="163"/>
      <c r="K87" s="163"/>
      <c r="L87" s="163"/>
    </row>
    <row r="88" s="20" customFormat="true" ht="15" hidden="false" customHeight="false" outlineLevel="0" collapsed="false">
      <c r="A88" s="101" t="s">
        <v>672</v>
      </c>
      <c r="B88" s="166" t="n">
        <f aca="false">$B$86*'Macro-Regions'!$S21</f>
        <v>10186337.6698108</v>
      </c>
      <c r="C88" s="163"/>
      <c r="D88" s="163"/>
      <c r="E88" s="163"/>
      <c r="F88" s="163"/>
      <c r="G88" s="163"/>
      <c r="H88" s="163"/>
      <c r="I88" s="163"/>
      <c r="J88" s="163"/>
      <c r="K88" s="163"/>
      <c r="L88" s="163"/>
    </row>
    <row r="89" s="20" customFormat="true" ht="15" hidden="false" customHeight="false" outlineLevel="0" collapsed="false">
      <c r="A89" s="101" t="s">
        <v>834</v>
      </c>
      <c r="B89" s="166" t="n">
        <f aca="false">$B$86*'Macro-Regions'!$S22</f>
        <v>9228119.65448992</v>
      </c>
      <c r="C89" s="163"/>
      <c r="D89" s="163"/>
      <c r="E89" s="163"/>
      <c r="F89" s="163"/>
      <c r="G89" s="163"/>
      <c r="H89" s="163"/>
      <c r="I89" s="163"/>
      <c r="J89" s="163"/>
      <c r="K89" s="163"/>
      <c r="L89" s="163"/>
    </row>
    <row r="90" s="20" customFormat="true" ht="15" hidden="false" customHeight="false" outlineLevel="0" collapsed="false">
      <c r="A90" s="102" t="s">
        <v>440</v>
      </c>
      <c r="B90" s="24" t="n">
        <f aca="false">'National Data'!B4</f>
        <v>0.03</v>
      </c>
      <c r="C90" s="163"/>
      <c r="D90" s="163"/>
      <c r="E90" s="163"/>
      <c r="F90" s="163"/>
      <c r="G90" s="163"/>
      <c r="H90" s="163"/>
      <c r="I90" s="163"/>
      <c r="J90" s="163"/>
      <c r="K90" s="163"/>
      <c r="L90" s="163"/>
    </row>
    <row r="91" s="20" customFormat="true" ht="15" hidden="false" customHeight="false" outlineLevel="0" collapsed="false">
      <c r="A91" s="102" t="s">
        <v>675</v>
      </c>
      <c r="B91" s="24"/>
      <c r="C91" s="163"/>
      <c r="D91" s="163"/>
      <c r="E91" s="163"/>
      <c r="F91" s="163"/>
      <c r="G91" s="163"/>
      <c r="H91" s="163"/>
      <c r="I91" s="163"/>
      <c r="J91" s="163"/>
      <c r="K91" s="163"/>
      <c r="L91" s="163"/>
    </row>
    <row r="92" s="20" customFormat="true" ht="15" hidden="false" customHeight="false" outlineLevel="0" collapsed="false">
      <c r="A92" s="101" t="s">
        <v>442</v>
      </c>
      <c r="B92" s="167" t="n">
        <v>0</v>
      </c>
      <c r="C92" s="168" t="n">
        <f aca="false">B92+1</f>
        <v>1</v>
      </c>
      <c r="D92" s="168" t="n">
        <f aca="false">C92+1</f>
        <v>2</v>
      </c>
      <c r="E92" s="168" t="n">
        <f aca="false">D92+1</f>
        <v>3</v>
      </c>
      <c r="F92" s="168" t="n">
        <f aca="false">E92+1</f>
        <v>4</v>
      </c>
      <c r="G92" s="168" t="n">
        <f aca="false">F92+1</f>
        <v>5</v>
      </c>
      <c r="H92" s="168" t="n">
        <f aca="false">G92+1</f>
        <v>6</v>
      </c>
      <c r="I92" s="168" t="n">
        <f aca="false">H92+1</f>
        <v>7</v>
      </c>
      <c r="J92" s="168" t="n">
        <f aca="false">I92+1</f>
        <v>8</v>
      </c>
      <c r="K92" s="168" t="n">
        <f aca="false">J92+1</f>
        <v>9</v>
      </c>
      <c r="L92" s="168" t="n">
        <f aca="false">K92+1</f>
        <v>10</v>
      </c>
    </row>
    <row r="93" s="20" customFormat="true" ht="15" hidden="false" customHeight="false" outlineLevel="0" collapsed="false">
      <c r="A93" s="101" t="s">
        <v>238</v>
      </c>
      <c r="B93" s="169" t="n">
        <f aca="false">PV($B$90,B$92,0,B80)*-1</f>
        <v>957000</v>
      </c>
      <c r="C93" s="169" t="n">
        <f aca="false">PV($B$90,C$92,0,C80)*-1</f>
        <v>3051260.63648226</v>
      </c>
      <c r="D93" s="169" t="n">
        <f aca="false">PV($B$90,D$92,0,D80)*-1</f>
        <v>3037045.48464435</v>
      </c>
      <c r="E93" s="169" t="n">
        <f aca="false">PV($B$90,E$92,0,E80)*-1</f>
        <v>3022400.12422889</v>
      </c>
      <c r="F93" s="169" t="n">
        <f aca="false">PV($B$90,F$92,0,F80)*-1</f>
        <v>3007271.16393955</v>
      </c>
      <c r="G93" s="169" t="n">
        <f aca="false">PV($B$90,G$92,0,G80)*-1</f>
        <v>3164102.19396946</v>
      </c>
      <c r="H93" s="169" t="n">
        <f aca="false">PV($B$90,H$92,0,H80)*-1</f>
        <v>2975281.88281602</v>
      </c>
      <c r="I93" s="169" t="n">
        <f aca="false">PV($B$90,I$92,0,I80)*-1</f>
        <v>2958383.01305766</v>
      </c>
      <c r="J93" s="169" t="n">
        <f aca="false">PV($B$90,J$92,0,J80)*-1</f>
        <v>2940894.25287489</v>
      </c>
      <c r="K93" s="169" t="n">
        <f aca="false">PV($B$90,K$92,0,K80)*-1</f>
        <v>2922797.062712</v>
      </c>
      <c r="L93" s="169" t="n">
        <f aca="false">PV($B$90,L$92,0,L80)*-1</f>
        <v>3052943.22445659</v>
      </c>
    </row>
    <row r="94" s="20" customFormat="true" ht="15" hidden="false" customHeight="false" outlineLevel="0" collapsed="false">
      <c r="A94" s="101" t="s">
        <v>671</v>
      </c>
      <c r="B94" s="170" t="n">
        <f aca="false">B$93*'Macro-Regions'!$S20</f>
        <v>448111.579254131</v>
      </c>
      <c r="C94" s="170" t="n">
        <f aca="false">C$93*'Macro-Regions'!$S20</f>
        <v>1428741.08937307</v>
      </c>
      <c r="D94" s="170" t="n">
        <f aca="false">D$93*'Macro-Regions'!$S20</f>
        <v>1422084.89904975</v>
      </c>
      <c r="E94" s="170" t="n">
        <f aca="false">E$93*'Macro-Regions'!$S20</f>
        <v>1415227.26521012</v>
      </c>
      <c r="F94" s="170" t="n">
        <f aca="false">F$93*'Macro-Regions'!$S20</f>
        <v>1408143.1875845</v>
      </c>
      <c r="G94" s="170" t="n">
        <f aca="false">G$93*'Macro-Regions'!$S20</f>
        <v>1481578.71584234</v>
      </c>
      <c r="H94" s="170" t="n">
        <f aca="false">H$93*'Macro-Regions'!$S20</f>
        <v>1393164.32939905</v>
      </c>
      <c r="I94" s="170" t="n">
        <f aca="false">I$93*'Macro-Regions'!$S20</f>
        <v>1385251.49845335</v>
      </c>
      <c r="J94" s="170" t="n">
        <f aca="false">J$93*'Macro-Regions'!$S20</f>
        <v>1377062.45357907</v>
      </c>
      <c r="K94" s="170" t="n">
        <f aca="false">K$93*'Macro-Regions'!$S20</f>
        <v>1368588.51370032</v>
      </c>
      <c r="L94" s="170" t="n">
        <f aca="false">L$93*'Macro-Regions'!$S20</f>
        <v>1429528.95473818</v>
      </c>
    </row>
    <row r="95" s="20" customFormat="true" ht="15" hidden="false" customHeight="false" outlineLevel="0" collapsed="false">
      <c r="A95" s="101" t="s">
        <v>672</v>
      </c>
      <c r="B95" s="170" t="n">
        <f aca="false">B$93*'Macro-Regions'!$S21</f>
        <v>267002.533389682</v>
      </c>
      <c r="C95" s="170" t="n">
        <f aca="false">C$93*'Macro-Regions'!$S21</f>
        <v>851300.22985682</v>
      </c>
      <c r="D95" s="170" t="n">
        <f aca="false">D$93*'Macro-Regions'!$S21</f>
        <v>847334.209425013</v>
      </c>
      <c r="E95" s="170" t="n">
        <f aca="false">E$93*'Macro-Regions'!$S21</f>
        <v>843248.161009827</v>
      </c>
      <c r="F95" s="170" t="n">
        <f aca="false">F$93*'Macro-Regions'!$S21</f>
        <v>839027.188465622</v>
      </c>
      <c r="G95" s="170" t="n">
        <f aca="false">G$93*'Macro-Regions'!$S21</f>
        <v>882782.969376905</v>
      </c>
      <c r="H95" s="170" t="n">
        <f aca="false">H$93*'Macro-Regions'!$S21</f>
        <v>830102.194629366</v>
      </c>
      <c r="I95" s="170" t="n">
        <f aca="false">I$93*'Macro-Regions'!$S21</f>
        <v>825387.418206265</v>
      </c>
      <c r="J95" s="170" t="n">
        <f aca="false">J$93*'Macro-Regions'!$S21</f>
        <v>820508.062642375</v>
      </c>
      <c r="K95" s="170" t="n">
        <f aca="false">K$93*'Macro-Regions'!$S21</f>
        <v>815458.955410685</v>
      </c>
      <c r="L95" s="170" t="n">
        <f aca="false">L$93*'Macro-Regions'!$S21</f>
        <v>851769.671081269</v>
      </c>
    </row>
    <row r="96" s="20" customFormat="true" ht="15" hidden="false" customHeight="false" outlineLevel="0" collapsed="false">
      <c r="A96" s="101" t="s">
        <v>834</v>
      </c>
      <c r="B96" s="170" t="n">
        <f aca="false">B$93*'Macro-Regions'!$S22</f>
        <v>241885.887356187</v>
      </c>
      <c r="C96" s="170" t="n">
        <f aca="false">C$93*'Macro-Regions'!$S22</f>
        <v>771219.317252366</v>
      </c>
      <c r="D96" s="170" t="n">
        <f aca="false">D$93*'Macro-Regions'!$S22</f>
        <v>767626.376169592</v>
      </c>
      <c r="E96" s="170" t="n">
        <f aca="false">E$93*'Macro-Regions'!$S22</f>
        <v>763924.698008939</v>
      </c>
      <c r="F96" s="170" t="n">
        <f aca="false">F$93*'Macro-Regions'!$S22</f>
        <v>760100.787889438</v>
      </c>
      <c r="G96" s="170" t="n">
        <f aca="false">G$93*'Macro-Regions'!$S22</f>
        <v>799740.508750221</v>
      </c>
      <c r="H96" s="170" t="n">
        <f aca="false">H$93*'Macro-Regions'!$S22</f>
        <v>752015.358787608</v>
      </c>
      <c r="I96" s="170" t="n">
        <f aca="false">I$93*'Macro-Regions'!$S22</f>
        <v>747744.096398037</v>
      </c>
      <c r="J96" s="170" t="n">
        <f aca="false">J$93*'Macro-Regions'!$S22</f>
        <v>743323.736653452</v>
      </c>
      <c r="K96" s="170" t="n">
        <f aca="false">K$93*'Macro-Regions'!$S22</f>
        <v>738749.59360099</v>
      </c>
      <c r="L96" s="170" t="n">
        <f aca="false">L$93*'Macro-Regions'!$S22</f>
        <v>771644.598637137</v>
      </c>
    </row>
    <row r="97" s="20" customFormat="true" ht="15" hidden="false" customHeight="false" outlineLevel="0" collapsed="false">
      <c r="A97" s="102" t="s">
        <v>676</v>
      </c>
      <c r="B97" s="169"/>
      <c r="C97" s="163"/>
      <c r="D97" s="163"/>
      <c r="E97" s="163"/>
      <c r="F97" s="163"/>
      <c r="G97" s="163"/>
      <c r="H97" s="163"/>
      <c r="I97" s="163"/>
      <c r="J97" s="163"/>
      <c r="K97" s="163"/>
      <c r="L97" s="163"/>
    </row>
    <row r="98" customFormat="false" ht="15" hidden="false" customHeight="false" outlineLevel="0" collapsed="false">
      <c r="A98" s="101" t="s">
        <v>238</v>
      </c>
      <c r="B98" s="138" t="n">
        <f aca="false">NPV(B90,C80:L80)+B80</f>
        <v>31089379.0391817</v>
      </c>
      <c r="C98" s="20"/>
      <c r="D98" s="20"/>
      <c r="E98" s="20"/>
      <c r="F98" s="20"/>
      <c r="G98" s="20"/>
      <c r="H98" s="20"/>
      <c r="I98" s="20"/>
      <c r="J98" s="20"/>
      <c r="K98" s="20"/>
      <c r="L98" s="20"/>
    </row>
    <row r="99" customFormat="false" ht="15" hidden="false" customHeight="false" outlineLevel="0" collapsed="false">
      <c r="A99" s="101" t="s">
        <v>671</v>
      </c>
      <c r="B99" s="138" t="n">
        <f aca="false">B$98*'Macro-Regions'!$S20</f>
        <v>14557482.4861839</v>
      </c>
      <c r="C99" s="20"/>
      <c r="D99" s="20"/>
      <c r="E99" s="20"/>
      <c r="F99" s="20"/>
      <c r="G99" s="20"/>
      <c r="H99" s="20"/>
      <c r="I99" s="20"/>
      <c r="J99" s="20"/>
      <c r="K99" s="20"/>
      <c r="L99" s="20"/>
    </row>
    <row r="100" customFormat="false" ht="15" hidden="false" customHeight="false" outlineLevel="0" collapsed="false">
      <c r="A100" s="101" t="s">
        <v>672</v>
      </c>
      <c r="B100" s="138" t="n">
        <f aca="false">B$98*'Macro-Regions'!$S21</f>
        <v>8673921.59349383</v>
      </c>
      <c r="C100" s="20"/>
      <c r="D100" s="20"/>
      <c r="E100" s="20"/>
      <c r="F100" s="20"/>
      <c r="G100" s="20"/>
      <c r="H100" s="20"/>
      <c r="I100" s="20"/>
      <c r="J100" s="20"/>
      <c r="K100" s="20"/>
      <c r="L100" s="20"/>
    </row>
    <row r="101" customFormat="false" ht="15" hidden="false" customHeight="false" outlineLevel="0" collapsed="false">
      <c r="A101" s="101" t="s">
        <v>834</v>
      </c>
      <c r="B101" s="138" t="n">
        <f aca="false">B$98*'Macro-Regions'!$S22</f>
        <v>7857974.95950397</v>
      </c>
      <c r="C101" s="20"/>
      <c r="D101" s="20"/>
      <c r="E101" s="20"/>
      <c r="F101" s="20"/>
      <c r="G101" s="20"/>
      <c r="H101" s="20"/>
      <c r="I101" s="20"/>
      <c r="J101" s="20"/>
      <c r="K101" s="20"/>
      <c r="L101" s="20"/>
    </row>
    <row r="102" customFormat="false" ht="15" hidden="false" customHeight="false" outlineLevel="0" collapsed="false">
      <c r="B102" s="133"/>
    </row>
  </sheetData>
  <hyperlinks>
    <hyperlink ref="M27" r:id="rId1" display="Fiedler and Macdonald FNB (2009)"/>
    <hyperlink ref="M37" r:id="rId2"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N1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80" activePane="bottomLeft" state="frozen"/>
      <selection pane="topLeft" activeCell="A1" activeCellId="0" sqref="A1"/>
      <selection pane="bottomLeft" activeCell="C39" activeCellId="0" sqref="C39"/>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12" min="2" style="0" width="15.33"/>
    <col collapsed="false" customWidth="true" hidden="false" outlineLevel="0" max="13" min="13" style="0" width="10.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row>
    <row r="2" customFormat="false" ht="15" hidden="false" customHeight="false" outlineLevel="0" collapsed="false">
      <c r="A2" s="53" t="s">
        <v>677</v>
      </c>
      <c r="M2" s="0" t="s">
        <v>235</v>
      </c>
    </row>
    <row r="3" customFormat="false" ht="15" hidden="false" customHeight="false" outlineLevel="0" collapsed="false">
      <c r="A3" s="0" t="s">
        <v>678</v>
      </c>
      <c r="B3" s="0" t="n">
        <v>3</v>
      </c>
      <c r="C3" s="0" t="n">
        <f aca="false">B3</f>
        <v>3</v>
      </c>
      <c r="D3" s="0" t="n">
        <f aca="false">C3</f>
        <v>3</v>
      </c>
      <c r="E3" s="0" t="n">
        <f aca="false">D3</f>
        <v>3</v>
      </c>
      <c r="F3" s="0" t="n">
        <f aca="false">E3</f>
        <v>3</v>
      </c>
      <c r="G3" s="0" t="n">
        <f aca="false">F3</f>
        <v>3</v>
      </c>
      <c r="H3" s="0" t="n">
        <f aca="false">G3</f>
        <v>3</v>
      </c>
      <c r="I3" s="0" t="n">
        <f aca="false">H3</f>
        <v>3</v>
      </c>
      <c r="J3" s="0" t="n">
        <f aca="false">I3</f>
        <v>3</v>
      </c>
      <c r="K3" s="0" t="n">
        <f aca="false">J3</f>
        <v>3</v>
      </c>
      <c r="L3" s="0" t="n">
        <f aca="false">K3</f>
        <v>3</v>
      </c>
      <c r="M3" s="0" t="s">
        <v>679</v>
      </c>
    </row>
    <row r="4" customFormat="false" ht="15" hidden="false" customHeight="false" outlineLevel="0" collapsed="false">
      <c r="A4" s="0" t="s">
        <v>680</v>
      </c>
      <c r="B4" s="0" t="n">
        <v>250</v>
      </c>
      <c r="C4" s="0" t="n">
        <f aca="false">B4</f>
        <v>250</v>
      </c>
      <c r="D4" s="0" t="n">
        <f aca="false">C4</f>
        <v>250</v>
      </c>
      <c r="E4" s="0" t="n">
        <f aca="false">D4</f>
        <v>250</v>
      </c>
      <c r="F4" s="0" t="n">
        <f aca="false">E4</f>
        <v>250</v>
      </c>
      <c r="G4" s="0" t="n">
        <f aca="false">F4</f>
        <v>250</v>
      </c>
      <c r="H4" s="0" t="n">
        <f aca="false">G4</f>
        <v>250</v>
      </c>
      <c r="I4" s="0" t="n">
        <f aca="false">H4</f>
        <v>250</v>
      </c>
      <c r="J4" s="0" t="n">
        <f aca="false">I4</f>
        <v>250</v>
      </c>
      <c r="K4" s="0" t="n">
        <f aca="false">J4</f>
        <v>250</v>
      </c>
      <c r="L4" s="0" t="n">
        <f aca="false">K4</f>
        <v>250</v>
      </c>
      <c r="M4" s="0" t="s">
        <v>681</v>
      </c>
    </row>
    <row r="5" customFormat="false" ht="15" hidden="false" customHeight="false" outlineLevel="0" collapsed="false">
      <c r="A5" s="19" t="s">
        <v>682</v>
      </c>
      <c r="B5" s="142" t="n">
        <f aca="false">'National Data'!C26</f>
        <v>5498.31327368182</v>
      </c>
      <c r="C5" s="142" t="n">
        <f aca="false">B5</f>
        <v>5498.31327368182</v>
      </c>
      <c r="D5" s="142" t="n">
        <f aca="false">C5</f>
        <v>5498.31327368182</v>
      </c>
      <c r="E5" s="142" t="n">
        <f aca="false">D5</f>
        <v>5498.31327368182</v>
      </c>
      <c r="F5" s="142" t="n">
        <f aca="false">E5</f>
        <v>5498.31327368182</v>
      </c>
      <c r="G5" s="142" t="n">
        <f aca="false">F5</f>
        <v>5498.31327368182</v>
      </c>
      <c r="H5" s="142" t="n">
        <f aca="false">G5</f>
        <v>5498.31327368182</v>
      </c>
      <c r="I5" s="142" t="n">
        <f aca="false">H5</f>
        <v>5498.31327368182</v>
      </c>
      <c r="J5" s="142" t="n">
        <f aca="false">I5</f>
        <v>5498.31327368182</v>
      </c>
      <c r="K5" s="142" t="n">
        <f aca="false">J5</f>
        <v>5498.31327368182</v>
      </c>
      <c r="L5" s="142" t="n">
        <f aca="false">K5</f>
        <v>5498.31327368182</v>
      </c>
      <c r="M5" s="0" t="s">
        <v>584</v>
      </c>
    </row>
    <row r="6" customFormat="false" ht="15" hidden="false" customHeight="false" outlineLevel="0" collapsed="false">
      <c r="A6" s="19" t="s">
        <v>585</v>
      </c>
      <c r="B6" s="142" t="n">
        <f aca="false">'National Data'!C27</f>
        <v>3141.89329924675</v>
      </c>
      <c r="C6" s="142" t="n">
        <f aca="false">B6</f>
        <v>3141.89329924675</v>
      </c>
      <c r="D6" s="142" t="n">
        <f aca="false">C6</f>
        <v>3141.89329924675</v>
      </c>
      <c r="E6" s="142" t="n">
        <f aca="false">D6</f>
        <v>3141.89329924675</v>
      </c>
      <c r="F6" s="142" t="n">
        <f aca="false">E6</f>
        <v>3141.89329924675</v>
      </c>
      <c r="G6" s="142" t="n">
        <f aca="false">F6</f>
        <v>3141.89329924675</v>
      </c>
      <c r="H6" s="142" t="n">
        <f aca="false">G6</f>
        <v>3141.89329924675</v>
      </c>
      <c r="I6" s="142" t="n">
        <f aca="false">H6</f>
        <v>3141.89329924675</v>
      </c>
      <c r="J6" s="142" t="n">
        <f aca="false">I6</f>
        <v>3141.89329924675</v>
      </c>
      <c r="K6" s="142" t="n">
        <f aca="false">J6</f>
        <v>3141.89329924675</v>
      </c>
      <c r="L6" s="142" t="n">
        <f aca="false">K6</f>
        <v>3141.89329924675</v>
      </c>
      <c r="M6" s="0" t="s">
        <v>586</v>
      </c>
    </row>
    <row r="8" customFormat="false" ht="15" hidden="false" customHeight="false" outlineLevel="0" collapsed="false">
      <c r="A8" s="53" t="s">
        <v>683</v>
      </c>
      <c r="M8" s="0" t="s">
        <v>235</v>
      </c>
    </row>
    <row r="9" customFormat="false" ht="16" hidden="false" customHeight="false" outlineLevel="0" collapsed="false">
      <c r="A9" s="26" t="s">
        <v>588</v>
      </c>
      <c r="B9" s="60" t="n">
        <v>15000</v>
      </c>
      <c r="C9" s="60"/>
      <c r="D9" s="60"/>
      <c r="E9" s="60"/>
      <c r="F9" s="60"/>
      <c r="G9" s="60"/>
      <c r="H9" s="60"/>
      <c r="I9" s="60"/>
      <c r="J9" s="60"/>
      <c r="K9" s="60"/>
      <c r="L9" s="60"/>
      <c r="M9" s="19" t="s">
        <v>589</v>
      </c>
      <c r="N9" s="0" t="s">
        <v>590</v>
      </c>
    </row>
    <row r="10" customFormat="false" ht="16" hidden="false" customHeight="false" outlineLevel="0" collapsed="false">
      <c r="A10" s="26" t="s">
        <v>684</v>
      </c>
      <c r="B10" s="48" t="n">
        <f aca="false">B3</f>
        <v>3</v>
      </c>
      <c r="C10" s="60"/>
      <c r="D10" s="60"/>
      <c r="E10" s="60"/>
      <c r="F10" s="60"/>
      <c r="G10" s="60"/>
      <c r="H10" s="60"/>
      <c r="I10" s="60"/>
      <c r="J10" s="60"/>
      <c r="K10" s="60"/>
      <c r="L10" s="60"/>
      <c r="M10" s="20" t="s">
        <v>592</v>
      </c>
    </row>
    <row r="11" customFormat="false" ht="16" hidden="false" customHeight="false" outlineLevel="0" collapsed="false">
      <c r="A11" s="145" t="s">
        <v>593</v>
      </c>
      <c r="B11" s="97" t="n">
        <f aca="false">B9*B10</f>
        <v>45000</v>
      </c>
      <c r="C11" s="60"/>
      <c r="D11" s="60"/>
      <c r="E11" s="60"/>
      <c r="F11" s="60"/>
      <c r="G11" s="60"/>
      <c r="H11" s="60"/>
      <c r="I11" s="60"/>
      <c r="J11" s="60"/>
      <c r="K11" s="60"/>
      <c r="L11" s="60"/>
      <c r="M11" s="20" t="s">
        <v>250</v>
      </c>
    </row>
    <row r="12" customFormat="false" ht="15" hidden="false" customHeight="false" outlineLevel="0" collapsed="false">
      <c r="A12" s="0" t="s">
        <v>685</v>
      </c>
      <c r="B12" s="60" t="n">
        <v>10000</v>
      </c>
      <c r="C12" s="60"/>
      <c r="D12" s="60"/>
      <c r="E12" s="60"/>
      <c r="F12" s="60"/>
      <c r="G12" s="60"/>
      <c r="H12" s="60"/>
      <c r="I12" s="60"/>
      <c r="J12" s="60"/>
      <c r="K12" s="60"/>
      <c r="L12" s="60"/>
      <c r="M12" s="0" t="s">
        <v>595</v>
      </c>
    </row>
    <row r="13" customFormat="false" ht="16" hidden="false" customHeight="false" outlineLevel="0" collapsed="false">
      <c r="A13" s="26" t="s">
        <v>686</v>
      </c>
      <c r="B13" s="48" t="n">
        <f aca="false">B3</f>
        <v>3</v>
      </c>
      <c r="C13" s="60"/>
      <c r="D13" s="60"/>
      <c r="E13" s="60"/>
      <c r="F13" s="60"/>
      <c r="G13" s="60"/>
      <c r="H13" s="60"/>
      <c r="I13" s="60"/>
      <c r="J13" s="60"/>
      <c r="K13" s="60"/>
      <c r="L13" s="60"/>
      <c r="M13" s="0" t="s">
        <v>597</v>
      </c>
    </row>
    <row r="14" customFormat="false" ht="16" hidden="false" customHeight="false" outlineLevel="0" collapsed="false">
      <c r="A14" s="145" t="s">
        <v>598</v>
      </c>
      <c r="B14" s="97" t="n">
        <f aca="false">B12*B13</f>
        <v>30000</v>
      </c>
      <c r="C14" s="60"/>
      <c r="D14" s="60"/>
      <c r="E14" s="60"/>
      <c r="F14" s="60"/>
      <c r="G14" s="60"/>
      <c r="H14" s="60"/>
      <c r="I14" s="60"/>
      <c r="J14" s="60"/>
      <c r="K14" s="60"/>
      <c r="L14" s="60"/>
      <c r="M14" s="0" t="s">
        <v>250</v>
      </c>
    </row>
    <row r="15" customFormat="false" ht="15" hidden="false" customHeight="false" outlineLevel="0" collapsed="false">
      <c r="A15" s="0" t="s">
        <v>599</v>
      </c>
      <c r="B15" s="0" t="n">
        <v>10000</v>
      </c>
      <c r="C15" s="60"/>
      <c r="D15" s="60"/>
      <c r="E15" s="60"/>
      <c r="F15" s="60"/>
      <c r="G15" s="60"/>
      <c r="H15" s="60"/>
      <c r="I15" s="60"/>
      <c r="J15" s="60"/>
      <c r="K15" s="60"/>
      <c r="L15" s="60"/>
      <c r="M15" s="0" t="s">
        <v>595</v>
      </c>
    </row>
    <row r="16" customFormat="false" ht="16" hidden="false" customHeight="false" outlineLevel="0" collapsed="false">
      <c r="A16" s="26" t="s">
        <v>687</v>
      </c>
      <c r="B16" s="48" t="n">
        <f aca="false">B3</f>
        <v>3</v>
      </c>
      <c r="C16" s="60"/>
      <c r="D16" s="60"/>
      <c r="E16" s="60"/>
      <c r="F16" s="60"/>
      <c r="G16" s="60"/>
      <c r="H16" s="60"/>
      <c r="I16" s="60"/>
      <c r="J16" s="60"/>
      <c r="K16" s="60"/>
      <c r="L16" s="60"/>
      <c r="M16" s="0" t="s">
        <v>597</v>
      </c>
    </row>
    <row r="17" customFormat="false" ht="16" hidden="false" customHeight="false" outlineLevel="0" collapsed="false">
      <c r="A17" s="145" t="s">
        <v>601</v>
      </c>
      <c r="B17" s="97" t="n">
        <f aca="false">B15*B16</f>
        <v>30000</v>
      </c>
      <c r="C17" s="60"/>
      <c r="D17" s="60"/>
      <c r="E17" s="60"/>
      <c r="F17" s="60"/>
      <c r="G17" s="60"/>
      <c r="H17" s="60"/>
      <c r="I17" s="60"/>
      <c r="J17" s="60"/>
      <c r="K17" s="60"/>
      <c r="L17" s="60"/>
      <c r="M17" s="0" t="s">
        <v>250</v>
      </c>
    </row>
    <row r="18" customFormat="false" ht="15" hidden="false" customHeight="false" outlineLevel="0" collapsed="false">
      <c r="A18" s="19" t="s">
        <v>688</v>
      </c>
      <c r="B18" s="60"/>
      <c r="C18" s="60"/>
      <c r="D18" s="60"/>
      <c r="E18" s="60"/>
      <c r="F18" s="60"/>
      <c r="G18" s="60"/>
      <c r="H18" s="60"/>
      <c r="I18" s="60"/>
      <c r="J18" s="60"/>
      <c r="K18" s="60"/>
      <c r="L18" s="60"/>
    </row>
    <row r="19" customFormat="false" ht="15" hidden="false" customHeight="false" outlineLevel="0" collapsed="false">
      <c r="A19" s="146" t="s">
        <v>689</v>
      </c>
      <c r="B19" s="147" t="n">
        <f aca="false">B11+B14+B17</f>
        <v>105000</v>
      </c>
      <c r="C19" s="60"/>
      <c r="D19" s="60"/>
      <c r="E19" s="60"/>
      <c r="F19" s="60"/>
      <c r="G19" s="60"/>
      <c r="H19" s="60"/>
      <c r="I19" s="60"/>
      <c r="J19" s="60"/>
      <c r="K19" s="60"/>
      <c r="L19" s="60"/>
      <c r="M19" s="0" t="s">
        <v>250</v>
      </c>
    </row>
    <row r="20" customFormat="false" ht="15" hidden="false" customHeight="false" outlineLevel="0" collapsed="false">
      <c r="B20" s="60"/>
      <c r="C20" s="60"/>
      <c r="D20" s="60"/>
      <c r="E20" s="60"/>
      <c r="F20" s="60"/>
      <c r="G20" s="60"/>
      <c r="H20" s="60"/>
      <c r="I20" s="60"/>
      <c r="J20" s="60"/>
      <c r="K20" s="60"/>
      <c r="L20" s="60"/>
    </row>
    <row r="21" customFormat="false" ht="15" hidden="false" customHeight="false" outlineLevel="0" collapsed="false">
      <c r="A21" s="53" t="s">
        <v>604</v>
      </c>
      <c r="B21" s="60"/>
      <c r="C21" s="60"/>
      <c r="D21" s="60"/>
      <c r="E21" s="60"/>
      <c r="F21" s="60"/>
      <c r="G21" s="60"/>
      <c r="H21" s="60"/>
      <c r="I21" s="60"/>
      <c r="J21" s="60"/>
      <c r="K21" s="60"/>
      <c r="L21" s="60"/>
      <c r="M21" s="0" t="s">
        <v>690</v>
      </c>
    </row>
    <row r="22" customFormat="false" ht="15" hidden="false" customHeight="false" outlineLevel="0" collapsed="false">
      <c r="A22" s="58" t="s">
        <v>605</v>
      </c>
      <c r="B22" s="0" t="n">
        <v>200000</v>
      </c>
      <c r="C22" s="60"/>
      <c r="D22" s="60"/>
      <c r="E22" s="60"/>
      <c r="F22" s="60"/>
      <c r="G22" s="60"/>
      <c r="H22" s="60"/>
      <c r="I22" s="60"/>
      <c r="J22" s="60"/>
      <c r="K22" s="60"/>
      <c r="L22" s="60"/>
      <c r="M22" s="0" t="s">
        <v>606</v>
      </c>
    </row>
    <row r="23" customFormat="false" ht="15" hidden="false" customHeight="false" outlineLevel="0" collapsed="false">
      <c r="A23" s="58" t="s">
        <v>607</v>
      </c>
      <c r="B23" s="0" t="n">
        <f aca="false">12000/3</f>
        <v>4000</v>
      </c>
      <c r="C23" s="60"/>
      <c r="D23" s="60"/>
      <c r="E23" s="60"/>
      <c r="F23" s="60"/>
      <c r="G23" s="60"/>
      <c r="H23" s="60"/>
      <c r="I23" s="60"/>
      <c r="J23" s="60"/>
      <c r="K23" s="60"/>
      <c r="L23" s="60"/>
      <c r="M23" s="0" t="s">
        <v>608</v>
      </c>
    </row>
    <row r="24" customFormat="false" ht="15" hidden="false" customHeight="false" outlineLevel="0" collapsed="false">
      <c r="A24" s="58" t="s">
        <v>609</v>
      </c>
      <c r="B24" s="0" t="n">
        <v>30000</v>
      </c>
      <c r="C24" s="60"/>
      <c r="D24" s="60"/>
      <c r="E24" s="60"/>
      <c r="F24" s="60"/>
      <c r="G24" s="60"/>
      <c r="H24" s="60"/>
      <c r="I24" s="60"/>
      <c r="J24" s="60"/>
      <c r="K24" s="60"/>
      <c r="L24" s="60"/>
      <c r="M24" s="0" t="s">
        <v>608</v>
      </c>
    </row>
    <row r="25" customFormat="false" ht="15" hidden="false" customHeight="false" outlineLevel="0" collapsed="false">
      <c r="A25" s="0" t="s">
        <v>610</v>
      </c>
      <c r="B25" s="22" t="n">
        <f aca="false">30000/3</f>
        <v>10000</v>
      </c>
      <c r="C25" s="60"/>
      <c r="D25" s="60"/>
      <c r="E25" s="60"/>
      <c r="F25" s="60"/>
      <c r="G25" s="60"/>
      <c r="H25" s="60"/>
      <c r="I25" s="60"/>
      <c r="J25" s="60"/>
      <c r="K25" s="60"/>
      <c r="L25" s="60"/>
      <c r="M25" s="0" t="s">
        <v>611</v>
      </c>
    </row>
    <row r="26" customFormat="false" ht="15" hidden="false" customHeight="false" outlineLevel="0" collapsed="false">
      <c r="A26" s="0" t="s">
        <v>612</v>
      </c>
      <c r="B26" s="0" t="n">
        <v>250000</v>
      </c>
      <c r="C26" s="60"/>
      <c r="D26" s="60"/>
      <c r="E26" s="60"/>
      <c r="F26" s="60"/>
      <c r="G26" s="60"/>
      <c r="H26" s="60"/>
      <c r="I26" s="60"/>
      <c r="J26" s="60"/>
      <c r="K26" s="60"/>
      <c r="L26" s="60"/>
      <c r="M26" s="0" t="s">
        <v>595</v>
      </c>
    </row>
    <row r="27" customFormat="false" ht="15" hidden="false" customHeight="false" outlineLevel="0" collapsed="false">
      <c r="A27" s="0" t="s">
        <v>613</v>
      </c>
      <c r="B27" s="148" t="n">
        <v>15000</v>
      </c>
      <c r="C27" s="60"/>
      <c r="D27" s="60"/>
      <c r="E27" s="60"/>
      <c r="F27" s="60"/>
      <c r="G27" s="60"/>
      <c r="H27" s="60"/>
      <c r="I27" s="60"/>
      <c r="J27" s="60"/>
      <c r="K27" s="60"/>
      <c r="L27" s="60"/>
      <c r="M27" s="0" t="s">
        <v>611</v>
      </c>
    </row>
    <row r="28" customFormat="false" ht="15" hidden="false" customHeight="false" outlineLevel="0" collapsed="false">
      <c r="A28" s="0" t="s">
        <v>614</v>
      </c>
      <c r="B28" s="0" t="n">
        <v>2500</v>
      </c>
      <c r="C28" s="60"/>
      <c r="D28" s="60"/>
      <c r="E28" s="60"/>
      <c r="F28" s="60"/>
      <c r="G28" s="60"/>
      <c r="H28" s="60"/>
      <c r="I28" s="60"/>
      <c r="J28" s="60"/>
      <c r="K28" s="60"/>
      <c r="L28" s="60"/>
      <c r="M28" s="0" t="s">
        <v>611</v>
      </c>
    </row>
    <row r="29" customFormat="false" ht="15" hidden="false" customHeight="false" outlineLevel="0" collapsed="false">
      <c r="A29" s="0" t="s">
        <v>615</v>
      </c>
      <c r="B29" s="0" t="n">
        <v>2500</v>
      </c>
      <c r="C29" s="60"/>
      <c r="D29" s="60"/>
      <c r="E29" s="60"/>
      <c r="F29" s="60"/>
      <c r="G29" s="60"/>
      <c r="H29" s="60"/>
      <c r="I29" s="60"/>
      <c r="J29" s="60"/>
      <c r="K29" s="60"/>
      <c r="L29" s="60"/>
      <c r="M29" s="0" t="s">
        <v>611</v>
      </c>
    </row>
    <row r="30" customFormat="false" ht="15" hidden="false" customHeight="false" outlineLevel="0" collapsed="false">
      <c r="A30" s="146" t="s">
        <v>616</v>
      </c>
      <c r="B30" s="147" t="n">
        <f aca="false">SUM(B22:B29)</f>
        <v>514000</v>
      </c>
      <c r="C30" s="60"/>
      <c r="D30" s="60"/>
      <c r="E30" s="60"/>
      <c r="F30" s="60"/>
      <c r="G30" s="60"/>
      <c r="H30" s="60"/>
      <c r="I30" s="60"/>
      <c r="J30" s="60"/>
      <c r="K30" s="60"/>
      <c r="L30" s="60"/>
      <c r="M30" s="0" t="s">
        <v>250</v>
      </c>
    </row>
    <row r="31" customFormat="false" ht="15" hidden="false" customHeight="false" outlineLevel="0" collapsed="false">
      <c r="B31" s="60"/>
      <c r="C31" s="60"/>
      <c r="D31" s="60"/>
      <c r="E31" s="60"/>
      <c r="F31" s="60"/>
      <c r="G31" s="60"/>
      <c r="H31" s="60"/>
      <c r="I31" s="60"/>
      <c r="J31" s="60"/>
      <c r="K31" s="60"/>
      <c r="L31" s="60"/>
    </row>
    <row r="32" customFormat="false" ht="15" hidden="false" customHeight="false" outlineLevel="0" collapsed="false">
      <c r="A32" s="53" t="s">
        <v>691</v>
      </c>
      <c r="B32" s="60"/>
      <c r="C32" s="60"/>
      <c r="D32" s="60"/>
      <c r="E32" s="60"/>
      <c r="F32" s="60"/>
      <c r="G32" s="60"/>
      <c r="H32" s="60"/>
      <c r="I32" s="60"/>
      <c r="J32" s="60"/>
      <c r="K32" s="60"/>
      <c r="L32" s="60"/>
      <c r="M32" s="0" t="s">
        <v>235</v>
      </c>
    </row>
    <row r="33" customFormat="false" ht="15" hidden="false" customHeight="false" outlineLevel="0" collapsed="false">
      <c r="A33" s="0" t="s">
        <v>692</v>
      </c>
      <c r="B33" s="60" t="n">
        <f aca="false">'Premix cost calcs - VA cube'!H23</f>
        <v>45.168</v>
      </c>
      <c r="C33" s="60" t="n">
        <f aca="false">B33</f>
        <v>45.168</v>
      </c>
      <c r="D33" s="60" t="n">
        <f aca="false">C33</f>
        <v>45.168</v>
      </c>
      <c r="E33" s="60" t="n">
        <f aca="false">D33</f>
        <v>45.168</v>
      </c>
      <c r="F33" s="60" t="n">
        <f aca="false">E33</f>
        <v>45.168</v>
      </c>
      <c r="G33" s="60" t="n">
        <f aca="false">F33</f>
        <v>45.168</v>
      </c>
      <c r="H33" s="60" t="n">
        <f aca="false">G33</f>
        <v>45.168</v>
      </c>
      <c r="I33" s="60" t="n">
        <f aca="false">H33</f>
        <v>45.168</v>
      </c>
      <c r="J33" s="60" t="n">
        <f aca="false">I33</f>
        <v>45.168</v>
      </c>
      <c r="K33" s="60" t="n">
        <f aca="false">J33</f>
        <v>45.168</v>
      </c>
      <c r="L33" s="60" t="n">
        <f aca="false">K33</f>
        <v>45.168</v>
      </c>
      <c r="M33" s="19" t="s">
        <v>619</v>
      </c>
      <c r="N33" s="0" t="s">
        <v>620</v>
      </c>
    </row>
    <row r="34" customFormat="false" ht="15" hidden="false" customHeight="false" outlineLevel="0" collapsed="false">
      <c r="A34" s="0" t="s">
        <v>621</v>
      </c>
      <c r="B34" s="59" t="n">
        <v>2.6</v>
      </c>
      <c r="C34" s="59" t="n">
        <f aca="false">B34</f>
        <v>2.6</v>
      </c>
      <c r="D34" s="59" t="n">
        <f aca="false">C34</f>
        <v>2.6</v>
      </c>
      <c r="E34" s="59" t="n">
        <f aca="false">D34</f>
        <v>2.6</v>
      </c>
      <c r="F34" s="59" t="n">
        <f aca="false">E34</f>
        <v>2.6</v>
      </c>
      <c r="G34" s="59" t="n">
        <f aca="false">F34</f>
        <v>2.6</v>
      </c>
      <c r="H34" s="59" t="n">
        <f aca="false">G34</f>
        <v>2.6</v>
      </c>
      <c r="I34" s="59" t="n">
        <f aca="false">H34</f>
        <v>2.6</v>
      </c>
      <c r="J34" s="59" t="n">
        <f aca="false">I34</f>
        <v>2.6</v>
      </c>
      <c r="K34" s="59" t="n">
        <f aca="false">J34</f>
        <v>2.6</v>
      </c>
      <c r="L34" s="59" t="n">
        <f aca="false">K34</f>
        <v>2.6</v>
      </c>
      <c r="M34" s="0" t="s">
        <v>693</v>
      </c>
    </row>
    <row r="35" customFormat="false" ht="15" hidden="false" customHeight="false" outlineLevel="0" collapsed="false">
      <c r="A35" s="0" t="s">
        <v>623</v>
      </c>
      <c r="B35" s="54" t="n">
        <f aca="false">Demographics!C$3</f>
        <v>21024070</v>
      </c>
      <c r="C35" s="54" t="n">
        <f aca="false">Demographics!D$3</f>
        <v>21586540</v>
      </c>
      <c r="D35" s="54" t="n">
        <f aca="false">Demographics!E$3</f>
        <v>22160198</v>
      </c>
      <c r="E35" s="54" t="n">
        <f aca="false">Demographics!F$3</f>
        <v>22744384</v>
      </c>
      <c r="F35" s="54" t="n">
        <f aca="false">Demographics!G$3</f>
        <v>23338676</v>
      </c>
      <c r="G35" s="54" t="n">
        <f aca="false">Demographics!H$3</f>
        <v>23942380</v>
      </c>
      <c r="H35" s="54" t="n">
        <f aca="false">Demographics!I$3</f>
        <v>24554986</v>
      </c>
      <c r="I35" s="54" t="n">
        <f aca="false">Demographics!J$3</f>
        <v>25176394</v>
      </c>
      <c r="J35" s="54" t="n">
        <f aca="false">Demographics!K$3</f>
        <v>25806516</v>
      </c>
      <c r="K35" s="54" t="n">
        <f aca="false">Demographics!L$3</f>
        <v>26444978</v>
      </c>
      <c r="L35" s="54" t="n">
        <f aca="false">Demographics!M$3</f>
        <v>27091862</v>
      </c>
      <c r="M35" s="0" t="s">
        <v>239</v>
      </c>
    </row>
    <row r="36" customFormat="false" ht="15" hidden="false" customHeight="false" outlineLevel="0" collapsed="false">
      <c r="A36" s="0" t="s">
        <v>624</v>
      </c>
      <c r="B36" s="60" t="n">
        <f aca="false">(B34*B35*365)/1000000</f>
        <v>19951.84243</v>
      </c>
      <c r="C36" s="60" t="n">
        <f aca="false">(C34*C35*365)/1000000</f>
        <v>20485.62646</v>
      </c>
      <c r="D36" s="60" t="n">
        <f aca="false">(D34*D35*365)/1000000</f>
        <v>21030.027902</v>
      </c>
      <c r="E36" s="60" t="n">
        <f aca="false">(E34*E35*365)/1000000</f>
        <v>21584.420416</v>
      </c>
      <c r="F36" s="60" t="n">
        <f aca="false">(F34*F35*365)/1000000</f>
        <v>22148.403524</v>
      </c>
      <c r="G36" s="60" t="n">
        <f aca="false">(G34*G35*365)/1000000</f>
        <v>22721.31862</v>
      </c>
      <c r="H36" s="60" t="n">
        <f aca="false">(H34*H35*365)/1000000</f>
        <v>23302.681714</v>
      </c>
      <c r="I36" s="60" t="n">
        <f aca="false">(I34*I35*365)/1000000</f>
        <v>23892.397906</v>
      </c>
      <c r="J36" s="60" t="n">
        <f aca="false">(J34*J35*365)/1000000</f>
        <v>24490.383684</v>
      </c>
      <c r="K36" s="60" t="n">
        <f aca="false">(K34*K35*365)/1000000</f>
        <v>25096.284122</v>
      </c>
      <c r="L36" s="60" t="n">
        <f aca="false">(L34*L35*365)/1000000</f>
        <v>25710.177038</v>
      </c>
      <c r="M36" s="0" t="s">
        <v>250</v>
      </c>
    </row>
    <row r="37" customFormat="false" ht="15" hidden="false" customHeight="false" outlineLevel="0" collapsed="false">
      <c r="A37" s="0" t="s">
        <v>625</v>
      </c>
      <c r="B37" s="99" t="n">
        <v>0</v>
      </c>
      <c r="C37" s="99" t="n">
        <v>1</v>
      </c>
      <c r="D37" s="149" t="n">
        <f aca="false">C37</f>
        <v>1</v>
      </c>
      <c r="E37" s="149" t="n">
        <f aca="false">D37</f>
        <v>1</v>
      </c>
      <c r="F37" s="149" t="n">
        <f aca="false">E37</f>
        <v>1</v>
      </c>
      <c r="G37" s="149" t="n">
        <f aca="false">F37</f>
        <v>1</v>
      </c>
      <c r="H37" s="149" t="n">
        <f aca="false">G37</f>
        <v>1</v>
      </c>
      <c r="I37" s="149" t="n">
        <f aca="false">H37</f>
        <v>1</v>
      </c>
      <c r="J37" s="149" t="n">
        <f aca="false">I37</f>
        <v>1</v>
      </c>
      <c r="K37" s="149" t="n">
        <f aca="false">J37</f>
        <v>1</v>
      </c>
      <c r="L37" s="149" t="n">
        <f aca="false">K37</f>
        <v>1</v>
      </c>
      <c r="M37" s="18" t="s">
        <v>90</v>
      </c>
    </row>
    <row r="38" customFormat="false" ht="15" hidden="false" customHeight="false" outlineLevel="0" collapsed="false">
      <c r="A38" s="0" t="s">
        <v>626</v>
      </c>
      <c r="B38" s="60" t="n">
        <f aca="false">B36*B37</f>
        <v>0</v>
      </c>
      <c r="C38" s="60" t="n">
        <f aca="false">C36*C37</f>
        <v>20485.62646</v>
      </c>
      <c r="D38" s="60" t="n">
        <f aca="false">D36*D37</f>
        <v>21030.027902</v>
      </c>
      <c r="E38" s="60" t="n">
        <f aca="false">E36*E37</f>
        <v>21584.420416</v>
      </c>
      <c r="F38" s="60" t="n">
        <f aca="false">F36*F37</f>
        <v>22148.403524</v>
      </c>
      <c r="G38" s="60" t="n">
        <f aca="false">G36*G37</f>
        <v>22721.31862</v>
      </c>
      <c r="H38" s="60" t="n">
        <f aca="false">H36*H37</f>
        <v>23302.681714</v>
      </c>
      <c r="I38" s="60" t="n">
        <f aca="false">I36*I37</f>
        <v>23892.397906</v>
      </c>
      <c r="J38" s="60" t="n">
        <f aca="false">J36*J37</f>
        <v>24490.383684</v>
      </c>
      <c r="K38" s="60" t="n">
        <f aca="false">K36*K37</f>
        <v>25096.284122</v>
      </c>
      <c r="L38" s="60" t="n">
        <f aca="false">L36*L37</f>
        <v>25710.177038</v>
      </c>
      <c r="M38" s="0" t="s">
        <v>250</v>
      </c>
    </row>
    <row r="39" customFormat="false" ht="15" hidden="false" customHeight="false" outlineLevel="0" collapsed="false">
      <c r="A39" s="97" t="s">
        <v>627</v>
      </c>
      <c r="B39" s="150" t="n">
        <f aca="false">B33*B38</f>
        <v>0</v>
      </c>
      <c r="C39" s="150" t="n">
        <f aca="false">C33*C38</f>
        <v>925294.77594528</v>
      </c>
      <c r="D39" s="150" t="n">
        <f aca="false">D33*D38</f>
        <v>949884.300277536</v>
      </c>
      <c r="E39" s="150" t="n">
        <f aca="false">E33*E38</f>
        <v>974925.101349888</v>
      </c>
      <c r="F39" s="150" t="n">
        <f aca="false">F33*F38</f>
        <v>1000399.09037203</v>
      </c>
      <c r="G39" s="150" t="n">
        <f aca="false">G33*G38</f>
        <v>1026276.51942816</v>
      </c>
      <c r="H39" s="150" t="n">
        <f aca="false">H33*H38</f>
        <v>1052535.52765795</v>
      </c>
      <c r="I39" s="150" t="n">
        <f aca="false">I33*I38</f>
        <v>1079171.82861821</v>
      </c>
      <c r="J39" s="150" t="n">
        <f aca="false">J33*J38</f>
        <v>1106181.65023891</v>
      </c>
      <c r="K39" s="150" t="n">
        <f aca="false">K33*K38</f>
        <v>1133548.9612225</v>
      </c>
      <c r="L39" s="150" t="n">
        <f aca="false">L33*L38</f>
        <v>1161277.27645238</v>
      </c>
      <c r="M39" s="20" t="s">
        <v>250</v>
      </c>
    </row>
    <row r="40" customFormat="false" ht="15" hidden="false" customHeight="false" outlineLevel="0" collapsed="false">
      <c r="A40" s="97" t="s">
        <v>628</v>
      </c>
      <c r="B40" s="150" t="n">
        <v>0</v>
      </c>
      <c r="C40" s="150" t="n">
        <f aca="false">0.07*(B11+B17)</f>
        <v>5250</v>
      </c>
      <c r="D40" s="150" t="n">
        <f aca="false">C40</f>
        <v>5250</v>
      </c>
      <c r="E40" s="150" t="n">
        <f aca="false">D40</f>
        <v>5250</v>
      </c>
      <c r="F40" s="150" t="n">
        <f aca="false">E40</f>
        <v>5250</v>
      </c>
      <c r="G40" s="150" t="n">
        <f aca="false">F40</f>
        <v>5250</v>
      </c>
      <c r="H40" s="150" t="n">
        <f aca="false">G40</f>
        <v>5250</v>
      </c>
      <c r="I40" s="150" t="n">
        <f aca="false">H40</f>
        <v>5250</v>
      </c>
      <c r="J40" s="150" t="n">
        <f aca="false">I40</f>
        <v>5250</v>
      </c>
      <c r="K40" s="150" t="n">
        <f aca="false">J40</f>
        <v>5250</v>
      </c>
      <c r="L40" s="150" t="n">
        <f aca="false">K40</f>
        <v>5250</v>
      </c>
      <c r="M40" s="0" t="s">
        <v>629</v>
      </c>
    </row>
    <row r="41" customFormat="false" ht="15" hidden="false" customHeight="false" outlineLevel="0" collapsed="false">
      <c r="A41" s="0" t="s">
        <v>630</v>
      </c>
      <c r="B41" s="0" t="n">
        <v>0.25</v>
      </c>
      <c r="C41" s="0" t="n">
        <f aca="false">B41</f>
        <v>0.25</v>
      </c>
      <c r="D41" s="0" t="n">
        <f aca="false">C41</f>
        <v>0.25</v>
      </c>
      <c r="E41" s="0" t="n">
        <f aca="false">D41</f>
        <v>0.25</v>
      </c>
      <c r="F41" s="0" t="n">
        <f aca="false">E41</f>
        <v>0.25</v>
      </c>
      <c r="G41" s="0" t="n">
        <f aca="false">F41</f>
        <v>0.25</v>
      </c>
      <c r="H41" s="0" t="n">
        <f aca="false">G41</f>
        <v>0.25</v>
      </c>
      <c r="I41" s="0" t="n">
        <f aca="false">H41</f>
        <v>0.25</v>
      </c>
      <c r="J41" s="0" t="n">
        <f aca="false">I41</f>
        <v>0.25</v>
      </c>
      <c r="K41" s="0" t="n">
        <f aca="false">J41</f>
        <v>0.25</v>
      </c>
      <c r="L41" s="0" t="n">
        <f aca="false">K41</f>
        <v>0.25</v>
      </c>
      <c r="M41" s="0" t="s">
        <v>631</v>
      </c>
    </row>
    <row r="42" customFormat="false" ht="15" hidden="false" customHeight="false" outlineLevel="0" collapsed="false">
      <c r="A42" s="0" t="s">
        <v>694</v>
      </c>
      <c r="B42" s="48" t="n">
        <v>0</v>
      </c>
      <c r="C42" s="48" t="n">
        <f aca="false">6*C3*C4</f>
        <v>4500</v>
      </c>
      <c r="D42" s="48" t="n">
        <f aca="false">6*D3*D4</f>
        <v>4500</v>
      </c>
      <c r="E42" s="48" t="n">
        <f aca="false">6*E3*E4</f>
        <v>4500</v>
      </c>
      <c r="F42" s="48" t="n">
        <f aca="false">6*F3*F4</f>
        <v>4500</v>
      </c>
      <c r="G42" s="48" t="n">
        <f aca="false">6*G3*G4</f>
        <v>4500</v>
      </c>
      <c r="H42" s="48" t="n">
        <f aca="false">6*H3*H4</f>
        <v>4500</v>
      </c>
      <c r="I42" s="48" t="n">
        <f aca="false">6*I3*I4</f>
        <v>4500</v>
      </c>
      <c r="J42" s="48" t="n">
        <f aca="false">6*J3*J4</f>
        <v>4500</v>
      </c>
      <c r="K42" s="48" t="n">
        <f aca="false">6*K3*K4</f>
        <v>4500</v>
      </c>
      <c r="L42" s="48" t="n">
        <f aca="false">6*L3*L4</f>
        <v>4500</v>
      </c>
      <c r="M42" s="0" t="s">
        <v>631</v>
      </c>
    </row>
    <row r="43" customFormat="false" ht="15" hidden="false" customHeight="false" outlineLevel="0" collapsed="false">
      <c r="A43" s="97" t="s">
        <v>633</v>
      </c>
      <c r="B43" s="151" t="n">
        <f aca="false">B41*B42</f>
        <v>0</v>
      </c>
      <c r="C43" s="151" t="n">
        <f aca="false">C41*C42</f>
        <v>1125</v>
      </c>
      <c r="D43" s="151" t="n">
        <f aca="false">D41*D42</f>
        <v>1125</v>
      </c>
      <c r="E43" s="151" t="n">
        <f aca="false">E41*E42</f>
        <v>1125</v>
      </c>
      <c r="F43" s="151" t="n">
        <f aca="false">F41*F42</f>
        <v>1125</v>
      </c>
      <c r="G43" s="151" t="n">
        <f aca="false">G41*G42</f>
        <v>1125</v>
      </c>
      <c r="H43" s="151" t="n">
        <f aca="false">H41*H42</f>
        <v>1125</v>
      </c>
      <c r="I43" s="151" t="n">
        <f aca="false">I41*I42</f>
        <v>1125</v>
      </c>
      <c r="J43" s="151" t="n">
        <f aca="false">J41*J42</f>
        <v>1125</v>
      </c>
      <c r="K43" s="151" t="n">
        <f aca="false">K41*K42</f>
        <v>1125</v>
      </c>
      <c r="L43" s="151" t="n">
        <f aca="false">L41*L42</f>
        <v>1125</v>
      </c>
      <c r="M43" s="0" t="s">
        <v>250</v>
      </c>
    </row>
    <row r="44" customFormat="false" ht="15" hidden="false" customHeight="false" outlineLevel="0" collapsed="false">
      <c r="A44" s="0" t="s">
        <v>695</v>
      </c>
      <c r="B44" s="60" t="n">
        <v>0</v>
      </c>
      <c r="C44" s="48" t="n">
        <v>1</v>
      </c>
      <c r="D44" s="48" t="n">
        <f aca="false">C44</f>
        <v>1</v>
      </c>
      <c r="E44" s="48" t="n">
        <f aca="false">D44</f>
        <v>1</v>
      </c>
      <c r="F44" s="48" t="n">
        <f aca="false">E44</f>
        <v>1</v>
      </c>
      <c r="G44" s="48" t="n">
        <f aca="false">F44</f>
        <v>1</v>
      </c>
      <c r="H44" s="48" t="n">
        <f aca="false">G44</f>
        <v>1</v>
      </c>
      <c r="I44" s="48" t="n">
        <f aca="false">H44</f>
        <v>1</v>
      </c>
      <c r="J44" s="48" t="n">
        <f aca="false">I44</f>
        <v>1</v>
      </c>
      <c r="K44" s="48" t="n">
        <f aca="false">J44</f>
        <v>1</v>
      </c>
      <c r="L44" s="48" t="n">
        <f aca="false">K44</f>
        <v>1</v>
      </c>
      <c r="M44" s="0" t="s">
        <v>611</v>
      </c>
    </row>
    <row r="45" customFormat="false" ht="15" hidden="false" customHeight="false" outlineLevel="0" collapsed="false">
      <c r="A45" s="97" t="s">
        <v>635</v>
      </c>
      <c r="B45" s="150" t="n">
        <f aca="false">B44*B3*B5</f>
        <v>0</v>
      </c>
      <c r="C45" s="150" t="n">
        <f aca="false">C44*C3*C5</f>
        <v>16494.9398210455</v>
      </c>
      <c r="D45" s="150" t="n">
        <f aca="false">D44*D3*D5</f>
        <v>16494.9398210455</v>
      </c>
      <c r="E45" s="150" t="n">
        <f aca="false">E44*E3*E5</f>
        <v>16494.9398210455</v>
      </c>
      <c r="F45" s="150" t="n">
        <f aca="false">F44*F3*F5</f>
        <v>16494.9398210455</v>
      </c>
      <c r="G45" s="150" t="n">
        <f aca="false">G44*G3*G5</f>
        <v>16494.9398210455</v>
      </c>
      <c r="H45" s="150" t="n">
        <f aca="false">H44*H3*H5</f>
        <v>16494.9398210455</v>
      </c>
      <c r="I45" s="150" t="n">
        <f aca="false">I44*I3*I5</f>
        <v>16494.9398210455</v>
      </c>
      <c r="J45" s="150" t="n">
        <f aca="false">J44*J3*J5</f>
        <v>16494.9398210455</v>
      </c>
      <c r="K45" s="150" t="n">
        <f aca="false">K44*K3*K5</f>
        <v>16494.9398210455</v>
      </c>
      <c r="L45" s="150" t="n">
        <f aca="false">L44*L3*L5</f>
        <v>16494.9398210455</v>
      </c>
      <c r="M45" s="0" t="s">
        <v>250</v>
      </c>
    </row>
    <row r="46" customFormat="false" ht="15" hidden="false" customHeight="false" outlineLevel="0" collapsed="false">
      <c r="A46" s="97" t="s">
        <v>636</v>
      </c>
      <c r="B46" s="150" t="n">
        <f aca="false">0.05*B39</f>
        <v>0</v>
      </c>
      <c r="C46" s="150" t="n">
        <f aca="false">0.05*C39</f>
        <v>46264.738797264</v>
      </c>
      <c r="D46" s="150" t="n">
        <f aca="false">0.05*D39</f>
        <v>47494.2150138768</v>
      </c>
      <c r="E46" s="150" t="n">
        <f aca="false">0.05*E39</f>
        <v>48746.2550674944</v>
      </c>
      <c r="F46" s="150" t="n">
        <f aca="false">0.05*F39</f>
        <v>50019.9545186016</v>
      </c>
      <c r="G46" s="150" t="n">
        <f aca="false">0.05*G39</f>
        <v>51313.825971408</v>
      </c>
      <c r="H46" s="150" t="n">
        <f aca="false">0.05*H39</f>
        <v>52626.7763828976</v>
      </c>
      <c r="I46" s="150" t="n">
        <f aca="false">0.05*I39</f>
        <v>53958.5914309104</v>
      </c>
      <c r="J46" s="150" t="n">
        <f aca="false">0.05*J39</f>
        <v>55309.0825119456</v>
      </c>
      <c r="K46" s="150" t="n">
        <f aca="false">0.05*K39</f>
        <v>56677.4480611248</v>
      </c>
      <c r="L46" s="150" t="n">
        <f aca="false">0.05*L39</f>
        <v>58063.8638226192</v>
      </c>
      <c r="M46" s="0" t="s">
        <v>590</v>
      </c>
    </row>
    <row r="47" customFormat="false" ht="15" hidden="false" customHeight="false" outlineLevel="0" collapsed="false">
      <c r="A47" s="146" t="s">
        <v>637</v>
      </c>
      <c r="B47" s="147" t="n">
        <f aca="false">B39+B40+B43+B45+B46</f>
        <v>0</v>
      </c>
      <c r="C47" s="147" t="n">
        <f aca="false">C39+C40+C43+C45+C46</f>
        <v>994429.454563589</v>
      </c>
      <c r="D47" s="147" t="n">
        <f aca="false">D39+D40+D43+D45+D46</f>
        <v>1020248.45511246</v>
      </c>
      <c r="E47" s="147" t="n">
        <f aca="false">E39+E40+E43+E45+E46</f>
        <v>1046541.29623843</v>
      </c>
      <c r="F47" s="147" t="n">
        <f aca="false">F39+F40+F43+F45+F46</f>
        <v>1073288.98471168</v>
      </c>
      <c r="G47" s="147" t="n">
        <f aca="false">G39+G40+G43+G45+G46</f>
        <v>1100460.28522061</v>
      </c>
      <c r="H47" s="147" t="n">
        <f aca="false">H39+H40+H43+H45+H46</f>
        <v>1128032.24386189</v>
      </c>
      <c r="I47" s="147" t="n">
        <f aca="false">I39+I40+I43+I45+I46</f>
        <v>1156000.35987016</v>
      </c>
      <c r="J47" s="147" t="n">
        <f aca="false">J39+J40+J43+J45+J46</f>
        <v>1184360.6725719</v>
      </c>
      <c r="K47" s="147" t="n">
        <f aca="false">K39+K40+K43+K45+K46</f>
        <v>1213096.34910467</v>
      </c>
      <c r="L47" s="147" t="n">
        <f aca="false">L39+L40+L43+L45+L46</f>
        <v>1242211.08009605</v>
      </c>
      <c r="M47" s="0" t="s">
        <v>250</v>
      </c>
    </row>
    <row r="48" customFormat="false" ht="15" hidden="false" customHeight="false" outlineLevel="0" collapsed="false">
      <c r="B48" s="60"/>
      <c r="C48" s="60"/>
      <c r="D48" s="60"/>
      <c r="E48" s="60"/>
      <c r="F48" s="60"/>
      <c r="G48" s="60"/>
      <c r="H48" s="60"/>
      <c r="I48" s="60"/>
      <c r="J48" s="60"/>
      <c r="K48" s="60"/>
      <c r="L48" s="60"/>
    </row>
    <row r="49" customFormat="false" ht="15" hidden="false" customHeight="false" outlineLevel="0" collapsed="false">
      <c r="A49" s="53" t="s">
        <v>638</v>
      </c>
      <c r="B49" s="60"/>
      <c r="C49" s="60"/>
      <c r="D49" s="60"/>
      <c r="E49" s="60"/>
      <c r="F49" s="60"/>
      <c r="G49" s="60"/>
      <c r="H49" s="60"/>
      <c r="I49" s="60"/>
      <c r="J49" s="60"/>
      <c r="K49" s="60"/>
      <c r="L49" s="60"/>
      <c r="M49" s="0" t="s">
        <v>235</v>
      </c>
    </row>
    <row r="50" customFormat="false" ht="15" hidden="false" customHeight="false" outlineLevel="0" collapsed="false">
      <c r="A50" s="0" t="s">
        <v>696</v>
      </c>
      <c r="B50" s="60" t="n">
        <v>300</v>
      </c>
      <c r="C50" s="60" t="n">
        <f aca="false">B50</f>
        <v>300</v>
      </c>
      <c r="D50" s="60" t="n">
        <f aca="false">C50</f>
        <v>300</v>
      </c>
      <c r="E50" s="60" t="n">
        <f aca="false">D50</f>
        <v>300</v>
      </c>
      <c r="F50" s="60" t="n">
        <f aca="false">E50</f>
        <v>300</v>
      </c>
      <c r="G50" s="60" t="n">
        <f aca="false">F50</f>
        <v>300</v>
      </c>
      <c r="H50" s="60" t="n">
        <f aca="false">G50</f>
        <v>300</v>
      </c>
      <c r="I50" s="60" t="n">
        <f aca="false">H50</f>
        <v>300</v>
      </c>
      <c r="J50" s="60" t="n">
        <f aca="false">I50</f>
        <v>300</v>
      </c>
      <c r="K50" s="60" t="n">
        <f aca="false">J50</f>
        <v>300</v>
      </c>
      <c r="L50" s="60" t="n">
        <f aca="false">K50</f>
        <v>300</v>
      </c>
      <c r="M50" s="0" t="s">
        <v>640</v>
      </c>
    </row>
    <row r="51" customFormat="false" ht="15" hidden="false" customHeight="false" outlineLevel="0" collapsed="false">
      <c r="A51" s="0" t="s">
        <v>697</v>
      </c>
      <c r="B51" s="60" t="n">
        <v>0</v>
      </c>
      <c r="C51" s="48" t="n">
        <f aca="false">4*C3</f>
        <v>12</v>
      </c>
      <c r="D51" s="48" t="n">
        <f aca="false">4*D3</f>
        <v>12</v>
      </c>
      <c r="E51" s="48" t="n">
        <f aca="false">4*E3</f>
        <v>12</v>
      </c>
      <c r="F51" s="48" t="n">
        <f aca="false">4*F3</f>
        <v>12</v>
      </c>
      <c r="G51" s="48" t="n">
        <f aca="false">4*G3</f>
        <v>12</v>
      </c>
      <c r="H51" s="48" t="n">
        <f aca="false">4*H3</f>
        <v>12</v>
      </c>
      <c r="I51" s="48" t="n">
        <f aca="false">4*I3</f>
        <v>12</v>
      </c>
      <c r="J51" s="48" t="n">
        <f aca="false">4*J3</f>
        <v>12</v>
      </c>
      <c r="K51" s="48" t="n">
        <f aca="false">4*K3</f>
        <v>12</v>
      </c>
      <c r="L51" s="48" t="n">
        <f aca="false">4*L3</f>
        <v>12</v>
      </c>
      <c r="M51" s="0" t="s">
        <v>640</v>
      </c>
    </row>
    <row r="52" customFormat="false" ht="15" hidden="false" customHeight="false" outlineLevel="0" collapsed="false">
      <c r="A52" s="97" t="s">
        <v>698</v>
      </c>
      <c r="B52" s="150" t="n">
        <f aca="false">B50*B51</f>
        <v>0</v>
      </c>
      <c r="C52" s="150" t="n">
        <f aca="false">C50*C51</f>
        <v>3600</v>
      </c>
      <c r="D52" s="150" t="n">
        <f aca="false">D50*D51</f>
        <v>3600</v>
      </c>
      <c r="E52" s="150" t="n">
        <f aca="false">E50*E51</f>
        <v>3600</v>
      </c>
      <c r="F52" s="150" t="n">
        <f aca="false">F50*F51</f>
        <v>3600</v>
      </c>
      <c r="G52" s="150" t="n">
        <f aca="false">G50*G51</f>
        <v>3600</v>
      </c>
      <c r="H52" s="150" t="n">
        <f aca="false">H50*H51</f>
        <v>3600</v>
      </c>
      <c r="I52" s="150" t="n">
        <f aca="false">I50*I51</f>
        <v>3600</v>
      </c>
      <c r="J52" s="150" t="n">
        <f aca="false">J50*J51</f>
        <v>3600</v>
      </c>
      <c r="K52" s="150" t="n">
        <f aca="false">K50*K51</f>
        <v>3600</v>
      </c>
      <c r="L52" s="150" t="n">
        <f aca="false">L50*L51</f>
        <v>3600</v>
      </c>
      <c r="M52" s="0" t="s">
        <v>250</v>
      </c>
    </row>
    <row r="53" customFormat="false" ht="15" hidden="false" customHeight="false" outlineLevel="0" collapsed="false">
      <c r="A53" s="0" t="s">
        <v>699</v>
      </c>
      <c r="B53" s="60" t="n">
        <v>50</v>
      </c>
      <c r="C53" s="60" t="n">
        <f aca="false">B53</f>
        <v>50</v>
      </c>
      <c r="D53" s="60" t="n">
        <f aca="false">C53</f>
        <v>50</v>
      </c>
      <c r="E53" s="60" t="n">
        <f aca="false">D53</f>
        <v>50</v>
      </c>
      <c r="F53" s="60" t="n">
        <f aca="false">E53</f>
        <v>50</v>
      </c>
      <c r="G53" s="60" t="n">
        <f aca="false">F53</f>
        <v>50</v>
      </c>
      <c r="H53" s="60" t="n">
        <f aca="false">G53</f>
        <v>50</v>
      </c>
      <c r="I53" s="60" t="n">
        <f aca="false">H53</f>
        <v>50</v>
      </c>
      <c r="J53" s="60" t="n">
        <f aca="false">I53</f>
        <v>50</v>
      </c>
      <c r="K53" s="60" t="n">
        <f aca="false">J53</f>
        <v>50</v>
      </c>
      <c r="L53" s="60" t="n">
        <f aca="false">K53</f>
        <v>50</v>
      </c>
      <c r="M53" s="0" t="s">
        <v>644</v>
      </c>
    </row>
    <row r="54" customFormat="false" ht="15" hidden="false" customHeight="false" outlineLevel="0" collapsed="false">
      <c r="A54" s="0" t="s">
        <v>645</v>
      </c>
      <c r="B54" s="60" t="n">
        <v>0</v>
      </c>
      <c r="C54" s="48" t="n">
        <f aca="false">5*C51</f>
        <v>60</v>
      </c>
      <c r="D54" s="48" t="n">
        <f aca="false">5*D51</f>
        <v>60</v>
      </c>
      <c r="E54" s="48" t="n">
        <f aca="false">5*E51</f>
        <v>60</v>
      </c>
      <c r="F54" s="48" t="n">
        <f aca="false">5*F51</f>
        <v>60</v>
      </c>
      <c r="G54" s="48" t="n">
        <f aca="false">5*G51</f>
        <v>60</v>
      </c>
      <c r="H54" s="48" t="n">
        <f aca="false">5*H51</f>
        <v>60</v>
      </c>
      <c r="I54" s="48" t="n">
        <f aca="false">5*I51</f>
        <v>60</v>
      </c>
      <c r="J54" s="48" t="n">
        <f aca="false">5*J51</f>
        <v>60</v>
      </c>
      <c r="K54" s="48" t="n">
        <f aca="false">5*K51</f>
        <v>60</v>
      </c>
      <c r="L54" s="48" t="n">
        <f aca="false">5*L51</f>
        <v>60</v>
      </c>
      <c r="M54" s="0" t="s">
        <v>644</v>
      </c>
    </row>
    <row r="55" customFormat="false" ht="15" hidden="false" customHeight="false" outlineLevel="0" collapsed="false">
      <c r="A55" s="97" t="s">
        <v>700</v>
      </c>
      <c r="B55" s="150"/>
      <c r="C55" s="150" t="n">
        <f aca="false">C53*C54</f>
        <v>3000</v>
      </c>
      <c r="D55" s="150" t="n">
        <f aca="false">D53*D54</f>
        <v>3000</v>
      </c>
      <c r="E55" s="150" t="n">
        <f aca="false">E53*E54</f>
        <v>3000</v>
      </c>
      <c r="F55" s="150" t="n">
        <f aca="false">F53*F54</f>
        <v>3000</v>
      </c>
      <c r="G55" s="150" t="n">
        <f aca="false">G53*G54</f>
        <v>3000</v>
      </c>
      <c r="H55" s="150" t="n">
        <f aca="false">H53*H54</f>
        <v>3000</v>
      </c>
      <c r="I55" s="150" t="n">
        <f aca="false">I53*I54</f>
        <v>3000</v>
      </c>
      <c r="J55" s="150" t="n">
        <f aca="false">J53*J54</f>
        <v>3000</v>
      </c>
      <c r="K55" s="150" t="n">
        <f aca="false">K53*K54</f>
        <v>3000</v>
      </c>
      <c r="L55" s="150" t="n">
        <f aca="false">L53*L54</f>
        <v>3000</v>
      </c>
      <c r="M55" s="0" t="s">
        <v>250</v>
      </c>
    </row>
    <row r="56" customFormat="false" ht="15" hidden="false" customHeight="false" outlineLevel="0" collapsed="false">
      <c r="A56" s="0" t="s">
        <v>647</v>
      </c>
      <c r="B56" s="60" t="n">
        <v>0</v>
      </c>
      <c r="C56" s="48" t="n">
        <v>4</v>
      </c>
      <c r="D56" s="48" t="n">
        <f aca="false">C56</f>
        <v>4</v>
      </c>
      <c r="E56" s="48" t="n">
        <f aca="false">D56</f>
        <v>4</v>
      </c>
      <c r="F56" s="48" t="n">
        <f aca="false">E56</f>
        <v>4</v>
      </c>
      <c r="G56" s="48" t="n">
        <f aca="false">F56</f>
        <v>4</v>
      </c>
      <c r="H56" s="48" t="n">
        <f aca="false">G56</f>
        <v>4</v>
      </c>
      <c r="I56" s="48" t="n">
        <f aca="false">H56</f>
        <v>4</v>
      </c>
      <c r="J56" s="48" t="n">
        <f aca="false">I56</f>
        <v>4</v>
      </c>
      <c r="K56" s="48" t="n">
        <f aca="false">J56</f>
        <v>4</v>
      </c>
      <c r="L56" s="48" t="n">
        <f aca="false">K56</f>
        <v>4</v>
      </c>
      <c r="M56" s="0" t="s">
        <v>648</v>
      </c>
    </row>
    <row r="57" customFormat="false" ht="15" hidden="false" customHeight="false" outlineLevel="0" collapsed="false">
      <c r="A57" s="97" t="s">
        <v>649</v>
      </c>
      <c r="B57" s="150" t="n">
        <f aca="false">B56*B6*2</f>
        <v>0</v>
      </c>
      <c r="C57" s="150" t="n">
        <f aca="false">C56*C6*2</f>
        <v>25135.146393974</v>
      </c>
      <c r="D57" s="150" t="n">
        <f aca="false">D56*D6*2</f>
        <v>25135.146393974</v>
      </c>
      <c r="E57" s="150" t="n">
        <f aca="false">E56*E6*2</f>
        <v>25135.146393974</v>
      </c>
      <c r="F57" s="150" t="n">
        <f aca="false">F56*F6*2</f>
        <v>25135.146393974</v>
      </c>
      <c r="G57" s="150" t="n">
        <f aca="false">G56*G6*2</f>
        <v>25135.146393974</v>
      </c>
      <c r="H57" s="150" t="n">
        <f aca="false">H56*H6*2</f>
        <v>25135.146393974</v>
      </c>
      <c r="I57" s="150" t="n">
        <f aca="false">I56*I6*2</f>
        <v>25135.146393974</v>
      </c>
      <c r="J57" s="150" t="n">
        <f aca="false">J56*J6*2</f>
        <v>25135.146393974</v>
      </c>
      <c r="K57" s="150" t="n">
        <f aca="false">K56*K6*2</f>
        <v>25135.146393974</v>
      </c>
      <c r="L57" s="150" t="n">
        <f aca="false">L56*L6*2</f>
        <v>25135.146393974</v>
      </c>
      <c r="M57" s="0" t="s">
        <v>650</v>
      </c>
    </row>
    <row r="58" customFormat="false" ht="15" hidden="false" customHeight="false" outlineLevel="0" collapsed="false">
      <c r="A58" s="0" t="s">
        <v>651</v>
      </c>
      <c r="B58" s="60" t="n">
        <v>50</v>
      </c>
      <c r="C58" s="60" t="n">
        <f aca="false">B58</f>
        <v>50</v>
      </c>
      <c r="D58" s="60" t="n">
        <f aca="false">C58</f>
        <v>50</v>
      </c>
      <c r="E58" s="60" t="n">
        <f aca="false">D58</f>
        <v>50</v>
      </c>
      <c r="F58" s="60" t="n">
        <f aca="false">E58</f>
        <v>50</v>
      </c>
      <c r="G58" s="60" t="n">
        <f aca="false">F58</f>
        <v>50</v>
      </c>
      <c r="H58" s="60" t="n">
        <f aca="false">G58</f>
        <v>50</v>
      </c>
      <c r="I58" s="60" t="n">
        <f aca="false">H58</f>
        <v>50</v>
      </c>
      <c r="J58" s="60" t="n">
        <f aca="false">I58</f>
        <v>50</v>
      </c>
      <c r="K58" s="60" t="n">
        <f aca="false">J58</f>
        <v>50</v>
      </c>
      <c r="L58" s="60" t="n">
        <f aca="false">K58</f>
        <v>50</v>
      </c>
      <c r="M58" s="0" t="s">
        <v>644</v>
      </c>
    </row>
    <row r="59" customFormat="false" ht="15" hidden="false" customHeight="false" outlineLevel="0" collapsed="false">
      <c r="A59" s="0" t="s">
        <v>652</v>
      </c>
      <c r="B59" s="60"/>
      <c r="C59" s="148" t="n">
        <f aca="false">30*12</f>
        <v>360</v>
      </c>
      <c r="D59" s="148" t="n">
        <f aca="false">C59</f>
        <v>360</v>
      </c>
      <c r="E59" s="148" t="n">
        <f aca="false">D59</f>
        <v>360</v>
      </c>
      <c r="F59" s="148" t="n">
        <f aca="false">E59</f>
        <v>360</v>
      </c>
      <c r="G59" s="148" t="n">
        <f aca="false">F59</f>
        <v>360</v>
      </c>
      <c r="H59" s="148" t="n">
        <f aca="false">G59</f>
        <v>360</v>
      </c>
      <c r="I59" s="148" t="n">
        <f aca="false">H59</f>
        <v>360</v>
      </c>
      <c r="J59" s="148" t="n">
        <f aca="false">I59</f>
        <v>360</v>
      </c>
      <c r="K59" s="148" t="n">
        <f aca="false">J59</f>
        <v>360</v>
      </c>
      <c r="L59" s="148" t="n">
        <f aca="false">K59</f>
        <v>360</v>
      </c>
      <c r="M59" s="0" t="s">
        <v>653</v>
      </c>
    </row>
    <row r="60" customFormat="false" ht="15" hidden="false" customHeight="false" outlineLevel="0" collapsed="false">
      <c r="A60" s="97" t="s">
        <v>654</v>
      </c>
      <c r="B60" s="150"/>
      <c r="C60" s="150" t="n">
        <f aca="false">C58*C59</f>
        <v>18000</v>
      </c>
      <c r="D60" s="150" t="n">
        <f aca="false">D58*D59</f>
        <v>18000</v>
      </c>
      <c r="E60" s="150" t="n">
        <f aca="false">E58*E59</f>
        <v>18000</v>
      </c>
      <c r="F60" s="150" t="n">
        <f aca="false">F58*F59</f>
        <v>18000</v>
      </c>
      <c r="G60" s="150" t="n">
        <f aca="false">G58*G59</f>
        <v>18000</v>
      </c>
      <c r="H60" s="150" t="n">
        <f aca="false">H58*H59</f>
        <v>18000</v>
      </c>
      <c r="I60" s="150" t="n">
        <f aca="false">I58*I59</f>
        <v>18000</v>
      </c>
      <c r="J60" s="150" t="n">
        <f aca="false">J58*J59</f>
        <v>18000</v>
      </c>
      <c r="K60" s="150" t="n">
        <f aca="false">K58*K59</f>
        <v>18000</v>
      </c>
      <c r="L60" s="150" t="n">
        <f aca="false">L58*L59</f>
        <v>18000</v>
      </c>
      <c r="M60" s="0" t="s">
        <v>250</v>
      </c>
    </row>
    <row r="61" customFormat="false" ht="15" hidden="false" customHeight="false" outlineLevel="0" collapsed="false">
      <c r="A61" s="0" t="s">
        <v>655</v>
      </c>
      <c r="B61" s="60" t="n">
        <v>0</v>
      </c>
      <c r="C61" s="60" t="n">
        <v>0</v>
      </c>
      <c r="D61" s="60" t="n">
        <f aca="false">C61</f>
        <v>0</v>
      </c>
      <c r="E61" s="60" t="n">
        <f aca="false">D61</f>
        <v>0</v>
      </c>
      <c r="F61" s="60" t="n">
        <f aca="false">E61</f>
        <v>0</v>
      </c>
      <c r="G61" s="60" t="n">
        <f aca="false">F61</f>
        <v>0</v>
      </c>
      <c r="H61" s="60" t="n">
        <f aca="false">G61</f>
        <v>0</v>
      </c>
      <c r="I61" s="60" t="n">
        <f aca="false">H61</f>
        <v>0</v>
      </c>
      <c r="J61" s="60" t="n">
        <f aca="false">I61</f>
        <v>0</v>
      </c>
      <c r="K61" s="60" t="n">
        <f aca="false">J61</f>
        <v>0</v>
      </c>
      <c r="L61" s="60" t="n">
        <f aca="false">K61</f>
        <v>0</v>
      </c>
      <c r="M61" s="19" t="s">
        <v>701</v>
      </c>
    </row>
    <row r="62" customFormat="false" ht="15" hidden="false" customHeight="false" outlineLevel="0" collapsed="false">
      <c r="A62" s="97" t="s">
        <v>657</v>
      </c>
      <c r="B62" s="150" t="n">
        <f aca="false">B61*B6*2</f>
        <v>0</v>
      </c>
      <c r="C62" s="150" t="n">
        <f aca="false">C61*C6*2</f>
        <v>0</v>
      </c>
      <c r="D62" s="150" t="n">
        <f aca="false">D61*D6*2</f>
        <v>0</v>
      </c>
      <c r="E62" s="150" t="n">
        <f aca="false">E61*E6*2</f>
        <v>0</v>
      </c>
      <c r="F62" s="150" t="n">
        <f aca="false">F61*F6*2</f>
        <v>0</v>
      </c>
      <c r="G62" s="150" t="n">
        <f aca="false">G61*G6*2</f>
        <v>0</v>
      </c>
      <c r="H62" s="150" t="n">
        <f aca="false">H61*H6*2</f>
        <v>0</v>
      </c>
      <c r="I62" s="150" t="n">
        <f aca="false">I61*I6*2</f>
        <v>0</v>
      </c>
      <c r="J62" s="150" t="n">
        <f aca="false">J61*J6*2</f>
        <v>0</v>
      </c>
      <c r="K62" s="150" t="n">
        <f aca="false">K61*K6*2</f>
        <v>0</v>
      </c>
      <c r="L62" s="150" t="n">
        <f aca="false">L61*L6*2</f>
        <v>0</v>
      </c>
      <c r="M62" s="19" t="s">
        <v>701</v>
      </c>
    </row>
    <row r="63" customFormat="false" ht="15" hidden="false" customHeight="false" outlineLevel="0" collapsed="false">
      <c r="A63" s="0" t="s">
        <v>658</v>
      </c>
      <c r="B63" s="60" t="n">
        <v>50</v>
      </c>
      <c r="C63" s="60" t="n">
        <f aca="false">B63</f>
        <v>50</v>
      </c>
      <c r="D63" s="60" t="n">
        <f aca="false">C63</f>
        <v>50</v>
      </c>
      <c r="E63" s="60" t="n">
        <f aca="false">D63</f>
        <v>50</v>
      </c>
      <c r="F63" s="60" t="n">
        <f aca="false">E63</f>
        <v>50</v>
      </c>
      <c r="G63" s="60" t="n">
        <f aca="false">F63</f>
        <v>50</v>
      </c>
      <c r="H63" s="60" t="n">
        <f aca="false">G63</f>
        <v>50</v>
      </c>
      <c r="I63" s="60" t="n">
        <f aca="false">H63</f>
        <v>50</v>
      </c>
      <c r="J63" s="60" t="n">
        <f aca="false">I63</f>
        <v>50</v>
      </c>
      <c r="K63" s="60" t="n">
        <f aca="false">J63</f>
        <v>50</v>
      </c>
      <c r="L63" s="60" t="n">
        <f aca="false">K63</f>
        <v>50</v>
      </c>
      <c r="M63" s="0" t="s">
        <v>644</v>
      </c>
    </row>
    <row r="64" customFormat="false" ht="15" hidden="false" customHeight="false" outlineLevel="0" collapsed="false">
      <c r="A64" s="0" t="s">
        <v>659</v>
      </c>
      <c r="B64" s="60" t="n">
        <v>0</v>
      </c>
      <c r="C64" s="60" t="n">
        <v>0</v>
      </c>
      <c r="D64" s="60" t="n">
        <f aca="false">C64</f>
        <v>0</v>
      </c>
      <c r="E64" s="60" t="n">
        <f aca="false">D64</f>
        <v>0</v>
      </c>
      <c r="F64" s="60" t="n">
        <f aca="false">E64</f>
        <v>0</v>
      </c>
      <c r="G64" s="60" t="n">
        <f aca="false">F64</f>
        <v>0</v>
      </c>
      <c r="H64" s="60" t="n">
        <f aca="false">G64</f>
        <v>0</v>
      </c>
      <c r="I64" s="60" t="n">
        <f aca="false">H64</f>
        <v>0</v>
      </c>
      <c r="J64" s="60" t="n">
        <f aca="false">I64</f>
        <v>0</v>
      </c>
      <c r="K64" s="60" t="n">
        <f aca="false">J64</f>
        <v>0</v>
      </c>
      <c r="L64" s="60" t="n">
        <f aca="false">K64</f>
        <v>0</v>
      </c>
      <c r="M64" s="20" t="s">
        <v>656</v>
      </c>
    </row>
    <row r="65" customFormat="false" ht="15" hidden="false" customHeight="false" outlineLevel="0" collapsed="false">
      <c r="A65" s="97" t="s">
        <v>660</v>
      </c>
      <c r="B65" s="150" t="n">
        <f aca="false">B63*B64</f>
        <v>0</v>
      </c>
      <c r="C65" s="150" t="n">
        <f aca="false">C63*C64</f>
        <v>0</v>
      </c>
      <c r="D65" s="150" t="n">
        <f aca="false">D63*D64</f>
        <v>0</v>
      </c>
      <c r="E65" s="150" t="n">
        <f aca="false">E63*E64</f>
        <v>0</v>
      </c>
      <c r="F65" s="150" t="n">
        <f aca="false">F63*F64</f>
        <v>0</v>
      </c>
      <c r="G65" s="150" t="n">
        <f aca="false">G63*G64</f>
        <v>0</v>
      </c>
      <c r="H65" s="150" t="n">
        <f aca="false">H63*H64</f>
        <v>0</v>
      </c>
      <c r="I65" s="150" t="n">
        <f aca="false">I63*I64</f>
        <v>0</v>
      </c>
      <c r="J65" s="150" t="n">
        <f aca="false">J63*J64</f>
        <v>0</v>
      </c>
      <c r="K65" s="150" t="n">
        <f aca="false">K63*K64</f>
        <v>0</v>
      </c>
      <c r="L65" s="150" t="n">
        <f aca="false">L63*L64</f>
        <v>0</v>
      </c>
      <c r="M65" s="20" t="s">
        <v>250</v>
      </c>
    </row>
    <row r="66" customFormat="false" ht="15" hidden="false" customHeight="false" outlineLevel="0" collapsed="false">
      <c r="A66" s="97" t="s">
        <v>661</v>
      </c>
      <c r="B66" s="150"/>
      <c r="C66" s="150" t="n">
        <f aca="false">0.07*(SUM(B27:B29))</f>
        <v>1400</v>
      </c>
      <c r="D66" s="150" t="n">
        <f aca="false">C66</f>
        <v>1400</v>
      </c>
      <c r="E66" s="150" t="n">
        <f aca="false">D66</f>
        <v>1400</v>
      </c>
      <c r="F66" s="150" t="n">
        <f aca="false">E66</f>
        <v>1400</v>
      </c>
      <c r="G66" s="150" t="n">
        <f aca="false">F66</f>
        <v>1400</v>
      </c>
      <c r="H66" s="150" t="n">
        <f aca="false">G66</f>
        <v>1400</v>
      </c>
      <c r="I66" s="150" t="n">
        <f aca="false">H66</f>
        <v>1400</v>
      </c>
      <c r="J66" s="150" t="n">
        <f aca="false">I66</f>
        <v>1400</v>
      </c>
      <c r="K66" s="150" t="n">
        <f aca="false">J66</f>
        <v>1400</v>
      </c>
      <c r="L66" s="150" t="n">
        <f aca="false">K66</f>
        <v>1400</v>
      </c>
      <c r="M66" s="0" t="s">
        <v>644</v>
      </c>
    </row>
    <row r="67" customFormat="false" ht="15" hidden="false" customHeight="false" outlineLevel="0" collapsed="false">
      <c r="A67" s="97" t="s">
        <v>662</v>
      </c>
      <c r="B67" s="150"/>
      <c r="C67" s="150"/>
      <c r="D67" s="150"/>
      <c r="E67" s="150"/>
      <c r="F67" s="150"/>
      <c r="G67" s="150" t="n">
        <v>200000</v>
      </c>
      <c r="H67" s="150"/>
      <c r="I67" s="150"/>
      <c r="J67" s="150"/>
      <c r="K67" s="150"/>
      <c r="L67" s="150" t="n">
        <v>200000</v>
      </c>
      <c r="M67" s="0" t="s">
        <v>644</v>
      </c>
    </row>
    <row r="68" customFormat="false" ht="15" hidden="false" customHeight="false" outlineLevel="0" collapsed="false">
      <c r="A68" s="146" t="s">
        <v>663</v>
      </c>
      <c r="B68" s="147"/>
      <c r="C68" s="147" t="n">
        <f aca="false">C52+C55+C57+C60+C62+C65+C66+C67</f>
        <v>51135.146393974</v>
      </c>
      <c r="D68" s="147" t="n">
        <f aca="false">D52+D55+D57+D60+D62+D65+D66+D67</f>
        <v>51135.146393974</v>
      </c>
      <c r="E68" s="147" t="n">
        <f aca="false">E52+E55+E57+E60+E62+E65+E66+E67</f>
        <v>51135.146393974</v>
      </c>
      <c r="F68" s="147" t="n">
        <f aca="false">F52+F55+F57+F60+F62+F65+F66+F67</f>
        <v>51135.146393974</v>
      </c>
      <c r="G68" s="147" t="n">
        <f aca="false">G52+G55+G57+G60+G62+G65+G66+G67</f>
        <v>251135.146393974</v>
      </c>
      <c r="H68" s="147" t="n">
        <f aca="false">H52+H55+H57+H60+H62+H65+H66+H67</f>
        <v>51135.146393974</v>
      </c>
      <c r="I68" s="147" t="n">
        <f aca="false">I52+I55+I57+I60+I62+I65+I66+I67</f>
        <v>51135.146393974</v>
      </c>
      <c r="J68" s="147" t="n">
        <f aca="false">J52+J55+J57+J60+J62+J65+J66+J67</f>
        <v>51135.146393974</v>
      </c>
      <c r="K68" s="147" t="n">
        <f aca="false">K52+K55+K57+K60+K62+K65+K66+K67</f>
        <v>51135.146393974</v>
      </c>
      <c r="L68" s="147" t="n">
        <f aca="false">L52+L55+L57+L60+L62+L65+L66+L67</f>
        <v>251135.146393974</v>
      </c>
      <c r="M68" s="0" t="s">
        <v>250</v>
      </c>
    </row>
    <row r="70" customFormat="false" ht="15" hidden="false" customHeight="false" outlineLevel="0" collapsed="false">
      <c r="A70" s="152" t="s">
        <v>664</v>
      </c>
      <c r="B70" s="153"/>
      <c r="C70" s="153"/>
      <c r="D70" s="153"/>
      <c r="E70" s="153"/>
      <c r="F70" s="153"/>
      <c r="G70" s="153"/>
      <c r="H70" s="153"/>
      <c r="I70" s="153"/>
      <c r="J70" s="153"/>
      <c r="K70" s="153"/>
      <c r="L70" s="153"/>
    </row>
    <row r="71" customFormat="false" ht="15" hidden="false" customHeight="false" outlineLevel="0" collapsed="false">
      <c r="A71" s="154" t="s">
        <v>665</v>
      </c>
      <c r="B71" s="155"/>
      <c r="C71" s="155"/>
      <c r="D71" s="155"/>
      <c r="E71" s="155"/>
      <c r="F71" s="155"/>
      <c r="G71" s="155"/>
      <c r="H71" s="155"/>
      <c r="I71" s="155"/>
      <c r="J71" s="155"/>
      <c r="K71" s="155"/>
      <c r="L71" s="155"/>
    </row>
    <row r="72" customFormat="false" ht="15" hidden="false" customHeight="false" outlineLevel="0" collapsed="false">
      <c r="A72" s="156" t="s">
        <v>702</v>
      </c>
      <c r="B72" s="157" t="n">
        <f aca="false">B19</f>
        <v>105000</v>
      </c>
      <c r="C72" s="157"/>
      <c r="D72" s="157"/>
      <c r="E72" s="157"/>
      <c r="F72" s="157"/>
      <c r="G72" s="157"/>
      <c r="H72" s="157"/>
      <c r="I72" s="157"/>
      <c r="J72" s="157"/>
      <c r="K72" s="157"/>
      <c r="L72" s="157"/>
    </row>
    <row r="73" customFormat="false" ht="15" hidden="false" customHeight="false" outlineLevel="0" collapsed="false">
      <c r="A73" s="156" t="s">
        <v>667</v>
      </c>
      <c r="B73" s="157" t="n">
        <f aca="false">B30</f>
        <v>514000</v>
      </c>
      <c r="C73" s="157"/>
      <c r="D73" s="157"/>
      <c r="E73" s="157"/>
      <c r="F73" s="157"/>
      <c r="G73" s="157"/>
      <c r="H73" s="157"/>
      <c r="I73" s="157"/>
      <c r="J73" s="157"/>
      <c r="K73" s="157"/>
      <c r="L73" s="157"/>
    </row>
    <row r="74" customFormat="false" ht="15" hidden="false" customHeight="false" outlineLevel="0" collapsed="false">
      <c r="A74" s="158" t="s">
        <v>219</v>
      </c>
      <c r="B74" s="159" t="n">
        <f aca="false">B72+B73</f>
        <v>619000</v>
      </c>
      <c r="C74" s="159"/>
      <c r="D74" s="159"/>
      <c r="E74" s="159"/>
      <c r="F74" s="159"/>
      <c r="G74" s="159"/>
      <c r="H74" s="159"/>
      <c r="I74" s="159"/>
      <c r="J74" s="159"/>
      <c r="K74" s="159"/>
      <c r="L74" s="159"/>
    </row>
    <row r="75" customFormat="false" ht="15" hidden="false" customHeight="false" outlineLevel="0" collapsed="false">
      <c r="A75" s="160" t="s">
        <v>668</v>
      </c>
      <c r="B75" s="161"/>
      <c r="C75" s="161"/>
      <c r="D75" s="161"/>
      <c r="E75" s="161"/>
      <c r="F75" s="161"/>
      <c r="G75" s="161"/>
      <c r="H75" s="161"/>
      <c r="I75" s="161"/>
      <c r="J75" s="161"/>
      <c r="K75" s="161"/>
      <c r="L75" s="161"/>
    </row>
    <row r="76" customFormat="false" ht="15" hidden="false" customHeight="false" outlineLevel="0" collapsed="false">
      <c r="A76" s="156" t="s">
        <v>702</v>
      </c>
      <c r="B76" s="157" t="n">
        <f aca="false">B47</f>
        <v>0</v>
      </c>
      <c r="C76" s="157" t="n">
        <f aca="false">C47</f>
        <v>994429.454563589</v>
      </c>
      <c r="D76" s="157" t="n">
        <f aca="false">D47</f>
        <v>1020248.45511246</v>
      </c>
      <c r="E76" s="157" t="n">
        <f aca="false">E47</f>
        <v>1046541.29623843</v>
      </c>
      <c r="F76" s="157" t="n">
        <f aca="false">F47</f>
        <v>1073288.98471168</v>
      </c>
      <c r="G76" s="157" t="n">
        <f aca="false">G47</f>
        <v>1100460.28522061</v>
      </c>
      <c r="H76" s="157" t="n">
        <f aca="false">H47</f>
        <v>1128032.24386189</v>
      </c>
      <c r="I76" s="157" t="n">
        <f aca="false">I47</f>
        <v>1156000.35987016</v>
      </c>
      <c r="J76" s="157" t="n">
        <f aca="false">J47</f>
        <v>1184360.6725719</v>
      </c>
      <c r="K76" s="157" t="n">
        <f aca="false">K47</f>
        <v>1213096.34910467</v>
      </c>
      <c r="L76" s="157" t="n">
        <f aca="false">L47</f>
        <v>1242211.08009605</v>
      </c>
      <c r="M76" s="60"/>
    </row>
    <row r="77" customFormat="false" ht="15" hidden="false" customHeight="false" outlineLevel="0" collapsed="false">
      <c r="A77" s="156" t="s">
        <v>667</v>
      </c>
      <c r="B77" s="157" t="n">
        <f aca="false">B68</f>
        <v>0</v>
      </c>
      <c r="C77" s="157" t="n">
        <f aca="false">C68</f>
        <v>51135.146393974</v>
      </c>
      <c r="D77" s="157" t="n">
        <f aca="false">D68</f>
        <v>51135.146393974</v>
      </c>
      <c r="E77" s="157" t="n">
        <f aca="false">E68</f>
        <v>51135.146393974</v>
      </c>
      <c r="F77" s="157" t="n">
        <f aca="false">F68</f>
        <v>51135.146393974</v>
      </c>
      <c r="G77" s="157" t="n">
        <f aca="false">G68</f>
        <v>251135.146393974</v>
      </c>
      <c r="H77" s="157" t="n">
        <f aca="false">H68</f>
        <v>51135.146393974</v>
      </c>
      <c r="I77" s="157" t="n">
        <f aca="false">I68</f>
        <v>51135.146393974</v>
      </c>
      <c r="J77" s="157" t="n">
        <f aca="false">J68</f>
        <v>51135.146393974</v>
      </c>
      <c r="K77" s="157" t="n">
        <f aca="false">K68</f>
        <v>51135.146393974</v>
      </c>
      <c r="L77" s="157" t="n">
        <f aca="false">L68</f>
        <v>251135.146393974</v>
      </c>
    </row>
    <row r="78" customFormat="false" ht="15" hidden="false" customHeight="false" outlineLevel="0" collapsed="false">
      <c r="A78" s="162" t="s">
        <v>219</v>
      </c>
      <c r="B78" s="159" t="n">
        <f aca="false">B76+B77</f>
        <v>0</v>
      </c>
      <c r="C78" s="159" t="n">
        <f aca="false">C76+C77</f>
        <v>1045564.60095756</v>
      </c>
      <c r="D78" s="159" t="n">
        <f aca="false">D76+D77</f>
        <v>1071383.60150643</v>
      </c>
      <c r="E78" s="159" t="n">
        <f aca="false">E76+E77</f>
        <v>1097676.4426324</v>
      </c>
      <c r="F78" s="159" t="n">
        <f aca="false">F76+F77</f>
        <v>1124424.13110565</v>
      </c>
      <c r="G78" s="159" t="n">
        <f aca="false">G76+G77</f>
        <v>1351595.43161459</v>
      </c>
      <c r="H78" s="159" t="n">
        <f aca="false">H76+H77</f>
        <v>1179167.39025587</v>
      </c>
      <c r="I78" s="159" t="n">
        <f aca="false">I76+I77</f>
        <v>1207135.50626414</v>
      </c>
      <c r="J78" s="159" t="n">
        <f aca="false">J76+J77</f>
        <v>1235495.81896588</v>
      </c>
      <c r="K78" s="159" t="n">
        <f aca="false">K76+K77</f>
        <v>1264231.49549864</v>
      </c>
      <c r="L78" s="159" t="n">
        <f aca="false">L76+L77</f>
        <v>1493346.22649002</v>
      </c>
    </row>
    <row r="79" s="20" customFormat="true" ht="15" hidden="false" customHeight="false" outlineLevel="0" collapsed="false">
      <c r="A79" s="152"/>
      <c r="B79" s="163"/>
      <c r="C79" s="163"/>
      <c r="D79" s="163"/>
      <c r="E79" s="163"/>
      <c r="F79" s="163"/>
      <c r="G79" s="163"/>
      <c r="H79" s="163"/>
      <c r="I79" s="163"/>
      <c r="J79" s="163"/>
      <c r="K79" s="163"/>
      <c r="L79" s="163"/>
    </row>
    <row r="80" s="20" customFormat="true" ht="15" hidden="false" customHeight="false" outlineLevel="0" collapsed="false">
      <c r="A80" s="164" t="s">
        <v>670</v>
      </c>
      <c r="B80" s="165" t="n">
        <f aca="false">B74+B78</f>
        <v>619000</v>
      </c>
      <c r="C80" s="165" t="n">
        <f aca="false">C74+C78</f>
        <v>1045564.60095756</v>
      </c>
      <c r="D80" s="165" t="n">
        <f aca="false">D74+D78</f>
        <v>1071383.60150643</v>
      </c>
      <c r="E80" s="165" t="n">
        <f aca="false">E74+E78</f>
        <v>1097676.4426324</v>
      </c>
      <c r="F80" s="165" t="n">
        <f aca="false">F74+F78</f>
        <v>1124424.13110565</v>
      </c>
      <c r="G80" s="165" t="n">
        <f aca="false">G74+G78</f>
        <v>1351595.43161459</v>
      </c>
      <c r="H80" s="165" t="n">
        <f aca="false">H74+H78</f>
        <v>1179167.39025587</v>
      </c>
      <c r="I80" s="165" t="n">
        <f aca="false">I74+I78</f>
        <v>1207135.50626414</v>
      </c>
      <c r="J80" s="165" t="n">
        <f aca="false">J74+J78</f>
        <v>1235495.81896588</v>
      </c>
      <c r="K80" s="165" t="n">
        <f aca="false">K74+K78</f>
        <v>1264231.49549864</v>
      </c>
      <c r="L80" s="165" t="n">
        <f aca="false">L74+L78</f>
        <v>1493346.22649002</v>
      </c>
    </row>
    <row r="81" s="20" customFormat="true" ht="15" hidden="false" customHeight="false" outlineLevel="0" collapsed="false">
      <c r="A81" s="101" t="s">
        <v>671</v>
      </c>
      <c r="B81" s="165" t="n">
        <f aca="false">B80*'Macro-Regions'!$W20</f>
        <v>126559.63253168</v>
      </c>
      <c r="C81" s="165" t="n">
        <f aca="false">C80*'Macro-Regions'!$W20</f>
        <v>213774.26766611</v>
      </c>
      <c r="D81" s="165" t="n">
        <f aca="false">D80*'Macro-Regions'!$W20</f>
        <v>219053.174324915</v>
      </c>
      <c r="E81" s="165" t="n">
        <f aca="false">E80*'Macro-Regions'!$W20</f>
        <v>224428.961580353</v>
      </c>
      <c r="F81" s="165" t="n">
        <f aca="false">F80*'Macro-Regions'!$W20</f>
        <v>229897.746110638</v>
      </c>
      <c r="G81" s="165" t="n">
        <f aca="false">G80*'Macro-Regions'!$W20</f>
        <v>276344.783774862</v>
      </c>
      <c r="H81" s="165" t="n">
        <f aca="false">H80*'Macro-Regions'!$W20</f>
        <v>241090.454933963</v>
      </c>
      <c r="I81" s="165" t="n">
        <f aca="false">I80*'Macro-Regions'!$W20</f>
        <v>246808.765894561</v>
      </c>
      <c r="J81" s="165" t="n">
        <f aca="false">J80*'Macro-Regions'!$W20</f>
        <v>252607.264689416</v>
      </c>
      <c r="K81" s="165" t="n">
        <f aca="false">K80*'Macro-Regions'!$W20</f>
        <v>258482.50970159</v>
      </c>
      <c r="L81" s="165" t="n">
        <f aca="false">L80*'Macro-Regions'!$W20</f>
        <v>305326.897685216</v>
      </c>
    </row>
    <row r="82" s="20" customFormat="true" ht="15" hidden="false" customHeight="false" outlineLevel="0" collapsed="false">
      <c r="A82" s="101" t="s">
        <v>672</v>
      </c>
      <c r="B82" s="165" t="n">
        <f aca="false">B80*'Macro-Regions'!$W21</f>
        <v>155948.831668951</v>
      </c>
      <c r="C82" s="165" t="n">
        <f aca="false">C80*'Macro-Regions'!$W21</f>
        <v>263416.119472932</v>
      </c>
      <c r="D82" s="165" t="n">
        <f aca="false">D80*'Macro-Regions'!$W21</f>
        <v>269920.873867853</v>
      </c>
      <c r="E82" s="165" t="n">
        <f aca="false">E80*'Macro-Regions'!$W21</f>
        <v>276545.006105094</v>
      </c>
      <c r="F82" s="165" t="n">
        <f aca="false">F80*'Macro-Regions'!$W21</f>
        <v>283283.731092571</v>
      </c>
      <c r="G82" s="165" t="n">
        <f aca="false">G80*'Macro-Regions'!$W21</f>
        <v>340516.524150866</v>
      </c>
      <c r="H82" s="165" t="n">
        <f aca="false">H80*'Macro-Regions'!$W21</f>
        <v>297075.568420886</v>
      </c>
      <c r="I82" s="165" t="n">
        <f aca="false">I80*'Macro-Regions'!$W21</f>
        <v>304121.763922455</v>
      </c>
      <c r="J82" s="165" t="n">
        <f aca="false">J80*'Macro-Regions'!$W21</f>
        <v>311266.768173832</v>
      </c>
      <c r="K82" s="165" t="n">
        <f aca="false">K80*'Macro-Regions'!$W21</f>
        <v>318506.34035881</v>
      </c>
      <c r="L82" s="165" t="n">
        <f aca="false">L80*'Macro-Regions'!$W21</f>
        <v>376228.754924645</v>
      </c>
    </row>
    <row r="83" s="20" customFormat="true" ht="15" hidden="false" customHeight="false" outlineLevel="0" collapsed="false">
      <c r="A83" s="101" t="s">
        <v>834</v>
      </c>
      <c r="B83" s="165" t="n">
        <f aca="false">B80*'Macro-Regions'!$W22</f>
        <v>336491.535799369</v>
      </c>
      <c r="C83" s="165" t="n">
        <f aca="false">C80*'Macro-Regions'!$W22</f>
        <v>568374.213818522</v>
      </c>
      <c r="D83" s="165" t="n">
        <f aca="false">D80*'Macro-Regions'!$W22</f>
        <v>582409.553313665</v>
      </c>
      <c r="E83" s="165" t="n">
        <f aca="false">E80*'Macro-Regions'!$W22</f>
        <v>596702.474946955</v>
      </c>
      <c r="F83" s="165" t="n">
        <f aca="false">F80*'Macro-Regions'!$W22</f>
        <v>611242.653902443</v>
      </c>
      <c r="G83" s="165" t="n">
        <f aca="false">G80*'Macro-Regions'!$W22</f>
        <v>734734.123688859</v>
      </c>
      <c r="H83" s="165" t="n">
        <f aca="false">H80*'Macro-Regions'!$W22</f>
        <v>641001.36690102</v>
      </c>
      <c r="I83" s="165" t="n">
        <f aca="false">I80*'Macro-Regions'!$W22</f>
        <v>656204.976447122</v>
      </c>
      <c r="J83" s="165" t="n">
        <f aca="false">J80*'Macro-Regions'!$W22</f>
        <v>671621.786102629</v>
      </c>
      <c r="K83" s="165" t="n">
        <f aca="false">K80*'Macro-Regions'!$W22</f>
        <v>687242.64543824</v>
      </c>
      <c r="L83" s="165" t="n">
        <f aca="false">L80*'Macro-Regions'!$W22</f>
        <v>811790.573880162</v>
      </c>
    </row>
    <row r="84" s="20" customFormat="true" ht="15" hidden="false" customHeight="false" outlineLevel="0" collapsed="false">
      <c r="A84" s="152"/>
      <c r="B84" s="163"/>
      <c r="C84" s="163"/>
      <c r="D84" s="163"/>
      <c r="E84" s="163"/>
      <c r="F84" s="163"/>
      <c r="G84" s="163"/>
      <c r="H84" s="163"/>
      <c r="I84" s="163"/>
      <c r="J84" s="163"/>
      <c r="K84" s="163"/>
      <c r="L84" s="163"/>
    </row>
    <row r="85" s="20" customFormat="true" ht="15" hidden="false" customHeight="false" outlineLevel="0" collapsed="false">
      <c r="A85" s="102" t="s">
        <v>674</v>
      </c>
      <c r="B85" s="166"/>
      <c r="C85" s="163"/>
      <c r="D85" s="163"/>
      <c r="E85" s="163"/>
      <c r="F85" s="163"/>
      <c r="G85" s="163"/>
      <c r="H85" s="163"/>
      <c r="I85" s="163"/>
      <c r="J85" s="163"/>
      <c r="K85" s="163"/>
      <c r="L85" s="163"/>
    </row>
    <row r="86" s="20" customFormat="true" ht="15" hidden="false" customHeight="false" outlineLevel="0" collapsed="false">
      <c r="A86" s="101" t="s">
        <v>238</v>
      </c>
      <c r="B86" s="166" t="n">
        <f aca="false">SUM(B80:L80)</f>
        <v>12689020.6452912</v>
      </c>
      <c r="C86" s="163"/>
      <c r="D86" s="163"/>
      <c r="E86" s="163"/>
      <c r="F86" s="163"/>
      <c r="G86" s="163"/>
      <c r="H86" s="163"/>
      <c r="I86" s="163"/>
      <c r="J86" s="163"/>
      <c r="K86" s="163"/>
      <c r="L86" s="163"/>
    </row>
    <row r="87" s="20" customFormat="true" ht="15" hidden="false" customHeight="false" outlineLevel="0" collapsed="false">
      <c r="A87" s="101" t="s">
        <v>671</v>
      </c>
      <c r="B87" s="166" t="n">
        <f aca="false">$B$86*'Macro-Regions'!$W20</f>
        <v>2594374.4588933</v>
      </c>
      <c r="C87" s="163"/>
      <c r="D87" s="163"/>
      <c r="E87" s="163"/>
      <c r="F87" s="163"/>
      <c r="G87" s="163"/>
      <c r="H87" s="163"/>
      <c r="I87" s="163"/>
      <c r="J87" s="163"/>
      <c r="K87" s="163"/>
      <c r="L87" s="163"/>
    </row>
    <row r="88" s="20" customFormat="true" ht="15" hidden="false" customHeight="false" outlineLevel="0" collapsed="false">
      <c r="A88" s="101" t="s">
        <v>672</v>
      </c>
      <c r="B88" s="166" t="n">
        <f aca="false">$B$86*'Macro-Regions'!$W21</f>
        <v>3196830.2821589</v>
      </c>
      <c r="C88" s="163"/>
      <c r="D88" s="163"/>
      <c r="E88" s="163"/>
      <c r="F88" s="163"/>
      <c r="G88" s="163"/>
      <c r="H88" s="163"/>
      <c r="I88" s="163"/>
      <c r="J88" s="163"/>
      <c r="K88" s="163"/>
      <c r="L88" s="163"/>
    </row>
    <row r="89" s="20" customFormat="true" ht="15" hidden="false" customHeight="false" outlineLevel="0" collapsed="false">
      <c r="A89" s="101" t="s">
        <v>834</v>
      </c>
      <c r="B89" s="166" t="n">
        <f aca="false">$B$86*'Macro-Regions'!$W22</f>
        <v>6897815.90423898</v>
      </c>
      <c r="C89" s="163"/>
      <c r="D89" s="163"/>
      <c r="E89" s="163"/>
      <c r="F89" s="163"/>
      <c r="G89" s="163"/>
      <c r="H89" s="163"/>
      <c r="I89" s="163"/>
      <c r="J89" s="163"/>
      <c r="K89" s="163"/>
      <c r="L89" s="163"/>
    </row>
    <row r="90" s="20" customFormat="true" ht="15" hidden="false" customHeight="false" outlineLevel="0" collapsed="false">
      <c r="A90" s="102" t="s">
        <v>440</v>
      </c>
      <c r="B90" s="24" t="n">
        <f aca="false">'National Data'!B4</f>
        <v>0.03</v>
      </c>
      <c r="C90" s="163"/>
      <c r="D90" s="163"/>
      <c r="E90" s="163"/>
      <c r="F90" s="163"/>
      <c r="G90" s="163"/>
      <c r="H90" s="163"/>
      <c r="I90" s="163"/>
      <c r="J90" s="163"/>
      <c r="K90" s="163"/>
      <c r="L90" s="163"/>
    </row>
    <row r="91" s="20" customFormat="true" ht="15" hidden="false" customHeight="false" outlineLevel="0" collapsed="false">
      <c r="A91" s="102" t="s">
        <v>675</v>
      </c>
      <c r="B91" s="24"/>
      <c r="C91" s="163"/>
      <c r="D91" s="163"/>
      <c r="E91" s="163"/>
      <c r="F91" s="163"/>
      <c r="G91" s="163"/>
      <c r="H91" s="163"/>
      <c r="I91" s="163"/>
      <c r="J91" s="163"/>
      <c r="K91" s="163"/>
      <c r="L91" s="163"/>
    </row>
    <row r="92" s="20" customFormat="true" ht="15" hidden="false" customHeight="false" outlineLevel="0" collapsed="false">
      <c r="A92" s="101" t="s">
        <v>442</v>
      </c>
      <c r="B92" s="167" t="n">
        <v>0</v>
      </c>
      <c r="C92" s="168" t="n">
        <f aca="false">B92+1</f>
        <v>1</v>
      </c>
      <c r="D92" s="168" t="n">
        <f aca="false">C92+1</f>
        <v>2</v>
      </c>
      <c r="E92" s="168" t="n">
        <f aca="false">D92+1</f>
        <v>3</v>
      </c>
      <c r="F92" s="168" t="n">
        <f aca="false">E92+1</f>
        <v>4</v>
      </c>
      <c r="G92" s="168" t="n">
        <f aca="false">F92+1</f>
        <v>5</v>
      </c>
      <c r="H92" s="168" t="n">
        <f aca="false">G92+1</f>
        <v>6</v>
      </c>
      <c r="I92" s="168" t="n">
        <f aca="false">H92+1</f>
        <v>7</v>
      </c>
      <c r="J92" s="168" t="n">
        <f aca="false">I92+1</f>
        <v>8</v>
      </c>
      <c r="K92" s="168" t="n">
        <f aca="false">J92+1</f>
        <v>9</v>
      </c>
      <c r="L92" s="168" t="n">
        <f aca="false">K92+1</f>
        <v>10</v>
      </c>
    </row>
    <row r="93" s="20" customFormat="true" ht="15" hidden="false" customHeight="false" outlineLevel="0" collapsed="false">
      <c r="A93" s="101" t="s">
        <v>238</v>
      </c>
      <c r="B93" s="169" t="n">
        <f aca="false">PV($B$90,B$92,0,B80)*-1</f>
        <v>619000</v>
      </c>
      <c r="C93" s="169" t="n">
        <f aca="false">PV($B$90,C$92,0,C80)*-1</f>
        <v>1015111.2630656</v>
      </c>
      <c r="D93" s="169" t="n">
        <f aca="false">PV($B$90,D$92,0,D80)*-1</f>
        <v>1009881.79989295</v>
      </c>
      <c r="E93" s="169" t="n">
        <f aca="false">PV($B$90,E$92,0,E80)*-1</f>
        <v>1004529.44114349</v>
      </c>
      <c r="F93" s="169" t="n">
        <f aca="false">PV($B$90,F$92,0,F80)*-1</f>
        <v>999036.276851225</v>
      </c>
      <c r="G93" s="169" t="n">
        <f aca="false">PV($B$90,G$92,0,G80)*-1</f>
        <v>1165898.09224425</v>
      </c>
      <c r="H93" s="169" t="n">
        <f aca="false">PV($B$90,H$92,0,H80)*-1</f>
        <v>987534.125334041</v>
      </c>
      <c r="I93" s="169" t="n">
        <f aca="false">PV($B$90,I$92,0,I80)*-1</f>
        <v>981511.633184532</v>
      </c>
      <c r="J93" s="169" t="n">
        <f aca="false">PV($B$90,J$92,0,J80)*-1</f>
        <v>975311.808447922</v>
      </c>
      <c r="K93" s="169" t="n">
        <f aca="false">PV($B$90,K$92,0,K80)*-1</f>
        <v>968928.171705964</v>
      </c>
      <c r="L93" s="169" t="n">
        <f aca="false">PV($B$90,L$92,0,L80)*-1</f>
        <v>1111189.83996521</v>
      </c>
    </row>
    <row r="94" s="20" customFormat="true" ht="15" hidden="false" customHeight="false" outlineLevel="0" collapsed="false">
      <c r="A94" s="101" t="s">
        <v>671</v>
      </c>
      <c r="B94" s="170" t="n">
        <f aca="false">B$93*'Macro-Regions'!$W20</f>
        <v>126559.63253168</v>
      </c>
      <c r="C94" s="170" t="n">
        <f aca="false">C$93*'Macro-Regions'!$W20</f>
        <v>207547.832685544</v>
      </c>
      <c r="D94" s="170" t="n">
        <f aca="false">D$93*'Macro-Regions'!$W20</f>
        <v>206478.626001428</v>
      </c>
      <c r="E94" s="170" t="n">
        <f aca="false">E$93*'Macro-Regions'!$W20</f>
        <v>205384.292307551</v>
      </c>
      <c r="F94" s="170" t="n">
        <f aca="false">F$93*'Macro-Regions'!$W20</f>
        <v>204261.169764312</v>
      </c>
      <c r="G94" s="170" t="n">
        <f aca="false">G$93*'Macro-Regions'!$W20</f>
        <v>238377.438002939</v>
      </c>
      <c r="H94" s="170" t="n">
        <f aca="false">H$93*'Macro-Regions'!$W20</f>
        <v>201909.460443894</v>
      </c>
      <c r="I94" s="170" t="n">
        <f aca="false">I$93*'Macro-Regions'!$W20</f>
        <v>200678.112473996</v>
      </c>
      <c r="J94" s="170" t="n">
        <f aca="false">J$93*'Macro-Regions'!$W20</f>
        <v>199410.50740061</v>
      </c>
      <c r="K94" s="170" t="n">
        <f aca="false">K$93*'Macro-Regions'!$W20</f>
        <v>198105.320453473</v>
      </c>
      <c r="L94" s="170" t="n">
        <f aca="false">L$93*'Macro-Regions'!$W20</f>
        <v>227191.886621864</v>
      </c>
    </row>
    <row r="95" s="20" customFormat="true" ht="15" hidden="false" customHeight="false" outlineLevel="0" collapsed="false">
      <c r="A95" s="101" t="s">
        <v>672</v>
      </c>
      <c r="B95" s="170" t="n">
        <f aca="false">B$93*'Macro-Regions'!$W21</f>
        <v>155948.831668951</v>
      </c>
      <c r="C95" s="170" t="n">
        <f aca="false">C$93*'Macro-Regions'!$W21</f>
        <v>255743.805313526</v>
      </c>
      <c r="D95" s="170" t="n">
        <f aca="false">D$93*'Macro-Regions'!$W21</f>
        <v>254426.311497646</v>
      </c>
      <c r="E95" s="170" t="n">
        <f aca="false">E$93*'Macro-Regions'!$W21</f>
        <v>253077.855772845</v>
      </c>
      <c r="F95" s="170" t="n">
        <f aca="false">F$93*'Macro-Regions'!$W21</f>
        <v>251693.925960981</v>
      </c>
      <c r="G95" s="170" t="n">
        <f aca="false">G$93*'Macro-Regions'!$W21</f>
        <v>293732.5449605</v>
      </c>
      <c r="H95" s="170" t="n">
        <f aca="false">H$93*'Macro-Regions'!$W21</f>
        <v>248796.11159784</v>
      </c>
      <c r="I95" s="170" t="n">
        <f aca="false">I$93*'Macro-Regions'!$W21</f>
        <v>247278.824660116</v>
      </c>
      <c r="J95" s="170" t="n">
        <f aca="false">J$93*'Macro-Regions'!$W21</f>
        <v>245716.861131478</v>
      </c>
      <c r="K95" s="170" t="n">
        <f aca="false">K$93*'Macro-Regions'!$W21</f>
        <v>244108.588608526</v>
      </c>
      <c r="L95" s="170" t="n">
        <f aca="false">L$93*'Macro-Regions'!$W21</f>
        <v>279949.5271486</v>
      </c>
    </row>
    <row r="96" s="20" customFormat="true" ht="15" hidden="false" customHeight="false" outlineLevel="0" collapsed="false">
      <c r="A96" s="101" t="s">
        <v>834</v>
      </c>
      <c r="B96" s="170" t="n">
        <f aca="false">B$93*'Macro-Regions'!$W22</f>
        <v>336491.535799369</v>
      </c>
      <c r="C96" s="170" t="n">
        <f aca="false">C$93*'Macro-Regions'!$W22</f>
        <v>551819.625066526</v>
      </c>
      <c r="D96" s="170" t="n">
        <f aca="false">D$93*'Macro-Regions'!$W22</f>
        <v>548976.862393878</v>
      </c>
      <c r="E96" s="170" t="n">
        <f aca="false">E$93*'Macro-Regions'!$W22</f>
        <v>546067.293063093</v>
      </c>
      <c r="F96" s="170" t="n">
        <f aca="false">F$93*'Macro-Regions'!$W22</f>
        <v>543081.181125933</v>
      </c>
      <c r="G96" s="170" t="n">
        <f aca="false">G$93*'Macro-Regions'!$W22</f>
        <v>633788.109280811</v>
      </c>
      <c r="H96" s="170" t="n">
        <f aca="false">H$93*'Macro-Regions'!$W22</f>
        <v>536828.553292307</v>
      </c>
      <c r="I96" s="170" t="n">
        <f aca="false">I$93*'Macro-Regions'!$W22</f>
        <v>533554.696050421</v>
      </c>
      <c r="J96" s="170" t="n">
        <f aca="false">J$93*'Macro-Regions'!$W22</f>
        <v>530184.439915834</v>
      </c>
      <c r="K96" s="170" t="n">
        <f aca="false">K$93*'Macro-Regions'!$W22</f>
        <v>526714.262643966</v>
      </c>
      <c r="L96" s="170" t="n">
        <f aca="false">L$93*'Macro-Regions'!$W22</f>
        <v>604048.426194749</v>
      </c>
    </row>
    <row r="97" s="20" customFormat="true" ht="15" hidden="false" customHeight="false" outlineLevel="0" collapsed="false">
      <c r="A97" s="102" t="s">
        <v>676</v>
      </c>
      <c r="B97" s="169"/>
      <c r="C97" s="163"/>
      <c r="D97" s="163"/>
      <c r="E97" s="163"/>
      <c r="F97" s="163"/>
      <c r="G97" s="163"/>
      <c r="H97" s="163"/>
      <c r="I97" s="163"/>
      <c r="J97" s="163"/>
      <c r="K97" s="163"/>
      <c r="L97" s="163"/>
    </row>
    <row r="98" customFormat="false" ht="15" hidden="false" customHeight="false" outlineLevel="0" collapsed="false">
      <c r="A98" s="101" t="s">
        <v>238</v>
      </c>
      <c r="B98" s="138" t="n">
        <f aca="false">NPV(B90,C80:L80)+B80</f>
        <v>10837932.4518352</v>
      </c>
      <c r="C98" s="20"/>
      <c r="D98" s="20"/>
      <c r="E98" s="20"/>
      <c r="F98" s="20"/>
      <c r="G98" s="20"/>
      <c r="H98" s="20"/>
      <c r="I98" s="20"/>
      <c r="J98" s="20"/>
      <c r="K98" s="20"/>
      <c r="L98" s="20"/>
    </row>
    <row r="99" customFormat="false" ht="15" hidden="false" customHeight="false" outlineLevel="0" collapsed="false">
      <c r="A99" s="101" t="s">
        <v>671</v>
      </c>
      <c r="B99" s="138" t="n">
        <f aca="false">B$98*'Macro-Regions'!$W20</f>
        <v>2215904.27868729</v>
      </c>
      <c r="C99" s="20"/>
      <c r="D99" s="20"/>
      <c r="E99" s="20"/>
      <c r="F99" s="20"/>
      <c r="G99" s="20"/>
      <c r="H99" s="20"/>
      <c r="I99" s="20"/>
      <c r="J99" s="20"/>
      <c r="K99" s="20"/>
      <c r="L99" s="20"/>
    </row>
    <row r="100" customFormat="false" ht="15" hidden="false" customHeight="false" outlineLevel="0" collapsed="false">
      <c r="A100" s="101" t="s">
        <v>672</v>
      </c>
      <c r="B100" s="138" t="n">
        <f aca="false">B$98*'Macro-Regions'!$W20</f>
        <v>2215904.27868729</v>
      </c>
      <c r="C100" s="20"/>
      <c r="D100" s="20"/>
      <c r="E100" s="20"/>
      <c r="F100" s="20"/>
      <c r="G100" s="20"/>
      <c r="H100" s="20"/>
      <c r="I100" s="20"/>
      <c r="J100" s="20"/>
      <c r="K100" s="20"/>
      <c r="L100" s="20"/>
    </row>
    <row r="101" customFormat="false" ht="15" hidden="false" customHeight="false" outlineLevel="0" collapsed="false">
      <c r="A101" s="101" t="s">
        <v>834</v>
      </c>
      <c r="B101" s="138" t="n">
        <f aca="false">B$98*'Macro-Regions'!$W20</f>
        <v>2215904.27868729</v>
      </c>
      <c r="C101" s="20"/>
      <c r="D101" s="20"/>
      <c r="E101" s="20"/>
      <c r="F101" s="20"/>
      <c r="G101" s="20"/>
      <c r="H101" s="20"/>
      <c r="I101" s="20"/>
      <c r="J101" s="20"/>
      <c r="K101" s="20"/>
      <c r="L101" s="20"/>
    </row>
  </sheetData>
  <hyperlinks>
    <hyperlink ref="M27" r:id="rId1" display="Fiedler and Macdonald FNB (2009)"/>
    <hyperlink ref="M37" r:id="rId2"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N1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88" activePane="bottomLeft" state="frozen"/>
      <selection pane="topLeft" activeCell="A1" activeCellId="0" sqref="A1"/>
      <selection pane="bottomLeft" activeCell="B52" activeCellId="0" sqref="B52"/>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12" min="2" style="0" width="15.33"/>
    <col collapsed="false" customWidth="true" hidden="false" outlineLevel="0" max="13" min="13" style="0" width="10.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row>
    <row r="2" customFormat="false" ht="15" hidden="false" customHeight="false" outlineLevel="0" collapsed="false">
      <c r="A2" s="53" t="s">
        <v>835</v>
      </c>
      <c r="M2" s="0" t="s">
        <v>235</v>
      </c>
    </row>
    <row r="3" customFormat="false" ht="15" hidden="false" customHeight="false" outlineLevel="0" collapsed="false">
      <c r="A3" s="0" t="s">
        <v>836</v>
      </c>
      <c r="B3" s="0" t="n">
        <v>6</v>
      </c>
      <c r="C3" s="0" t="n">
        <f aca="false">B3</f>
        <v>6</v>
      </c>
      <c r="D3" s="0" t="n">
        <f aca="false">C3</f>
        <v>6</v>
      </c>
      <c r="E3" s="0" t="n">
        <f aca="false">D3</f>
        <v>6</v>
      </c>
      <c r="F3" s="0" t="n">
        <f aca="false">E3</f>
        <v>6</v>
      </c>
      <c r="G3" s="0" t="n">
        <f aca="false">F3</f>
        <v>6</v>
      </c>
      <c r="H3" s="0" t="n">
        <f aca="false">G3</f>
        <v>6</v>
      </c>
      <c r="I3" s="0" t="n">
        <f aca="false">H3</f>
        <v>6</v>
      </c>
      <c r="J3" s="0" t="n">
        <f aca="false">I3</f>
        <v>6</v>
      </c>
      <c r="K3" s="0" t="n">
        <f aca="false">J3</f>
        <v>6</v>
      </c>
      <c r="L3" s="0" t="n">
        <f aca="false">K3</f>
        <v>6</v>
      </c>
      <c r="M3" s="19" t="s">
        <v>679</v>
      </c>
    </row>
    <row r="4" customFormat="false" ht="15" hidden="false" customHeight="false" outlineLevel="0" collapsed="false">
      <c r="A4" s="0" t="s">
        <v>680</v>
      </c>
      <c r="B4" s="0" t="n">
        <v>250</v>
      </c>
      <c r="C4" s="0" t="n">
        <f aca="false">B4</f>
        <v>250</v>
      </c>
      <c r="D4" s="0" t="n">
        <f aca="false">C4</f>
        <v>250</v>
      </c>
      <c r="E4" s="0" t="n">
        <f aca="false">D4</f>
        <v>250</v>
      </c>
      <c r="F4" s="0" t="n">
        <f aca="false">E4</f>
        <v>250</v>
      </c>
      <c r="G4" s="0" t="n">
        <f aca="false">F4</f>
        <v>250</v>
      </c>
      <c r="H4" s="0" t="n">
        <f aca="false">G4</f>
        <v>250</v>
      </c>
      <c r="I4" s="0" t="n">
        <f aca="false">H4</f>
        <v>250</v>
      </c>
      <c r="J4" s="0" t="n">
        <f aca="false">I4</f>
        <v>250</v>
      </c>
      <c r="K4" s="0" t="n">
        <f aca="false">J4</f>
        <v>250</v>
      </c>
      <c r="L4" s="0" t="n">
        <f aca="false">K4</f>
        <v>250</v>
      </c>
      <c r="M4" s="0" t="s">
        <v>681</v>
      </c>
    </row>
    <row r="5" customFormat="false" ht="15" hidden="false" customHeight="false" outlineLevel="0" collapsed="false">
      <c r="A5" s="19" t="s">
        <v>837</v>
      </c>
      <c r="B5" s="142" t="n">
        <f aca="false">'National Data'!C26</f>
        <v>5498.31327368182</v>
      </c>
      <c r="C5" s="142" t="n">
        <f aca="false">B5</f>
        <v>5498.31327368182</v>
      </c>
      <c r="D5" s="142" t="n">
        <f aca="false">C5</f>
        <v>5498.31327368182</v>
      </c>
      <c r="E5" s="142" t="n">
        <f aca="false">D5</f>
        <v>5498.31327368182</v>
      </c>
      <c r="F5" s="142" t="n">
        <f aca="false">E5</f>
        <v>5498.31327368182</v>
      </c>
      <c r="G5" s="142" t="n">
        <f aca="false">F5</f>
        <v>5498.31327368182</v>
      </c>
      <c r="H5" s="142" t="n">
        <f aca="false">G5</f>
        <v>5498.31327368182</v>
      </c>
      <c r="I5" s="142" t="n">
        <f aca="false">H5</f>
        <v>5498.31327368182</v>
      </c>
      <c r="J5" s="142" t="n">
        <f aca="false">I5</f>
        <v>5498.31327368182</v>
      </c>
      <c r="K5" s="142" t="n">
        <f aca="false">J5</f>
        <v>5498.31327368182</v>
      </c>
      <c r="L5" s="142" t="n">
        <f aca="false">K5</f>
        <v>5498.31327368182</v>
      </c>
      <c r="M5" s="0" t="s">
        <v>584</v>
      </c>
    </row>
    <row r="6" customFormat="false" ht="15" hidden="false" customHeight="false" outlineLevel="0" collapsed="false">
      <c r="A6" s="19" t="s">
        <v>838</v>
      </c>
      <c r="B6" s="142" t="n">
        <f aca="false">'National Data'!C27</f>
        <v>3141.89329924675</v>
      </c>
      <c r="C6" s="142" t="n">
        <f aca="false">B6</f>
        <v>3141.89329924675</v>
      </c>
      <c r="D6" s="142" t="n">
        <f aca="false">C6</f>
        <v>3141.89329924675</v>
      </c>
      <c r="E6" s="142" t="n">
        <f aca="false">D6</f>
        <v>3141.89329924675</v>
      </c>
      <c r="F6" s="142" t="n">
        <f aca="false">E6</f>
        <v>3141.89329924675</v>
      </c>
      <c r="G6" s="142" t="n">
        <f aca="false">F6</f>
        <v>3141.89329924675</v>
      </c>
      <c r="H6" s="142" t="n">
        <f aca="false">G6</f>
        <v>3141.89329924675</v>
      </c>
      <c r="I6" s="142" t="n">
        <f aca="false">H6</f>
        <v>3141.89329924675</v>
      </c>
      <c r="J6" s="142" t="n">
        <f aca="false">I6</f>
        <v>3141.89329924675</v>
      </c>
      <c r="K6" s="142" t="n">
        <f aca="false">J6</f>
        <v>3141.89329924675</v>
      </c>
      <c r="L6" s="142" t="n">
        <f aca="false">K6</f>
        <v>3141.89329924675</v>
      </c>
      <c r="M6" s="0" t="s">
        <v>586</v>
      </c>
    </row>
    <row r="8" customFormat="false" ht="15" hidden="false" customHeight="false" outlineLevel="0" collapsed="false">
      <c r="A8" s="53" t="s">
        <v>839</v>
      </c>
      <c r="M8" s="0" t="s">
        <v>235</v>
      </c>
    </row>
    <row r="9" customFormat="false" ht="16" hidden="false" customHeight="false" outlineLevel="0" collapsed="false">
      <c r="A9" s="26" t="s">
        <v>840</v>
      </c>
      <c r="B9" s="60" t="n">
        <v>5000</v>
      </c>
      <c r="C9" s="60"/>
      <c r="D9" s="60"/>
      <c r="E9" s="60"/>
      <c r="F9" s="60"/>
      <c r="G9" s="60"/>
      <c r="H9" s="60"/>
      <c r="I9" s="60"/>
      <c r="J9" s="60"/>
      <c r="K9" s="60"/>
      <c r="L9" s="60"/>
      <c r="M9" s="20" t="s">
        <v>841</v>
      </c>
    </row>
    <row r="10" customFormat="false" ht="16" hidden="false" customHeight="false" outlineLevel="0" collapsed="false">
      <c r="A10" s="26" t="s">
        <v>842</v>
      </c>
      <c r="B10" s="48" t="n">
        <f aca="false">B3</f>
        <v>6</v>
      </c>
      <c r="C10" s="60"/>
      <c r="D10" s="60"/>
      <c r="E10" s="60"/>
      <c r="F10" s="60"/>
      <c r="G10" s="60"/>
      <c r="H10" s="60"/>
      <c r="I10" s="60"/>
      <c r="J10" s="60"/>
      <c r="K10" s="60"/>
      <c r="L10" s="60"/>
      <c r="M10" s="20" t="s">
        <v>843</v>
      </c>
    </row>
    <row r="11" customFormat="false" ht="16" hidden="false" customHeight="false" outlineLevel="0" collapsed="false">
      <c r="A11" s="145" t="s">
        <v>844</v>
      </c>
      <c r="B11" s="97" t="n">
        <f aca="false">B9*B10</f>
        <v>30000</v>
      </c>
      <c r="C11" s="60"/>
      <c r="D11" s="60"/>
      <c r="E11" s="60"/>
      <c r="F11" s="60"/>
      <c r="G11" s="60"/>
      <c r="H11" s="60"/>
      <c r="I11" s="60"/>
      <c r="J11" s="60"/>
      <c r="K11" s="60"/>
      <c r="L11" s="60"/>
      <c r="M11" s="20" t="s">
        <v>250</v>
      </c>
    </row>
    <row r="12" customFormat="false" ht="15" hidden="false" customHeight="false" outlineLevel="0" collapsed="false">
      <c r="A12" s="0" t="s">
        <v>845</v>
      </c>
      <c r="B12" s="60" t="n">
        <f aca="false">500+850+200</f>
        <v>1550</v>
      </c>
      <c r="C12" s="60"/>
      <c r="D12" s="60"/>
      <c r="E12" s="60"/>
      <c r="F12" s="60"/>
      <c r="G12" s="60"/>
      <c r="H12" s="60"/>
      <c r="I12" s="60"/>
      <c r="J12" s="60"/>
      <c r="K12" s="60"/>
      <c r="L12" s="60"/>
      <c r="M12" s="20" t="s">
        <v>841</v>
      </c>
    </row>
    <row r="13" customFormat="false" ht="16" hidden="false" customHeight="false" outlineLevel="0" collapsed="false">
      <c r="A13" s="26" t="s">
        <v>846</v>
      </c>
      <c r="B13" s="48" t="n">
        <f aca="false">B3</f>
        <v>6</v>
      </c>
      <c r="C13" s="60"/>
      <c r="D13" s="60"/>
      <c r="E13" s="60"/>
      <c r="F13" s="60"/>
      <c r="G13" s="60"/>
      <c r="H13" s="60"/>
      <c r="I13" s="60"/>
      <c r="J13" s="60"/>
      <c r="K13" s="60"/>
      <c r="L13" s="60"/>
      <c r="M13" s="20" t="s">
        <v>843</v>
      </c>
    </row>
    <row r="14" customFormat="false" ht="16" hidden="false" customHeight="false" outlineLevel="0" collapsed="false">
      <c r="A14" s="145" t="s">
        <v>847</v>
      </c>
      <c r="B14" s="97" t="n">
        <f aca="false">B12*B13</f>
        <v>9300</v>
      </c>
      <c r="C14" s="60"/>
      <c r="D14" s="60"/>
      <c r="E14" s="60"/>
      <c r="F14" s="60"/>
      <c r="G14" s="60"/>
      <c r="H14" s="60"/>
      <c r="I14" s="60"/>
      <c r="J14" s="60"/>
      <c r="K14" s="60"/>
      <c r="L14" s="60"/>
      <c r="M14" s="20" t="s">
        <v>250</v>
      </c>
    </row>
    <row r="15" customFormat="false" ht="15" hidden="false" customHeight="false" outlineLevel="0" collapsed="false">
      <c r="A15" s="20" t="s">
        <v>848</v>
      </c>
      <c r="B15" s="60" t="n">
        <v>6192.75</v>
      </c>
      <c r="C15" s="60"/>
      <c r="D15" s="60"/>
      <c r="E15" s="60"/>
      <c r="F15" s="60"/>
      <c r="G15" s="60"/>
      <c r="H15" s="60"/>
      <c r="I15" s="60"/>
      <c r="J15" s="60"/>
      <c r="K15" s="60"/>
      <c r="L15" s="60"/>
      <c r="M15" s="20" t="s">
        <v>849</v>
      </c>
    </row>
    <row r="16" customFormat="false" ht="16" hidden="false" customHeight="false" outlineLevel="0" collapsed="false">
      <c r="A16" s="26" t="s">
        <v>850</v>
      </c>
      <c r="B16" s="48" t="n">
        <f aca="false">B3</f>
        <v>6</v>
      </c>
      <c r="C16" s="60"/>
      <c r="D16" s="60"/>
      <c r="E16" s="60"/>
      <c r="F16" s="60"/>
      <c r="G16" s="60"/>
      <c r="H16" s="60"/>
      <c r="I16" s="60"/>
      <c r="J16" s="60"/>
      <c r="K16" s="60"/>
      <c r="L16" s="60"/>
      <c r="M16" s="20" t="s">
        <v>843</v>
      </c>
    </row>
    <row r="17" customFormat="false" ht="16" hidden="false" customHeight="false" outlineLevel="0" collapsed="false">
      <c r="A17" s="145" t="s">
        <v>851</v>
      </c>
      <c r="B17" s="97" t="n">
        <f aca="false">B15*B16</f>
        <v>37156.5</v>
      </c>
      <c r="C17" s="60"/>
      <c r="D17" s="60"/>
      <c r="E17" s="60"/>
      <c r="F17" s="60"/>
      <c r="G17" s="60"/>
      <c r="H17" s="60"/>
      <c r="I17" s="60"/>
      <c r="J17" s="60"/>
      <c r="K17" s="60"/>
      <c r="L17" s="60"/>
      <c r="M17" s="20" t="s">
        <v>250</v>
      </c>
    </row>
    <row r="18" customFormat="false" ht="16" hidden="false" customHeight="false" outlineLevel="0" collapsed="false">
      <c r="A18" s="83" t="s">
        <v>852</v>
      </c>
      <c r="B18" s="20" t="n">
        <f aca="false">B3</f>
        <v>6</v>
      </c>
      <c r="C18" s="60"/>
      <c r="D18" s="60"/>
      <c r="E18" s="60"/>
      <c r="F18" s="60"/>
      <c r="G18" s="60"/>
      <c r="H18" s="60"/>
      <c r="I18" s="60"/>
      <c r="J18" s="60"/>
      <c r="K18" s="60"/>
      <c r="L18" s="60"/>
      <c r="M18" s="20"/>
    </row>
    <row r="19" customFormat="false" ht="16" hidden="false" customHeight="false" outlineLevel="0" collapsed="false">
      <c r="A19" s="145" t="s">
        <v>853</v>
      </c>
      <c r="B19" s="97" t="n">
        <f aca="false">2000*B18</f>
        <v>12000</v>
      </c>
      <c r="C19" s="60"/>
      <c r="D19" s="60"/>
      <c r="E19" s="60"/>
      <c r="F19" s="60"/>
      <c r="G19" s="60"/>
      <c r="H19" s="60"/>
      <c r="I19" s="60"/>
      <c r="J19" s="60"/>
      <c r="K19" s="60"/>
      <c r="L19" s="60"/>
      <c r="M19" s="20"/>
    </row>
    <row r="20" customFormat="false" ht="15" hidden="false" customHeight="false" outlineLevel="0" collapsed="false">
      <c r="A20" s="19" t="s">
        <v>854</v>
      </c>
      <c r="B20" s="60"/>
      <c r="C20" s="60"/>
      <c r="D20" s="60"/>
      <c r="E20" s="60"/>
      <c r="F20" s="60"/>
      <c r="G20" s="60"/>
      <c r="H20" s="60"/>
      <c r="I20" s="60"/>
      <c r="J20" s="60"/>
      <c r="K20" s="60"/>
      <c r="L20" s="60"/>
    </row>
    <row r="21" customFormat="false" ht="15" hidden="false" customHeight="false" outlineLevel="0" collapsed="false">
      <c r="A21" s="146" t="s">
        <v>689</v>
      </c>
      <c r="B21" s="147" t="n">
        <f aca="false">B11+B14+B17+B19</f>
        <v>88456.5</v>
      </c>
      <c r="C21" s="60"/>
      <c r="D21" s="60"/>
      <c r="E21" s="60"/>
      <c r="F21" s="60"/>
      <c r="G21" s="60"/>
      <c r="H21" s="60"/>
      <c r="I21" s="60"/>
      <c r="J21" s="60"/>
      <c r="K21" s="60"/>
      <c r="L21" s="60"/>
      <c r="M21" s="0" t="s">
        <v>250</v>
      </c>
    </row>
    <row r="22" customFormat="false" ht="15" hidden="false" customHeight="false" outlineLevel="0" collapsed="false">
      <c r="B22" s="60"/>
      <c r="C22" s="60"/>
      <c r="D22" s="60"/>
      <c r="E22" s="60"/>
      <c r="F22" s="60"/>
      <c r="G22" s="60"/>
      <c r="H22" s="60"/>
      <c r="I22" s="60"/>
      <c r="J22" s="60"/>
      <c r="K22" s="60"/>
      <c r="L22" s="60"/>
    </row>
    <row r="23" customFormat="false" ht="15" hidden="false" customHeight="false" outlineLevel="0" collapsed="false">
      <c r="A23" s="53" t="s">
        <v>604</v>
      </c>
      <c r="B23" s="60"/>
      <c r="C23" s="60"/>
      <c r="D23" s="60"/>
      <c r="E23" s="60"/>
      <c r="F23" s="60"/>
      <c r="G23" s="60"/>
      <c r="H23" s="60"/>
      <c r="I23" s="60"/>
      <c r="J23" s="60"/>
      <c r="K23" s="60"/>
      <c r="L23" s="60"/>
      <c r="M23" s="0" t="s">
        <v>690</v>
      </c>
    </row>
    <row r="24" customFormat="false" ht="15" hidden="false" customHeight="false" outlineLevel="0" collapsed="false">
      <c r="A24" s="58" t="s">
        <v>605</v>
      </c>
      <c r="B24" s="0" t="n">
        <v>200000</v>
      </c>
      <c r="C24" s="60"/>
      <c r="D24" s="60"/>
      <c r="E24" s="60"/>
      <c r="F24" s="60"/>
      <c r="G24" s="60"/>
      <c r="H24" s="60"/>
      <c r="I24" s="60"/>
      <c r="J24" s="60"/>
      <c r="K24" s="60"/>
      <c r="L24" s="60"/>
      <c r="M24" s="0" t="s">
        <v>606</v>
      </c>
    </row>
    <row r="25" customFormat="false" ht="15" hidden="false" customHeight="false" outlineLevel="0" collapsed="false">
      <c r="A25" s="58" t="s">
        <v>607</v>
      </c>
      <c r="B25" s="0" t="n">
        <v>6000</v>
      </c>
      <c r="C25" s="60"/>
      <c r="D25" s="60"/>
      <c r="E25" s="60"/>
      <c r="F25" s="60"/>
      <c r="G25" s="60"/>
      <c r="H25" s="60"/>
      <c r="I25" s="60"/>
      <c r="J25" s="60"/>
      <c r="K25" s="60"/>
      <c r="L25" s="60"/>
      <c r="M25" s="0" t="s">
        <v>608</v>
      </c>
    </row>
    <row r="26" customFormat="false" ht="15" hidden="false" customHeight="false" outlineLevel="0" collapsed="false">
      <c r="A26" s="58" t="s">
        <v>609</v>
      </c>
      <c r="B26" s="0" t="n">
        <v>30000</v>
      </c>
      <c r="C26" s="60"/>
      <c r="D26" s="60"/>
      <c r="E26" s="60"/>
      <c r="F26" s="60"/>
      <c r="G26" s="60"/>
      <c r="H26" s="60"/>
      <c r="I26" s="60"/>
      <c r="J26" s="60"/>
      <c r="K26" s="60"/>
      <c r="L26" s="60"/>
      <c r="M26" s="0" t="s">
        <v>608</v>
      </c>
    </row>
    <row r="27" customFormat="false" ht="15" hidden="false" customHeight="false" outlineLevel="0" collapsed="false">
      <c r="A27" s="0" t="s">
        <v>610</v>
      </c>
      <c r="B27" s="22" t="n">
        <v>15000</v>
      </c>
      <c r="C27" s="60"/>
      <c r="D27" s="60"/>
      <c r="E27" s="60"/>
      <c r="F27" s="60"/>
      <c r="G27" s="60"/>
      <c r="H27" s="60"/>
      <c r="I27" s="60"/>
      <c r="J27" s="60"/>
      <c r="K27" s="60"/>
      <c r="L27" s="60"/>
      <c r="M27" s="0" t="s">
        <v>611</v>
      </c>
    </row>
    <row r="28" customFormat="false" ht="15" hidden="false" customHeight="false" outlineLevel="0" collapsed="false">
      <c r="A28" s="0" t="s">
        <v>612</v>
      </c>
      <c r="B28" s="0" t="n">
        <v>250000</v>
      </c>
      <c r="C28" s="60"/>
      <c r="D28" s="60"/>
      <c r="E28" s="60"/>
      <c r="F28" s="60"/>
      <c r="G28" s="60"/>
      <c r="H28" s="60"/>
      <c r="I28" s="60"/>
      <c r="J28" s="60"/>
      <c r="K28" s="60"/>
      <c r="L28" s="60"/>
      <c r="M28" s="0" t="s">
        <v>595</v>
      </c>
    </row>
    <row r="29" customFormat="false" ht="15" hidden="false" customHeight="false" outlineLevel="0" collapsed="false">
      <c r="A29" s="0" t="s">
        <v>613</v>
      </c>
      <c r="B29" s="148" t="n">
        <v>15000</v>
      </c>
      <c r="C29" s="60"/>
      <c r="D29" s="60"/>
      <c r="E29" s="60"/>
      <c r="F29" s="60"/>
      <c r="G29" s="60"/>
      <c r="H29" s="60"/>
      <c r="I29" s="60"/>
      <c r="J29" s="60"/>
      <c r="K29" s="60"/>
      <c r="L29" s="60"/>
      <c r="M29" s="0" t="s">
        <v>611</v>
      </c>
    </row>
    <row r="30" customFormat="false" ht="15" hidden="false" customHeight="false" outlineLevel="0" collapsed="false">
      <c r="A30" s="0" t="s">
        <v>614</v>
      </c>
      <c r="B30" s="0" t="n">
        <v>2500</v>
      </c>
      <c r="C30" s="60"/>
      <c r="D30" s="60"/>
      <c r="E30" s="60"/>
      <c r="F30" s="60"/>
      <c r="G30" s="60"/>
      <c r="H30" s="60"/>
      <c r="I30" s="60"/>
      <c r="J30" s="60"/>
      <c r="K30" s="60"/>
      <c r="L30" s="60"/>
      <c r="M30" s="0" t="s">
        <v>611</v>
      </c>
    </row>
    <row r="31" customFormat="false" ht="15" hidden="false" customHeight="false" outlineLevel="0" collapsed="false">
      <c r="A31" s="0" t="s">
        <v>615</v>
      </c>
      <c r="B31" s="0" t="n">
        <v>2500</v>
      </c>
      <c r="C31" s="60"/>
      <c r="D31" s="60"/>
      <c r="E31" s="60"/>
      <c r="F31" s="60"/>
      <c r="G31" s="60"/>
      <c r="H31" s="60"/>
      <c r="I31" s="60"/>
      <c r="J31" s="60"/>
      <c r="K31" s="60"/>
      <c r="L31" s="60"/>
      <c r="M31" s="0" t="s">
        <v>611</v>
      </c>
    </row>
    <row r="32" customFormat="false" ht="15" hidden="false" customHeight="false" outlineLevel="0" collapsed="false">
      <c r="A32" s="146" t="s">
        <v>616</v>
      </c>
      <c r="B32" s="147" t="n">
        <f aca="false">SUM(B24:B31)</f>
        <v>521000</v>
      </c>
      <c r="C32" s="60"/>
      <c r="D32" s="60"/>
      <c r="E32" s="60"/>
      <c r="F32" s="60"/>
      <c r="G32" s="60"/>
      <c r="H32" s="60"/>
      <c r="I32" s="60"/>
      <c r="J32" s="60"/>
      <c r="K32" s="60"/>
      <c r="L32" s="60"/>
      <c r="M32" s="0" t="s">
        <v>250</v>
      </c>
    </row>
    <row r="33" customFormat="false" ht="15" hidden="false" customHeight="false" outlineLevel="0" collapsed="false">
      <c r="B33" s="60"/>
      <c r="C33" s="60"/>
      <c r="D33" s="60"/>
      <c r="E33" s="60"/>
      <c r="F33" s="60"/>
      <c r="G33" s="60"/>
      <c r="H33" s="60"/>
      <c r="I33" s="60"/>
      <c r="J33" s="60"/>
      <c r="K33" s="60"/>
      <c r="L33" s="60"/>
    </row>
    <row r="34" customFormat="false" ht="15" hidden="false" customHeight="false" outlineLevel="0" collapsed="false">
      <c r="A34" s="53" t="s">
        <v>855</v>
      </c>
      <c r="B34" s="59"/>
      <c r="D34" s="60"/>
      <c r="E34" s="60"/>
      <c r="F34" s="60"/>
      <c r="G34" s="60"/>
      <c r="H34" s="60"/>
      <c r="I34" s="60"/>
      <c r="J34" s="60"/>
      <c r="K34" s="60"/>
      <c r="L34" s="60"/>
      <c r="M34" s="0" t="s">
        <v>235</v>
      </c>
    </row>
    <row r="35" customFormat="false" ht="15" hidden="false" customHeight="false" outlineLevel="0" collapsed="false">
      <c r="A35" s="0" t="s">
        <v>856</v>
      </c>
      <c r="B35" s="185" t="n">
        <f aca="false">'Premix cost calcs - VA oil'!G14</f>
        <v>3.30917647058824</v>
      </c>
      <c r="C35" s="185" t="n">
        <f aca="false">B35</f>
        <v>3.30917647058824</v>
      </c>
      <c r="D35" s="185" t="n">
        <f aca="false">C35</f>
        <v>3.30917647058824</v>
      </c>
      <c r="E35" s="185" t="n">
        <f aca="false">D35</f>
        <v>3.30917647058824</v>
      </c>
      <c r="F35" s="185" t="n">
        <f aca="false">E35</f>
        <v>3.30917647058824</v>
      </c>
      <c r="G35" s="185" t="n">
        <f aca="false">F35</f>
        <v>3.30917647058824</v>
      </c>
      <c r="H35" s="185" t="n">
        <f aca="false">G35</f>
        <v>3.30917647058824</v>
      </c>
      <c r="I35" s="185" t="n">
        <f aca="false">H35</f>
        <v>3.30917647058824</v>
      </c>
      <c r="J35" s="185" t="n">
        <f aca="false">I35</f>
        <v>3.30917647058824</v>
      </c>
      <c r="K35" s="185" t="n">
        <f aca="false">J35</f>
        <v>3.30917647058824</v>
      </c>
      <c r="L35" s="185" t="n">
        <f aca="false">K35</f>
        <v>3.30917647058824</v>
      </c>
      <c r="M35" s="19" t="s">
        <v>619</v>
      </c>
      <c r="N35" s="0" t="s">
        <v>620</v>
      </c>
    </row>
    <row r="36" customFormat="false" ht="15" hidden="false" customHeight="false" outlineLevel="0" collapsed="false">
      <c r="A36" s="0" t="s">
        <v>621</v>
      </c>
      <c r="B36" s="59" t="n">
        <v>6.74</v>
      </c>
      <c r="C36" s="59" t="n">
        <f aca="false">B36</f>
        <v>6.74</v>
      </c>
      <c r="D36" s="59" t="n">
        <f aca="false">C36</f>
        <v>6.74</v>
      </c>
      <c r="E36" s="59" t="n">
        <f aca="false">D36</f>
        <v>6.74</v>
      </c>
      <c r="F36" s="59" t="n">
        <f aca="false">E36</f>
        <v>6.74</v>
      </c>
      <c r="G36" s="59" t="n">
        <f aca="false">F36</f>
        <v>6.74</v>
      </c>
      <c r="H36" s="59" t="n">
        <f aca="false">G36</f>
        <v>6.74</v>
      </c>
      <c r="I36" s="59" t="n">
        <f aca="false">H36</f>
        <v>6.74</v>
      </c>
      <c r="J36" s="59" t="n">
        <f aca="false">I36</f>
        <v>6.74</v>
      </c>
      <c r="K36" s="59" t="n">
        <f aca="false">J36</f>
        <v>6.74</v>
      </c>
      <c r="L36" s="59" t="n">
        <f aca="false">K36</f>
        <v>6.74</v>
      </c>
      <c r="M36" s="0" t="s">
        <v>857</v>
      </c>
    </row>
    <row r="37" customFormat="false" ht="15" hidden="false" customHeight="false" outlineLevel="0" collapsed="false">
      <c r="A37" s="0" t="s">
        <v>623</v>
      </c>
      <c r="B37" s="54" t="n">
        <f aca="false">Demographics!C$3</f>
        <v>21024070</v>
      </c>
      <c r="C37" s="54" t="n">
        <f aca="false">Demographics!D$3</f>
        <v>21586540</v>
      </c>
      <c r="D37" s="54" t="n">
        <f aca="false">Demographics!E$3</f>
        <v>22160198</v>
      </c>
      <c r="E37" s="54" t="n">
        <f aca="false">Demographics!F$3</f>
        <v>22744384</v>
      </c>
      <c r="F37" s="54" t="n">
        <f aca="false">Demographics!G$3</f>
        <v>23338676</v>
      </c>
      <c r="G37" s="54" t="n">
        <f aca="false">Demographics!H$3</f>
        <v>23942380</v>
      </c>
      <c r="H37" s="54" t="n">
        <f aca="false">Demographics!I$3</f>
        <v>24554986</v>
      </c>
      <c r="I37" s="54" t="n">
        <f aca="false">Demographics!J$3</f>
        <v>25176394</v>
      </c>
      <c r="J37" s="54" t="n">
        <f aca="false">Demographics!K$3</f>
        <v>25806516</v>
      </c>
      <c r="K37" s="54" t="n">
        <f aca="false">Demographics!L$3</f>
        <v>26444978</v>
      </c>
      <c r="L37" s="54" t="n">
        <f aca="false">Demographics!M$3</f>
        <v>27091862</v>
      </c>
      <c r="M37" s="0" t="s">
        <v>239</v>
      </c>
    </row>
    <row r="38" customFormat="false" ht="15" hidden="false" customHeight="false" outlineLevel="0" collapsed="false">
      <c r="A38" s="0" t="s">
        <v>624</v>
      </c>
      <c r="B38" s="60" t="n">
        <f aca="false">(B36*B37*365)/1000000</f>
        <v>51721.314607</v>
      </c>
      <c r="C38" s="60" t="n">
        <f aca="false">(C36*C37*365)/1000000</f>
        <v>53105.047054</v>
      </c>
      <c r="D38" s="60" t="n">
        <f aca="false">(D36*D37*365)/1000000</f>
        <v>54516.3030998</v>
      </c>
      <c r="E38" s="60" t="n">
        <f aca="false">(E36*E37*365)/1000000</f>
        <v>55953.4590784</v>
      </c>
      <c r="F38" s="60" t="n">
        <f aca="false">(F36*F37*365)/1000000</f>
        <v>57415.4768276</v>
      </c>
      <c r="G38" s="60" t="n">
        <f aca="false">(G36*G37*365)/1000000</f>
        <v>58900.649038</v>
      </c>
      <c r="H38" s="60" t="n">
        <f aca="false">(H36*H37*365)/1000000</f>
        <v>60407.7210586</v>
      </c>
      <c r="I38" s="60" t="n">
        <f aca="false">(I36*I37*365)/1000000</f>
        <v>61936.4468794</v>
      </c>
      <c r="J38" s="60" t="n">
        <f aca="false">(J36*J37*365)/1000000</f>
        <v>63486.6100116</v>
      </c>
      <c r="K38" s="60" t="n">
        <f aca="false">(K36*K37*365)/1000000</f>
        <v>65057.2903778</v>
      </c>
      <c r="L38" s="60" t="n">
        <f aca="false">(L36*L37*365)/1000000</f>
        <v>66648.6897062</v>
      </c>
      <c r="M38" s="0" t="s">
        <v>250</v>
      </c>
    </row>
    <row r="39" customFormat="false" ht="15" hidden="false" customHeight="false" outlineLevel="0" collapsed="false">
      <c r="A39" s="0" t="s">
        <v>625</v>
      </c>
      <c r="B39" s="99" t="n">
        <v>0.44</v>
      </c>
      <c r="C39" s="99" t="n">
        <f aca="false">B39</f>
        <v>0.44</v>
      </c>
      <c r="D39" s="149" t="n">
        <f aca="false">C39</f>
        <v>0.44</v>
      </c>
      <c r="E39" s="149" t="n">
        <f aca="false">D39</f>
        <v>0.44</v>
      </c>
      <c r="F39" s="149" t="n">
        <f aca="false">E39</f>
        <v>0.44</v>
      </c>
      <c r="G39" s="149" t="n">
        <f aca="false">F39</f>
        <v>0.44</v>
      </c>
      <c r="H39" s="149" t="n">
        <f aca="false">G39</f>
        <v>0.44</v>
      </c>
      <c r="I39" s="149" t="n">
        <f aca="false">H39</f>
        <v>0.44</v>
      </c>
      <c r="J39" s="149" t="n">
        <f aca="false">I39</f>
        <v>0.44</v>
      </c>
      <c r="K39" s="149" t="n">
        <f aca="false">J39</f>
        <v>0.44</v>
      </c>
      <c r="L39" s="149" t="n">
        <f aca="false">K39</f>
        <v>0.44</v>
      </c>
      <c r="M39" s="18" t="s">
        <v>90</v>
      </c>
    </row>
    <row r="40" customFormat="false" ht="15" hidden="false" customHeight="false" outlineLevel="0" collapsed="false">
      <c r="A40" s="0" t="s">
        <v>626</v>
      </c>
      <c r="B40" s="60" t="n">
        <f aca="false">B38*B39</f>
        <v>22757.37842708</v>
      </c>
      <c r="C40" s="60" t="n">
        <f aca="false">C38*C39</f>
        <v>23366.22070376</v>
      </c>
      <c r="D40" s="60" t="n">
        <f aca="false">D38*D39</f>
        <v>23987.173363912</v>
      </c>
      <c r="E40" s="60" t="n">
        <f aca="false">E38*E39</f>
        <v>24619.521994496</v>
      </c>
      <c r="F40" s="60" t="n">
        <f aca="false">F38*F39</f>
        <v>25262.809804144</v>
      </c>
      <c r="G40" s="60" t="n">
        <f aca="false">G38*G39</f>
        <v>25916.28557672</v>
      </c>
      <c r="H40" s="60" t="n">
        <f aca="false">H38*H39</f>
        <v>26579.397265784</v>
      </c>
      <c r="I40" s="60" t="n">
        <f aca="false">I38*I39</f>
        <v>27252.036626936</v>
      </c>
      <c r="J40" s="60" t="n">
        <f aca="false">J38*J39</f>
        <v>27934.108405104</v>
      </c>
      <c r="K40" s="60" t="n">
        <f aca="false">K38*K39</f>
        <v>28625.207766232</v>
      </c>
      <c r="L40" s="60" t="n">
        <f aca="false">L38*L39</f>
        <v>29325.423470728</v>
      </c>
      <c r="M40" s="0" t="s">
        <v>250</v>
      </c>
    </row>
    <row r="41" customFormat="false" ht="15" hidden="false" customHeight="false" outlineLevel="0" collapsed="false">
      <c r="A41" s="97" t="s">
        <v>627</v>
      </c>
      <c r="B41" s="150" t="n">
        <f aca="false">B35*B40</f>
        <v>75308.1812231654</v>
      </c>
      <c r="C41" s="150" t="n">
        <f aca="false">C35*C40</f>
        <v>77322.9477594543</v>
      </c>
      <c r="D41" s="150" t="n">
        <f aca="false">D35*D40</f>
        <v>79377.7896917785</v>
      </c>
      <c r="E41" s="150" t="n">
        <f aca="false">E35*E40</f>
        <v>81470.3429013157</v>
      </c>
      <c r="F41" s="150" t="n">
        <f aca="false">F35*F40</f>
        <v>83599.0957848191</v>
      </c>
      <c r="G41" s="150" t="n">
        <f aca="false">G35*G40</f>
        <v>85761.5624355271</v>
      </c>
      <c r="H41" s="150" t="n">
        <f aca="false">H35*H40</f>
        <v>87955.9160343497</v>
      </c>
      <c r="I41" s="150" t="n">
        <f aca="false">I35*I40</f>
        <v>90181.7983814654</v>
      </c>
      <c r="J41" s="150" t="n">
        <f aca="false">J35*J40</f>
        <v>92438.8942610312</v>
      </c>
      <c r="K41" s="150" t="n">
        <f aca="false">K35*K40</f>
        <v>94725.8640057146</v>
      </c>
      <c r="L41" s="150" t="n">
        <f aca="false">L35*L40</f>
        <v>97043.0013393691</v>
      </c>
      <c r="M41" s="20" t="s">
        <v>250</v>
      </c>
    </row>
    <row r="42" customFormat="false" ht="15" hidden="false" customHeight="false" outlineLevel="0" collapsed="false">
      <c r="A42" s="0" t="s">
        <v>858</v>
      </c>
      <c r="B42" s="0" t="n">
        <v>763.27</v>
      </c>
      <c r="C42" s="0" t="n">
        <f aca="false">B42</f>
        <v>763.27</v>
      </c>
      <c r="D42" s="0" t="n">
        <f aca="false">C42</f>
        <v>763.27</v>
      </c>
      <c r="E42" s="0" t="n">
        <f aca="false">D42</f>
        <v>763.27</v>
      </c>
      <c r="F42" s="0" t="n">
        <f aca="false">E42</f>
        <v>763.27</v>
      </c>
      <c r="G42" s="0" t="n">
        <f aca="false">F42</f>
        <v>763.27</v>
      </c>
      <c r="H42" s="0" t="n">
        <f aca="false">G42</f>
        <v>763.27</v>
      </c>
      <c r="I42" s="0" t="n">
        <f aca="false">H42</f>
        <v>763.27</v>
      </c>
      <c r="J42" s="0" t="n">
        <f aca="false">I42</f>
        <v>763.27</v>
      </c>
      <c r="K42" s="0" t="n">
        <f aca="false">J42</f>
        <v>763.27</v>
      </c>
      <c r="L42" s="0" t="n">
        <f aca="false">K42</f>
        <v>763.27</v>
      </c>
      <c r="M42" s="20" t="s">
        <v>859</v>
      </c>
    </row>
    <row r="43" customFormat="false" ht="15" hidden="false" customHeight="false" outlineLevel="0" collapsed="false">
      <c r="A43" s="97" t="s">
        <v>860</v>
      </c>
      <c r="B43" s="97" t="n">
        <v>0</v>
      </c>
      <c r="C43" s="97" t="n">
        <f aca="false">C42*C3</f>
        <v>4579.62</v>
      </c>
      <c r="D43" s="97" t="n">
        <f aca="false">D42*D3</f>
        <v>4579.62</v>
      </c>
      <c r="E43" s="97" t="n">
        <f aca="false">E42*E3</f>
        <v>4579.62</v>
      </c>
      <c r="F43" s="97" t="n">
        <f aca="false">F42*F3</f>
        <v>4579.62</v>
      </c>
      <c r="G43" s="97" t="n">
        <f aca="false">G42*G3</f>
        <v>4579.62</v>
      </c>
      <c r="H43" s="97" t="n">
        <f aca="false">H42*H3</f>
        <v>4579.62</v>
      </c>
      <c r="I43" s="97" t="n">
        <f aca="false">I42*I3</f>
        <v>4579.62</v>
      </c>
      <c r="J43" s="97" t="n">
        <f aca="false">J42*J3</f>
        <v>4579.62</v>
      </c>
      <c r="K43" s="97" t="n">
        <f aca="false">K42*K3</f>
        <v>4579.62</v>
      </c>
      <c r="L43" s="97" t="n">
        <f aca="false">L42*L3</f>
        <v>4579.62</v>
      </c>
      <c r="M43" s="20" t="s">
        <v>250</v>
      </c>
    </row>
    <row r="44" customFormat="false" ht="15" hidden="false" customHeight="false" outlineLevel="0" collapsed="false">
      <c r="A44" s="0" t="s">
        <v>861</v>
      </c>
      <c r="B44" s="0" t="n">
        <v>0</v>
      </c>
      <c r="C44" s="0" t="n">
        <v>1</v>
      </c>
      <c r="D44" s="0" t="n">
        <f aca="false">C44</f>
        <v>1</v>
      </c>
      <c r="E44" s="0" t="n">
        <f aca="false">D44</f>
        <v>1</v>
      </c>
      <c r="F44" s="0" t="n">
        <f aca="false">E44</f>
        <v>1</v>
      </c>
      <c r="G44" s="0" t="n">
        <f aca="false">F44</f>
        <v>1</v>
      </c>
      <c r="H44" s="0" t="n">
        <f aca="false">G44</f>
        <v>1</v>
      </c>
      <c r="I44" s="0" t="n">
        <f aca="false">H44</f>
        <v>1</v>
      </c>
      <c r="J44" s="0" t="n">
        <f aca="false">I44</f>
        <v>1</v>
      </c>
      <c r="K44" s="0" t="n">
        <f aca="false">J44</f>
        <v>1</v>
      </c>
      <c r="L44" s="0" t="n">
        <f aca="false">K44</f>
        <v>1</v>
      </c>
      <c r="M44" s="20" t="s">
        <v>841</v>
      </c>
    </row>
    <row r="45" customFormat="false" ht="15" hidden="false" customHeight="false" outlineLevel="0" collapsed="false">
      <c r="A45" s="97" t="s">
        <v>862</v>
      </c>
      <c r="B45" s="151" t="n">
        <f aca="false">B44*B5*B3</f>
        <v>0</v>
      </c>
      <c r="C45" s="151" t="n">
        <f aca="false">C44*C5*C3</f>
        <v>32989.8796420909</v>
      </c>
      <c r="D45" s="151" t="n">
        <f aca="false">D44*D5*D3</f>
        <v>32989.8796420909</v>
      </c>
      <c r="E45" s="151" t="n">
        <f aca="false">E44*E5*E3</f>
        <v>32989.8796420909</v>
      </c>
      <c r="F45" s="151" t="n">
        <f aca="false">F44*F5*F3</f>
        <v>32989.8796420909</v>
      </c>
      <c r="G45" s="151" t="n">
        <f aca="false">G44*G5*G3</f>
        <v>32989.8796420909</v>
      </c>
      <c r="H45" s="151" t="n">
        <f aca="false">H44*H5*H3</f>
        <v>32989.8796420909</v>
      </c>
      <c r="I45" s="151" t="n">
        <f aca="false">I44*I5*I3</f>
        <v>32989.8796420909</v>
      </c>
      <c r="J45" s="151" t="n">
        <f aca="false">J44*J5*J3</f>
        <v>32989.8796420909</v>
      </c>
      <c r="K45" s="151" t="n">
        <f aca="false">K44*K5*K3</f>
        <v>32989.8796420909</v>
      </c>
      <c r="L45" s="151" t="n">
        <f aca="false">L44*L5*L3</f>
        <v>32989.8796420909</v>
      </c>
      <c r="M45" s="0" t="s">
        <v>250</v>
      </c>
    </row>
    <row r="46" customFormat="false" ht="15" hidden="false" customHeight="false" outlineLevel="0" collapsed="false">
      <c r="A46" s="186" t="s">
        <v>863</v>
      </c>
      <c r="B46" s="187" t="n">
        <f aca="false">B42*B45</f>
        <v>0</v>
      </c>
      <c r="C46" s="187" t="n">
        <v>3</v>
      </c>
      <c r="D46" s="187" t="n">
        <f aca="false">C46</f>
        <v>3</v>
      </c>
      <c r="E46" s="187" t="n">
        <f aca="false">D46</f>
        <v>3</v>
      </c>
      <c r="F46" s="187" t="n">
        <f aca="false">E46</f>
        <v>3</v>
      </c>
      <c r="G46" s="187" t="n">
        <f aca="false">F46</f>
        <v>3</v>
      </c>
      <c r="H46" s="187" t="n">
        <f aca="false">G46</f>
        <v>3</v>
      </c>
      <c r="I46" s="187" t="n">
        <f aca="false">H46</f>
        <v>3</v>
      </c>
      <c r="J46" s="187" t="n">
        <f aca="false">I46</f>
        <v>3</v>
      </c>
      <c r="K46" s="187" t="n">
        <f aca="false">J46</f>
        <v>3</v>
      </c>
      <c r="L46" s="187" t="n">
        <f aca="false">K46</f>
        <v>3</v>
      </c>
      <c r="M46" s="20" t="s">
        <v>841</v>
      </c>
    </row>
    <row r="47" customFormat="false" ht="15" hidden="false" customHeight="false" outlineLevel="0" collapsed="false">
      <c r="A47" s="97" t="s">
        <v>864</v>
      </c>
      <c r="B47" s="150" t="n">
        <f aca="false">B46*B6*B3</f>
        <v>0</v>
      </c>
      <c r="C47" s="150" t="n">
        <f aca="false">C46*C6*C3</f>
        <v>56554.0793864415</v>
      </c>
      <c r="D47" s="150" t="n">
        <f aca="false">D46*D6*D3</f>
        <v>56554.0793864415</v>
      </c>
      <c r="E47" s="150" t="n">
        <f aca="false">E46*E6*E3</f>
        <v>56554.0793864415</v>
      </c>
      <c r="F47" s="150" t="n">
        <f aca="false">F46*F6*F3</f>
        <v>56554.0793864415</v>
      </c>
      <c r="G47" s="150" t="n">
        <f aca="false">G46*G6*G3</f>
        <v>56554.0793864415</v>
      </c>
      <c r="H47" s="150" t="n">
        <f aca="false">H46*H6*H3</f>
        <v>56554.0793864415</v>
      </c>
      <c r="I47" s="150" t="n">
        <f aca="false">I46*I6*I3</f>
        <v>56554.0793864415</v>
      </c>
      <c r="J47" s="150" t="n">
        <f aca="false">J46*J6*J3</f>
        <v>56554.0793864415</v>
      </c>
      <c r="K47" s="150" t="n">
        <f aca="false">K46*K6*K3</f>
        <v>56554.0793864415</v>
      </c>
      <c r="L47" s="150" t="n">
        <f aca="false">L46*L6*L3</f>
        <v>56554.0793864415</v>
      </c>
      <c r="M47" s="0" t="s">
        <v>250</v>
      </c>
    </row>
    <row r="48" s="186" customFormat="true" ht="15" hidden="false" customHeight="false" outlineLevel="0" collapsed="false">
      <c r="A48" s="19" t="s">
        <v>865</v>
      </c>
      <c r="B48" s="188"/>
      <c r="C48" s="188"/>
      <c r="D48" s="188"/>
      <c r="E48" s="188"/>
      <c r="F48" s="188"/>
      <c r="G48" s="188"/>
      <c r="H48" s="188"/>
      <c r="I48" s="188"/>
      <c r="J48" s="188"/>
      <c r="K48" s="188"/>
      <c r="L48" s="188"/>
    </row>
    <row r="49" customFormat="false" ht="15" hidden="false" customHeight="false" outlineLevel="0" collapsed="false">
      <c r="A49" s="97" t="s">
        <v>866</v>
      </c>
      <c r="B49" s="150" t="n">
        <f aca="false">B48*B3</f>
        <v>0</v>
      </c>
      <c r="C49" s="150" t="n">
        <f aca="false">C48*C3</f>
        <v>0</v>
      </c>
      <c r="D49" s="150" t="n">
        <f aca="false">D48*D3</f>
        <v>0</v>
      </c>
      <c r="E49" s="150" t="n">
        <f aca="false">E48*E3</f>
        <v>0</v>
      </c>
      <c r="F49" s="150" t="n">
        <f aca="false">F48*F3</f>
        <v>0</v>
      </c>
      <c r="G49" s="150" t="n">
        <f aca="false">G48*G3</f>
        <v>0</v>
      </c>
      <c r="H49" s="150" t="n">
        <f aca="false">H48*H3</f>
        <v>0</v>
      </c>
      <c r="I49" s="150" t="n">
        <f aca="false">I48*I3</f>
        <v>0</v>
      </c>
      <c r="J49" s="150" t="n">
        <f aca="false">J48*J3</f>
        <v>0</v>
      </c>
      <c r="K49" s="150" t="n">
        <f aca="false">K48*K3</f>
        <v>0</v>
      </c>
      <c r="L49" s="150" t="n">
        <f aca="false">L48*L3</f>
        <v>0</v>
      </c>
      <c r="M49" s="0" t="s">
        <v>250</v>
      </c>
    </row>
    <row r="50" customFormat="false" ht="15" hidden="false" customHeight="false" outlineLevel="0" collapsed="false">
      <c r="A50" s="97" t="s">
        <v>636</v>
      </c>
      <c r="B50" s="150" t="n">
        <f aca="false">0.05*B41</f>
        <v>3765.40906115827</v>
      </c>
      <c r="C50" s="150" t="n">
        <f aca="false">0.05*C41</f>
        <v>3866.14738797271</v>
      </c>
      <c r="D50" s="150" t="n">
        <f aca="false">0.05*D41</f>
        <v>3968.88948458892</v>
      </c>
      <c r="E50" s="150" t="n">
        <f aca="false">0.05*E41</f>
        <v>4073.51714506579</v>
      </c>
      <c r="F50" s="150" t="n">
        <f aca="false">0.05*F41</f>
        <v>4179.95478924096</v>
      </c>
      <c r="G50" s="150" t="n">
        <f aca="false">0.05*G41</f>
        <v>4288.07812177636</v>
      </c>
      <c r="H50" s="150" t="n">
        <f aca="false">0.05*H41</f>
        <v>4397.79580171749</v>
      </c>
      <c r="I50" s="150" t="n">
        <f aca="false">0.05*I41</f>
        <v>4509.08991907327</v>
      </c>
      <c r="J50" s="150" t="n">
        <f aca="false">0.05*J41</f>
        <v>4621.94471305156</v>
      </c>
      <c r="K50" s="150" t="n">
        <f aca="false">0.05*K41</f>
        <v>4736.29320028573</v>
      </c>
      <c r="L50" s="150" t="n">
        <f aca="false">0.05*L41</f>
        <v>4852.15006696845</v>
      </c>
      <c r="M50" s="0" t="s">
        <v>590</v>
      </c>
    </row>
    <row r="51" customFormat="false" ht="15" hidden="false" customHeight="false" outlineLevel="0" collapsed="false">
      <c r="A51" s="146" t="s">
        <v>637</v>
      </c>
      <c r="B51" s="147" t="n">
        <f aca="false">B41+B43+B45+B47+B49+B50</f>
        <v>79073.5902843237</v>
      </c>
      <c r="C51" s="147" t="n">
        <f aca="false">C41+C43+C45+C47+C49+C50</f>
        <v>175312.674175959</v>
      </c>
      <c r="D51" s="147" t="n">
        <f aca="false">D41+D43+D45+D47+D49+D50</f>
        <v>177470.2582049</v>
      </c>
      <c r="E51" s="147" t="n">
        <f aca="false">E41+E43+E45+E47+E49+E50</f>
        <v>179667.439074914</v>
      </c>
      <c r="F51" s="147" t="n">
        <f aca="false">F41+F43+F45+F47+F49+F50</f>
        <v>181902.629602593</v>
      </c>
      <c r="G51" s="147" t="n">
        <f aca="false">G41+G43+G45+G47+G49+G50</f>
        <v>184173.219585836</v>
      </c>
      <c r="H51" s="147" t="n">
        <f aca="false">H41+H43+H45+H47+H49+H50</f>
        <v>186477.2908646</v>
      </c>
      <c r="I51" s="147" t="n">
        <f aca="false">I41+I43+I45+I47+I49+I50</f>
        <v>188814.467329071</v>
      </c>
      <c r="J51" s="147" t="n">
        <f aca="false">J41+J43+J45+J47+J49+J50</f>
        <v>191184.418002615</v>
      </c>
      <c r="K51" s="147" t="n">
        <f aca="false">K41+K43+K45+K47+K49+K50</f>
        <v>193585.736234533</v>
      </c>
      <c r="L51" s="147" t="n">
        <f aca="false">L41+L43+L45+L47+L49+L50</f>
        <v>196018.73043487</v>
      </c>
      <c r="M51" s="0" t="s">
        <v>250</v>
      </c>
    </row>
    <row r="52" customFormat="false" ht="15" hidden="false" customHeight="false" outlineLevel="0" collapsed="false">
      <c r="B52" s="60"/>
      <c r="C52" s="60"/>
      <c r="D52" s="60"/>
      <c r="E52" s="60"/>
      <c r="F52" s="60"/>
      <c r="G52" s="60"/>
      <c r="H52" s="60"/>
      <c r="I52" s="60"/>
      <c r="J52" s="60"/>
      <c r="K52" s="60"/>
      <c r="L52" s="60"/>
    </row>
    <row r="53" customFormat="false" ht="15" hidden="false" customHeight="false" outlineLevel="0" collapsed="false">
      <c r="A53" s="53" t="s">
        <v>638</v>
      </c>
      <c r="B53" s="60"/>
      <c r="C53" s="60"/>
      <c r="D53" s="60"/>
      <c r="E53" s="60"/>
      <c r="F53" s="60"/>
      <c r="G53" s="60"/>
      <c r="H53" s="60"/>
      <c r="I53" s="60"/>
      <c r="J53" s="60"/>
      <c r="K53" s="60"/>
      <c r="L53" s="60"/>
      <c r="M53" s="0" t="s">
        <v>235</v>
      </c>
    </row>
    <row r="54" customFormat="false" ht="15" hidden="false" customHeight="false" outlineLevel="0" collapsed="false">
      <c r="A54" s="0" t="s">
        <v>867</v>
      </c>
      <c r="B54" s="60" t="n">
        <v>300</v>
      </c>
      <c r="C54" s="60" t="n">
        <f aca="false">B54</f>
        <v>300</v>
      </c>
      <c r="D54" s="60" t="n">
        <f aca="false">C54</f>
        <v>300</v>
      </c>
      <c r="E54" s="60" t="n">
        <f aca="false">D54</f>
        <v>300</v>
      </c>
      <c r="F54" s="60" t="n">
        <f aca="false">E54</f>
        <v>300</v>
      </c>
      <c r="G54" s="60" t="n">
        <f aca="false">F54</f>
        <v>300</v>
      </c>
      <c r="H54" s="60" t="n">
        <f aca="false">G54</f>
        <v>300</v>
      </c>
      <c r="I54" s="60" t="n">
        <f aca="false">H54</f>
        <v>300</v>
      </c>
      <c r="J54" s="60" t="n">
        <f aca="false">I54</f>
        <v>300</v>
      </c>
      <c r="K54" s="60" t="n">
        <f aca="false">J54</f>
        <v>300</v>
      </c>
      <c r="L54" s="60" t="n">
        <f aca="false">K54</f>
        <v>300</v>
      </c>
      <c r="M54" s="0" t="s">
        <v>640</v>
      </c>
    </row>
    <row r="55" customFormat="false" ht="15" hidden="false" customHeight="false" outlineLevel="0" collapsed="false">
      <c r="A55" s="0" t="s">
        <v>868</v>
      </c>
      <c r="B55" s="60" t="n">
        <v>0</v>
      </c>
      <c r="C55" s="48" t="n">
        <f aca="false">4*C3</f>
        <v>24</v>
      </c>
      <c r="D55" s="48" t="n">
        <f aca="false">4*D3</f>
        <v>24</v>
      </c>
      <c r="E55" s="48" t="n">
        <f aca="false">4*E3</f>
        <v>24</v>
      </c>
      <c r="F55" s="48" t="n">
        <f aca="false">4*F3</f>
        <v>24</v>
      </c>
      <c r="G55" s="48" t="n">
        <f aca="false">4*G3</f>
        <v>24</v>
      </c>
      <c r="H55" s="48" t="n">
        <f aca="false">4*H3</f>
        <v>24</v>
      </c>
      <c r="I55" s="48" t="n">
        <f aca="false">4*I3</f>
        <v>24</v>
      </c>
      <c r="J55" s="48" t="n">
        <f aca="false">4*J3</f>
        <v>24</v>
      </c>
      <c r="K55" s="48" t="n">
        <f aca="false">4*K3</f>
        <v>24</v>
      </c>
      <c r="L55" s="48" t="n">
        <f aca="false">4*L3</f>
        <v>24</v>
      </c>
      <c r="M55" s="0" t="s">
        <v>640</v>
      </c>
    </row>
    <row r="56" customFormat="false" ht="15" hidden="false" customHeight="false" outlineLevel="0" collapsed="false">
      <c r="A56" s="97" t="s">
        <v>869</v>
      </c>
      <c r="B56" s="150" t="n">
        <f aca="false">B54*B55</f>
        <v>0</v>
      </c>
      <c r="C56" s="150" t="n">
        <f aca="false">C54*C55</f>
        <v>7200</v>
      </c>
      <c r="D56" s="150" t="n">
        <f aca="false">D54*D55</f>
        <v>7200</v>
      </c>
      <c r="E56" s="150" t="n">
        <f aca="false">E54*E55</f>
        <v>7200</v>
      </c>
      <c r="F56" s="150" t="n">
        <f aca="false">F54*F55</f>
        <v>7200</v>
      </c>
      <c r="G56" s="150" t="n">
        <f aca="false">G54*G55</f>
        <v>7200</v>
      </c>
      <c r="H56" s="150" t="n">
        <f aca="false">H54*H55</f>
        <v>7200</v>
      </c>
      <c r="I56" s="150" t="n">
        <f aca="false">I54*I55</f>
        <v>7200</v>
      </c>
      <c r="J56" s="150" t="n">
        <f aca="false">J54*J55</f>
        <v>7200</v>
      </c>
      <c r="K56" s="150" t="n">
        <f aca="false">K54*K55</f>
        <v>7200</v>
      </c>
      <c r="L56" s="150" t="n">
        <f aca="false">L54*L55</f>
        <v>7200</v>
      </c>
      <c r="M56" s="0" t="s">
        <v>250</v>
      </c>
    </row>
    <row r="57" customFormat="false" ht="15" hidden="false" customHeight="false" outlineLevel="0" collapsed="false">
      <c r="A57" s="0" t="s">
        <v>699</v>
      </c>
      <c r="B57" s="60" t="n">
        <v>50</v>
      </c>
      <c r="C57" s="60" t="n">
        <f aca="false">B57</f>
        <v>50</v>
      </c>
      <c r="D57" s="60" t="n">
        <f aca="false">C57</f>
        <v>50</v>
      </c>
      <c r="E57" s="60" t="n">
        <f aca="false">D57</f>
        <v>50</v>
      </c>
      <c r="F57" s="60" t="n">
        <f aca="false">E57</f>
        <v>50</v>
      </c>
      <c r="G57" s="60" t="n">
        <f aca="false">F57</f>
        <v>50</v>
      </c>
      <c r="H57" s="60" t="n">
        <f aca="false">G57</f>
        <v>50</v>
      </c>
      <c r="I57" s="60" t="n">
        <f aca="false">H57</f>
        <v>50</v>
      </c>
      <c r="J57" s="60" t="n">
        <f aca="false">I57</f>
        <v>50</v>
      </c>
      <c r="K57" s="60" t="n">
        <f aca="false">J57</f>
        <v>50</v>
      </c>
      <c r="L57" s="60" t="n">
        <f aca="false">K57</f>
        <v>50</v>
      </c>
      <c r="M57" s="0" t="s">
        <v>644</v>
      </c>
    </row>
    <row r="58" customFormat="false" ht="15" hidden="false" customHeight="false" outlineLevel="0" collapsed="false">
      <c r="A58" s="0" t="s">
        <v>645</v>
      </c>
      <c r="B58" s="60" t="n">
        <v>0</v>
      </c>
      <c r="C58" s="48" t="n">
        <f aca="false">5*C55</f>
        <v>120</v>
      </c>
      <c r="D58" s="48" t="n">
        <f aca="false">5*D55</f>
        <v>120</v>
      </c>
      <c r="E58" s="48" t="n">
        <f aca="false">5*E55</f>
        <v>120</v>
      </c>
      <c r="F58" s="48" t="n">
        <f aca="false">5*F55</f>
        <v>120</v>
      </c>
      <c r="G58" s="48" t="n">
        <f aca="false">5*G55</f>
        <v>120</v>
      </c>
      <c r="H58" s="48" t="n">
        <f aca="false">5*H55</f>
        <v>120</v>
      </c>
      <c r="I58" s="48" t="n">
        <f aca="false">5*I55</f>
        <v>120</v>
      </c>
      <c r="J58" s="48" t="n">
        <f aca="false">5*J55</f>
        <v>120</v>
      </c>
      <c r="K58" s="48" t="n">
        <f aca="false">5*K55</f>
        <v>120</v>
      </c>
      <c r="L58" s="48" t="n">
        <f aca="false">5*L55</f>
        <v>120</v>
      </c>
      <c r="M58" s="0" t="s">
        <v>644</v>
      </c>
    </row>
    <row r="59" customFormat="false" ht="15" hidden="false" customHeight="false" outlineLevel="0" collapsed="false">
      <c r="A59" s="97" t="s">
        <v>700</v>
      </c>
      <c r="B59" s="150"/>
      <c r="C59" s="150" t="n">
        <f aca="false">C57*C58</f>
        <v>6000</v>
      </c>
      <c r="D59" s="150" t="n">
        <f aca="false">D57*D58</f>
        <v>6000</v>
      </c>
      <c r="E59" s="150" t="n">
        <f aca="false">E57*E58</f>
        <v>6000</v>
      </c>
      <c r="F59" s="150" t="n">
        <f aca="false">F57*F58</f>
        <v>6000</v>
      </c>
      <c r="G59" s="150" t="n">
        <f aca="false">G57*G58</f>
        <v>6000</v>
      </c>
      <c r="H59" s="150" t="n">
        <f aca="false">H57*H58</f>
        <v>6000</v>
      </c>
      <c r="I59" s="150" t="n">
        <f aca="false">I57*I58</f>
        <v>6000</v>
      </c>
      <c r="J59" s="150" t="n">
        <f aca="false">J57*J58</f>
        <v>6000</v>
      </c>
      <c r="K59" s="150" t="n">
        <f aca="false">K57*K58</f>
        <v>6000</v>
      </c>
      <c r="L59" s="150" t="n">
        <f aca="false">L57*L58</f>
        <v>6000</v>
      </c>
      <c r="M59" s="0" t="s">
        <v>250</v>
      </c>
    </row>
    <row r="60" customFormat="false" ht="15" hidden="false" customHeight="false" outlineLevel="0" collapsed="false">
      <c r="A60" s="0" t="s">
        <v>647</v>
      </c>
      <c r="B60" s="60" t="n">
        <v>0</v>
      </c>
      <c r="C60" s="48" t="n">
        <v>4</v>
      </c>
      <c r="D60" s="48" t="n">
        <f aca="false">C60</f>
        <v>4</v>
      </c>
      <c r="E60" s="48" t="n">
        <f aca="false">D60</f>
        <v>4</v>
      </c>
      <c r="F60" s="48" t="n">
        <f aca="false">E60</f>
        <v>4</v>
      </c>
      <c r="G60" s="48" t="n">
        <f aca="false">F60</f>
        <v>4</v>
      </c>
      <c r="H60" s="48" t="n">
        <f aca="false">G60</f>
        <v>4</v>
      </c>
      <c r="I60" s="48" t="n">
        <f aca="false">H60</f>
        <v>4</v>
      </c>
      <c r="J60" s="48" t="n">
        <f aca="false">I60</f>
        <v>4</v>
      </c>
      <c r="K60" s="48" t="n">
        <f aca="false">J60</f>
        <v>4</v>
      </c>
      <c r="L60" s="48" t="n">
        <f aca="false">K60</f>
        <v>4</v>
      </c>
      <c r="M60" s="0" t="s">
        <v>648</v>
      </c>
    </row>
    <row r="61" customFormat="false" ht="15" hidden="false" customHeight="false" outlineLevel="0" collapsed="false">
      <c r="A61" s="97" t="s">
        <v>649</v>
      </c>
      <c r="B61" s="150" t="n">
        <f aca="false">B60*B6*2</f>
        <v>0</v>
      </c>
      <c r="C61" s="150" t="n">
        <f aca="false">C60*C6*2</f>
        <v>25135.146393974</v>
      </c>
      <c r="D61" s="150" t="n">
        <f aca="false">D60*D6*2</f>
        <v>25135.146393974</v>
      </c>
      <c r="E61" s="150" t="n">
        <f aca="false">E60*E6*2</f>
        <v>25135.146393974</v>
      </c>
      <c r="F61" s="150" t="n">
        <f aca="false">F60*F6*2</f>
        <v>25135.146393974</v>
      </c>
      <c r="G61" s="150" t="n">
        <f aca="false">G60*G6*2</f>
        <v>25135.146393974</v>
      </c>
      <c r="H61" s="150" t="n">
        <f aca="false">H60*H6*2</f>
        <v>25135.146393974</v>
      </c>
      <c r="I61" s="150" t="n">
        <f aca="false">I60*I6*2</f>
        <v>25135.146393974</v>
      </c>
      <c r="J61" s="150" t="n">
        <f aca="false">J60*J6*2</f>
        <v>25135.146393974</v>
      </c>
      <c r="K61" s="150" t="n">
        <f aca="false">K60*K6*2</f>
        <v>25135.146393974</v>
      </c>
      <c r="L61" s="150" t="n">
        <f aca="false">L60*L6*2</f>
        <v>25135.146393974</v>
      </c>
      <c r="M61" s="0" t="s">
        <v>650</v>
      </c>
    </row>
    <row r="62" customFormat="false" ht="15" hidden="false" customHeight="false" outlineLevel="0" collapsed="false">
      <c r="A62" s="0" t="s">
        <v>651</v>
      </c>
      <c r="B62" s="60" t="n">
        <v>50</v>
      </c>
      <c r="C62" s="60" t="n">
        <f aca="false">B62</f>
        <v>50</v>
      </c>
      <c r="D62" s="60" t="n">
        <f aca="false">C62</f>
        <v>50</v>
      </c>
      <c r="E62" s="60" t="n">
        <f aca="false">D62</f>
        <v>50</v>
      </c>
      <c r="F62" s="60" t="n">
        <f aca="false">E62</f>
        <v>50</v>
      </c>
      <c r="G62" s="60" t="n">
        <f aca="false">F62</f>
        <v>50</v>
      </c>
      <c r="H62" s="60" t="n">
        <f aca="false">G62</f>
        <v>50</v>
      </c>
      <c r="I62" s="60" t="n">
        <f aca="false">H62</f>
        <v>50</v>
      </c>
      <c r="J62" s="60" t="n">
        <f aca="false">I62</f>
        <v>50</v>
      </c>
      <c r="K62" s="60" t="n">
        <f aca="false">J62</f>
        <v>50</v>
      </c>
      <c r="L62" s="60" t="n">
        <f aca="false">K62</f>
        <v>50</v>
      </c>
      <c r="M62" s="0" t="s">
        <v>644</v>
      </c>
    </row>
    <row r="63" customFormat="false" ht="15" hidden="false" customHeight="false" outlineLevel="0" collapsed="false">
      <c r="A63" s="0" t="s">
        <v>652</v>
      </c>
      <c r="B63" s="60"/>
      <c r="C63" s="148" t="n">
        <f aca="false">30*12</f>
        <v>360</v>
      </c>
      <c r="D63" s="148" t="n">
        <f aca="false">C63</f>
        <v>360</v>
      </c>
      <c r="E63" s="148" t="n">
        <f aca="false">D63</f>
        <v>360</v>
      </c>
      <c r="F63" s="148" t="n">
        <f aca="false">E63</f>
        <v>360</v>
      </c>
      <c r="G63" s="148" t="n">
        <f aca="false">F63</f>
        <v>360</v>
      </c>
      <c r="H63" s="148" t="n">
        <f aca="false">G63</f>
        <v>360</v>
      </c>
      <c r="I63" s="148" t="n">
        <f aca="false">H63</f>
        <v>360</v>
      </c>
      <c r="J63" s="148" t="n">
        <f aca="false">I63</f>
        <v>360</v>
      </c>
      <c r="K63" s="148" t="n">
        <f aca="false">J63</f>
        <v>360</v>
      </c>
      <c r="L63" s="148" t="n">
        <f aca="false">K63</f>
        <v>360</v>
      </c>
      <c r="M63" s="0" t="s">
        <v>653</v>
      </c>
    </row>
    <row r="64" customFormat="false" ht="15" hidden="false" customHeight="false" outlineLevel="0" collapsed="false">
      <c r="A64" s="97" t="s">
        <v>654</v>
      </c>
      <c r="B64" s="150"/>
      <c r="C64" s="150" t="n">
        <f aca="false">C62*C63</f>
        <v>18000</v>
      </c>
      <c r="D64" s="150" t="n">
        <f aca="false">D62*D63</f>
        <v>18000</v>
      </c>
      <c r="E64" s="150" t="n">
        <f aca="false">E62*E63</f>
        <v>18000</v>
      </c>
      <c r="F64" s="150" t="n">
        <f aca="false">F62*F63</f>
        <v>18000</v>
      </c>
      <c r="G64" s="150" t="n">
        <f aca="false">G62*G63</f>
        <v>18000</v>
      </c>
      <c r="H64" s="150" t="n">
        <f aca="false">H62*H63</f>
        <v>18000</v>
      </c>
      <c r="I64" s="150" t="n">
        <f aca="false">I62*I63</f>
        <v>18000</v>
      </c>
      <c r="J64" s="150" t="n">
        <f aca="false">J62*J63</f>
        <v>18000</v>
      </c>
      <c r="K64" s="150" t="n">
        <f aca="false">K62*K63</f>
        <v>18000</v>
      </c>
      <c r="L64" s="150" t="n">
        <f aca="false">L62*L63</f>
        <v>18000</v>
      </c>
      <c r="M64" s="0" t="s">
        <v>250</v>
      </c>
    </row>
    <row r="65" customFormat="false" ht="15" hidden="false" customHeight="false" outlineLevel="0" collapsed="false">
      <c r="A65" s="0" t="s">
        <v>655</v>
      </c>
      <c r="B65" s="60" t="n">
        <v>0</v>
      </c>
      <c r="C65" s="189" t="n">
        <v>1</v>
      </c>
      <c r="D65" s="189" t="n">
        <f aca="false">C65</f>
        <v>1</v>
      </c>
      <c r="E65" s="189" t="n">
        <f aca="false">D65</f>
        <v>1</v>
      </c>
      <c r="F65" s="189" t="n">
        <f aca="false">E65</f>
        <v>1</v>
      </c>
      <c r="G65" s="189" t="n">
        <f aca="false">F65</f>
        <v>1</v>
      </c>
      <c r="H65" s="189" t="n">
        <f aca="false">G65</f>
        <v>1</v>
      </c>
      <c r="I65" s="189" t="n">
        <f aca="false">H65</f>
        <v>1</v>
      </c>
      <c r="J65" s="189" t="n">
        <f aca="false">I65</f>
        <v>1</v>
      </c>
      <c r="K65" s="189" t="n">
        <f aca="false">J65</f>
        <v>1</v>
      </c>
      <c r="L65" s="189" t="n">
        <f aca="false">K65</f>
        <v>1</v>
      </c>
      <c r="M65" s="0" t="s">
        <v>870</v>
      </c>
    </row>
    <row r="66" customFormat="false" ht="15" hidden="false" customHeight="false" outlineLevel="0" collapsed="false">
      <c r="A66" s="97" t="s">
        <v>657</v>
      </c>
      <c r="B66" s="150" t="n">
        <f aca="false">B65*B6*2</f>
        <v>0</v>
      </c>
      <c r="C66" s="150" t="n">
        <f aca="false">C65*C6*2</f>
        <v>6283.7865984935</v>
      </c>
      <c r="D66" s="150" t="n">
        <f aca="false">D65*D6*2</f>
        <v>6283.7865984935</v>
      </c>
      <c r="E66" s="150" t="n">
        <f aca="false">E65*E6*2</f>
        <v>6283.7865984935</v>
      </c>
      <c r="F66" s="150" t="n">
        <f aca="false">F65*F6*2</f>
        <v>6283.7865984935</v>
      </c>
      <c r="G66" s="150" t="n">
        <f aca="false">G65*G6*2</f>
        <v>6283.7865984935</v>
      </c>
      <c r="H66" s="150" t="n">
        <f aca="false">H65*H6*2</f>
        <v>6283.7865984935</v>
      </c>
      <c r="I66" s="150" t="n">
        <f aca="false">I65*I6*2</f>
        <v>6283.7865984935</v>
      </c>
      <c r="J66" s="150" t="n">
        <f aca="false">J65*J6*2</f>
        <v>6283.7865984935</v>
      </c>
      <c r="K66" s="150" t="n">
        <f aca="false">K65*K6*2</f>
        <v>6283.7865984935</v>
      </c>
      <c r="L66" s="150" t="n">
        <f aca="false">L65*L6*2</f>
        <v>6283.7865984935</v>
      </c>
      <c r="M66" s="20" t="s">
        <v>250</v>
      </c>
    </row>
    <row r="67" customFormat="false" ht="15" hidden="false" customHeight="false" outlineLevel="0" collapsed="false">
      <c r="A67" s="0" t="s">
        <v>658</v>
      </c>
      <c r="B67" s="60" t="n">
        <v>50</v>
      </c>
      <c r="C67" s="60" t="n">
        <f aca="false">B67</f>
        <v>50</v>
      </c>
      <c r="D67" s="60" t="n">
        <f aca="false">C67</f>
        <v>50</v>
      </c>
      <c r="E67" s="60" t="n">
        <f aca="false">D67</f>
        <v>50</v>
      </c>
      <c r="F67" s="60" t="n">
        <f aca="false">E67</f>
        <v>50</v>
      </c>
      <c r="G67" s="60" t="n">
        <f aca="false">F67</f>
        <v>50</v>
      </c>
      <c r="H67" s="60" t="n">
        <f aca="false">G67</f>
        <v>50</v>
      </c>
      <c r="I67" s="60" t="n">
        <f aca="false">H67</f>
        <v>50</v>
      </c>
      <c r="J67" s="60" t="n">
        <f aca="false">I67</f>
        <v>50</v>
      </c>
      <c r="K67" s="60" t="n">
        <f aca="false">J67</f>
        <v>50</v>
      </c>
      <c r="L67" s="60" t="n">
        <f aca="false">K67</f>
        <v>50</v>
      </c>
      <c r="M67" s="0" t="s">
        <v>644</v>
      </c>
    </row>
    <row r="68" customFormat="false" ht="15" hidden="false" customHeight="false" outlineLevel="0" collapsed="false">
      <c r="A68" s="0" t="s">
        <v>659</v>
      </c>
      <c r="B68" s="60" t="n">
        <v>0</v>
      </c>
      <c r="C68" s="48" t="n">
        <v>350</v>
      </c>
      <c r="D68" s="48" t="n">
        <f aca="false">C68</f>
        <v>350</v>
      </c>
      <c r="E68" s="48" t="n">
        <f aca="false">D68</f>
        <v>350</v>
      </c>
      <c r="F68" s="48" t="n">
        <f aca="false">E68</f>
        <v>350</v>
      </c>
      <c r="G68" s="48" t="n">
        <f aca="false">F68</f>
        <v>350</v>
      </c>
      <c r="H68" s="48" t="n">
        <f aca="false">G68</f>
        <v>350</v>
      </c>
      <c r="I68" s="48" t="n">
        <f aca="false">H68</f>
        <v>350</v>
      </c>
      <c r="J68" s="48" t="n">
        <f aca="false">I68</f>
        <v>350</v>
      </c>
      <c r="K68" s="48" t="n">
        <f aca="false">J68</f>
        <v>350</v>
      </c>
      <c r="L68" s="48" t="n">
        <f aca="false">K68</f>
        <v>350</v>
      </c>
      <c r="M68" s="0" t="s">
        <v>644</v>
      </c>
    </row>
    <row r="69" customFormat="false" ht="15" hidden="false" customHeight="false" outlineLevel="0" collapsed="false">
      <c r="A69" s="97" t="s">
        <v>660</v>
      </c>
      <c r="B69" s="150" t="n">
        <f aca="false">B67*B68</f>
        <v>0</v>
      </c>
      <c r="C69" s="150" t="n">
        <f aca="false">C67*C68</f>
        <v>17500</v>
      </c>
      <c r="D69" s="150" t="n">
        <f aca="false">D67*D68</f>
        <v>17500</v>
      </c>
      <c r="E69" s="150" t="n">
        <f aca="false">E67*E68</f>
        <v>17500</v>
      </c>
      <c r="F69" s="150" t="n">
        <f aca="false">F67*F68</f>
        <v>17500</v>
      </c>
      <c r="G69" s="150" t="n">
        <f aca="false">G67*G68</f>
        <v>17500</v>
      </c>
      <c r="H69" s="150" t="n">
        <f aca="false">H67*H68</f>
        <v>17500</v>
      </c>
      <c r="I69" s="150" t="n">
        <f aca="false">I67*I68</f>
        <v>17500</v>
      </c>
      <c r="J69" s="150" t="n">
        <f aca="false">J67*J68</f>
        <v>17500</v>
      </c>
      <c r="K69" s="150" t="n">
        <f aca="false">K67*K68</f>
        <v>17500</v>
      </c>
      <c r="L69" s="150" t="n">
        <f aca="false">L67*L68</f>
        <v>17500</v>
      </c>
      <c r="M69" s="20" t="s">
        <v>250</v>
      </c>
    </row>
    <row r="70" customFormat="false" ht="15" hidden="false" customHeight="false" outlineLevel="0" collapsed="false">
      <c r="A70" s="97" t="s">
        <v>661</v>
      </c>
      <c r="B70" s="150"/>
      <c r="C70" s="150" t="n">
        <f aca="false">0.07*(SUM(B29:B31))</f>
        <v>1400</v>
      </c>
      <c r="D70" s="150" t="n">
        <f aca="false">C70</f>
        <v>1400</v>
      </c>
      <c r="E70" s="150" t="n">
        <f aca="false">D70</f>
        <v>1400</v>
      </c>
      <c r="F70" s="150" t="n">
        <f aca="false">E70</f>
        <v>1400</v>
      </c>
      <c r="G70" s="150" t="n">
        <f aca="false">F70</f>
        <v>1400</v>
      </c>
      <c r="H70" s="150" t="n">
        <f aca="false">G70</f>
        <v>1400</v>
      </c>
      <c r="I70" s="150" t="n">
        <f aca="false">H70</f>
        <v>1400</v>
      </c>
      <c r="J70" s="150" t="n">
        <f aca="false">I70</f>
        <v>1400</v>
      </c>
      <c r="K70" s="150" t="n">
        <f aca="false">J70</f>
        <v>1400</v>
      </c>
      <c r="L70" s="150" t="n">
        <f aca="false">K70</f>
        <v>1400</v>
      </c>
      <c r="M70" s="0" t="s">
        <v>644</v>
      </c>
    </row>
    <row r="71" customFormat="false" ht="15" hidden="false" customHeight="false" outlineLevel="0" collapsed="false">
      <c r="A71" s="97" t="s">
        <v>662</v>
      </c>
      <c r="B71" s="150"/>
      <c r="C71" s="150"/>
      <c r="D71" s="150"/>
      <c r="E71" s="150"/>
      <c r="F71" s="150"/>
      <c r="G71" s="150" t="n">
        <v>200000</v>
      </c>
      <c r="H71" s="150"/>
      <c r="I71" s="150"/>
      <c r="J71" s="150"/>
      <c r="K71" s="150"/>
      <c r="L71" s="150" t="n">
        <v>200000</v>
      </c>
      <c r="M71" s="0" t="s">
        <v>644</v>
      </c>
    </row>
    <row r="72" customFormat="false" ht="15" hidden="false" customHeight="false" outlineLevel="0" collapsed="false">
      <c r="A72" s="146" t="s">
        <v>663</v>
      </c>
      <c r="B72" s="147"/>
      <c r="C72" s="147" t="n">
        <f aca="false">C56+C59+C61+C64+C66+C69+C70+C71</f>
        <v>81518.9329924675</v>
      </c>
      <c r="D72" s="147" t="n">
        <f aca="false">D56+D59+D61+D64+D66+D69+D70+D71</f>
        <v>81518.9329924675</v>
      </c>
      <c r="E72" s="147" t="n">
        <f aca="false">E56+E59+E61+E64+E66+E69+E70+E71</f>
        <v>81518.9329924675</v>
      </c>
      <c r="F72" s="147" t="n">
        <f aca="false">F56+F59+F61+F64+F66+F69+F70+F71</f>
        <v>81518.9329924675</v>
      </c>
      <c r="G72" s="147" t="n">
        <f aca="false">G56+G59+G61+G64+G66+G69+G70+G71</f>
        <v>281518.932992468</v>
      </c>
      <c r="H72" s="147" t="n">
        <f aca="false">H56+H59+H61+H64+H66+H69+H70+H71</f>
        <v>81518.9329924675</v>
      </c>
      <c r="I72" s="147" t="n">
        <f aca="false">I56+I59+I61+I64+I66+I69+I70+I71</f>
        <v>81518.9329924675</v>
      </c>
      <c r="J72" s="147" t="n">
        <f aca="false">J56+J59+J61+J64+J66+J69+J70+J71</f>
        <v>81518.9329924675</v>
      </c>
      <c r="K72" s="147" t="n">
        <f aca="false">K56+K59+K61+K64+K66+K69+K70+K71</f>
        <v>81518.9329924675</v>
      </c>
      <c r="L72" s="147" t="n">
        <f aca="false">L56+L59+L61+L64+L66+L69+L70+L71</f>
        <v>281518.932992468</v>
      </c>
      <c r="M72" s="0" t="s">
        <v>250</v>
      </c>
    </row>
    <row r="74" customFormat="false" ht="15" hidden="false" customHeight="false" outlineLevel="0" collapsed="false">
      <c r="A74" s="152" t="s">
        <v>664</v>
      </c>
      <c r="B74" s="153"/>
      <c r="C74" s="153"/>
      <c r="D74" s="153"/>
      <c r="E74" s="153"/>
      <c r="F74" s="153"/>
      <c r="G74" s="153"/>
      <c r="H74" s="153"/>
      <c r="I74" s="153"/>
      <c r="J74" s="153"/>
      <c r="K74" s="153"/>
      <c r="L74" s="153"/>
    </row>
    <row r="75" customFormat="false" ht="15" hidden="false" customHeight="false" outlineLevel="0" collapsed="false">
      <c r="A75" s="154" t="s">
        <v>665</v>
      </c>
      <c r="B75" s="155"/>
      <c r="C75" s="155"/>
      <c r="D75" s="155"/>
      <c r="E75" s="155"/>
      <c r="F75" s="155"/>
      <c r="G75" s="155"/>
      <c r="H75" s="155"/>
      <c r="I75" s="155"/>
      <c r="J75" s="155"/>
      <c r="K75" s="155"/>
      <c r="L75" s="155"/>
    </row>
    <row r="76" customFormat="false" ht="15" hidden="false" customHeight="false" outlineLevel="0" collapsed="false">
      <c r="A76" s="156" t="s">
        <v>871</v>
      </c>
      <c r="B76" s="157" t="n">
        <f aca="false">B21</f>
        <v>88456.5</v>
      </c>
      <c r="C76" s="157"/>
      <c r="D76" s="157"/>
      <c r="E76" s="157"/>
      <c r="F76" s="157"/>
      <c r="G76" s="157"/>
      <c r="H76" s="157"/>
      <c r="I76" s="157"/>
      <c r="J76" s="157"/>
      <c r="K76" s="157"/>
      <c r="L76" s="157"/>
    </row>
    <row r="77" customFormat="false" ht="15" hidden="false" customHeight="false" outlineLevel="0" collapsed="false">
      <c r="A77" s="156" t="s">
        <v>667</v>
      </c>
      <c r="B77" s="157" t="n">
        <f aca="false">B32</f>
        <v>521000</v>
      </c>
      <c r="C77" s="157"/>
      <c r="D77" s="157"/>
      <c r="E77" s="157"/>
      <c r="F77" s="157"/>
      <c r="G77" s="157"/>
      <c r="H77" s="157"/>
      <c r="I77" s="157"/>
      <c r="J77" s="157"/>
      <c r="K77" s="157"/>
      <c r="L77" s="157"/>
    </row>
    <row r="78" customFormat="false" ht="15" hidden="false" customHeight="false" outlineLevel="0" collapsed="false">
      <c r="A78" s="158" t="s">
        <v>219</v>
      </c>
      <c r="B78" s="159" t="n">
        <f aca="false">B76+B77</f>
        <v>609456.5</v>
      </c>
      <c r="C78" s="159"/>
      <c r="D78" s="159"/>
      <c r="E78" s="159"/>
      <c r="F78" s="159"/>
      <c r="G78" s="159"/>
      <c r="H78" s="159"/>
      <c r="I78" s="159"/>
      <c r="J78" s="159"/>
      <c r="K78" s="159"/>
      <c r="L78" s="159"/>
    </row>
    <row r="79" customFormat="false" ht="15" hidden="false" customHeight="false" outlineLevel="0" collapsed="false">
      <c r="A79" s="160" t="s">
        <v>668</v>
      </c>
      <c r="B79" s="161"/>
      <c r="C79" s="161"/>
      <c r="D79" s="161"/>
      <c r="E79" s="161"/>
      <c r="F79" s="161"/>
      <c r="G79" s="161"/>
      <c r="H79" s="161"/>
      <c r="I79" s="161"/>
      <c r="J79" s="161"/>
      <c r="K79" s="161"/>
      <c r="L79" s="161"/>
    </row>
    <row r="80" customFormat="false" ht="15" hidden="false" customHeight="false" outlineLevel="0" collapsed="false">
      <c r="A80" s="156" t="s">
        <v>871</v>
      </c>
      <c r="B80" s="157" t="n">
        <f aca="false">B51</f>
        <v>79073.5902843237</v>
      </c>
      <c r="C80" s="157" t="n">
        <f aca="false">C51</f>
        <v>175312.674175959</v>
      </c>
      <c r="D80" s="157" t="n">
        <f aca="false">D51</f>
        <v>177470.2582049</v>
      </c>
      <c r="E80" s="157" t="n">
        <f aca="false">E51</f>
        <v>179667.439074914</v>
      </c>
      <c r="F80" s="157" t="n">
        <f aca="false">F51</f>
        <v>181902.629602593</v>
      </c>
      <c r="G80" s="157" t="n">
        <f aca="false">G51</f>
        <v>184173.219585836</v>
      </c>
      <c r="H80" s="157" t="n">
        <f aca="false">H51</f>
        <v>186477.2908646</v>
      </c>
      <c r="I80" s="157" t="n">
        <f aca="false">I51</f>
        <v>188814.467329071</v>
      </c>
      <c r="J80" s="157" t="n">
        <f aca="false">J51</f>
        <v>191184.418002615</v>
      </c>
      <c r="K80" s="157" t="n">
        <f aca="false">K51</f>
        <v>193585.736234533</v>
      </c>
      <c r="L80" s="157" t="n">
        <f aca="false">L51</f>
        <v>196018.73043487</v>
      </c>
      <c r="M80" s="60"/>
    </row>
    <row r="81" customFormat="false" ht="15" hidden="false" customHeight="false" outlineLevel="0" collapsed="false">
      <c r="A81" s="156" t="s">
        <v>667</v>
      </c>
      <c r="B81" s="157" t="n">
        <f aca="false">B72</f>
        <v>0</v>
      </c>
      <c r="C81" s="157" t="n">
        <f aca="false">C72</f>
        <v>81518.9329924675</v>
      </c>
      <c r="D81" s="157" t="n">
        <f aca="false">D72</f>
        <v>81518.9329924675</v>
      </c>
      <c r="E81" s="157" t="n">
        <f aca="false">E72</f>
        <v>81518.9329924675</v>
      </c>
      <c r="F81" s="157" t="n">
        <f aca="false">F72</f>
        <v>81518.9329924675</v>
      </c>
      <c r="G81" s="157" t="n">
        <f aca="false">G72</f>
        <v>281518.932992468</v>
      </c>
      <c r="H81" s="157" t="n">
        <f aca="false">H72</f>
        <v>81518.9329924675</v>
      </c>
      <c r="I81" s="157" t="n">
        <f aca="false">I72</f>
        <v>81518.9329924675</v>
      </c>
      <c r="J81" s="157" t="n">
        <f aca="false">J72</f>
        <v>81518.9329924675</v>
      </c>
      <c r="K81" s="157" t="n">
        <f aca="false">K72</f>
        <v>81518.9329924675</v>
      </c>
      <c r="L81" s="157" t="n">
        <f aca="false">L72</f>
        <v>281518.932992468</v>
      </c>
    </row>
    <row r="82" customFormat="false" ht="15" hidden="false" customHeight="false" outlineLevel="0" collapsed="false">
      <c r="A82" s="162" t="s">
        <v>219</v>
      </c>
      <c r="B82" s="159" t="n">
        <f aca="false">B80+B81</f>
        <v>79073.5902843237</v>
      </c>
      <c r="C82" s="159" t="n">
        <f aca="false">C80+C81</f>
        <v>256831.607168427</v>
      </c>
      <c r="D82" s="159" t="n">
        <f aca="false">D80+D81</f>
        <v>258989.191197367</v>
      </c>
      <c r="E82" s="159" t="n">
        <f aca="false">E80+E81</f>
        <v>261186.372067381</v>
      </c>
      <c r="F82" s="159" t="n">
        <f aca="false">F80+F81</f>
        <v>263421.56259506</v>
      </c>
      <c r="G82" s="159" t="n">
        <f aca="false">G80+G81</f>
        <v>465692.152578303</v>
      </c>
      <c r="H82" s="159" t="n">
        <f aca="false">H80+H81</f>
        <v>267996.223857067</v>
      </c>
      <c r="I82" s="159" t="n">
        <f aca="false">I80+I81</f>
        <v>270333.400321539</v>
      </c>
      <c r="J82" s="159" t="n">
        <f aca="false">J80+J81</f>
        <v>272703.350995083</v>
      </c>
      <c r="K82" s="159" t="n">
        <f aca="false">K80+K81</f>
        <v>275104.669227</v>
      </c>
      <c r="L82" s="159" t="n">
        <f aca="false">L80+L81</f>
        <v>477537.663427338</v>
      </c>
    </row>
    <row r="83" s="20" customFormat="true" ht="15" hidden="false" customHeight="false" outlineLevel="0" collapsed="false">
      <c r="A83" s="152"/>
      <c r="B83" s="163"/>
      <c r="C83" s="163"/>
      <c r="D83" s="163"/>
      <c r="E83" s="163"/>
      <c r="F83" s="163"/>
      <c r="G83" s="163"/>
      <c r="H83" s="163"/>
      <c r="I83" s="163"/>
      <c r="J83" s="163"/>
      <c r="K83" s="163"/>
      <c r="L83" s="163"/>
    </row>
    <row r="84" s="20" customFormat="true" ht="15" hidden="false" customHeight="false" outlineLevel="0" collapsed="false">
      <c r="A84" s="164" t="s">
        <v>670</v>
      </c>
      <c r="B84" s="165" t="n">
        <f aca="false">B78+B82</f>
        <v>688530.090284324</v>
      </c>
      <c r="C84" s="165" t="n">
        <f aca="false">C78+C82</f>
        <v>256831.607168427</v>
      </c>
      <c r="D84" s="165" t="n">
        <f aca="false">D78+D82</f>
        <v>258989.191197367</v>
      </c>
      <c r="E84" s="165" t="n">
        <f aca="false">E78+E82</f>
        <v>261186.372067381</v>
      </c>
      <c r="F84" s="165" t="n">
        <f aca="false">F78+F82</f>
        <v>263421.56259506</v>
      </c>
      <c r="G84" s="165" t="n">
        <f aca="false">G78+G82</f>
        <v>465692.152578303</v>
      </c>
      <c r="H84" s="165" t="n">
        <f aca="false">H78+H82</f>
        <v>267996.223857067</v>
      </c>
      <c r="I84" s="165" t="n">
        <f aca="false">I78+I82</f>
        <v>270333.400321539</v>
      </c>
      <c r="J84" s="165" t="n">
        <f aca="false">J78+J82</f>
        <v>272703.350995083</v>
      </c>
      <c r="K84" s="165" t="n">
        <f aca="false">K78+K82</f>
        <v>275104.669227</v>
      </c>
      <c r="L84" s="165" t="n">
        <f aca="false">L78+L82</f>
        <v>477537.663427338</v>
      </c>
    </row>
    <row r="85" s="20" customFormat="true" ht="15" hidden="false" customHeight="false" outlineLevel="0" collapsed="false">
      <c r="A85" s="101" t="s">
        <v>671</v>
      </c>
      <c r="B85" s="165" t="n">
        <f aca="false">B84*'Macro-Regions'!$AA20</f>
        <v>272160.50201373</v>
      </c>
      <c r="C85" s="165" t="n">
        <f aca="false">C84*'Macro-Regions'!$AA20</f>
        <v>101519.773973985</v>
      </c>
      <c r="D85" s="165" t="n">
        <f aca="false">D84*'Macro-Regions'!$AA20</f>
        <v>102372.618549319</v>
      </c>
      <c r="E85" s="165" t="n">
        <f aca="false">E84*'Macro-Regions'!$AA20</f>
        <v>103241.114867833</v>
      </c>
      <c r="F85" s="165" t="n">
        <f aca="false">F84*'Macro-Regions'!$AA20</f>
        <v>104124.635551523</v>
      </c>
      <c r="G85" s="165" t="n">
        <f aca="false">G84*'Macro-Regions'!$AA20</f>
        <v>184077.663152278</v>
      </c>
      <c r="H85" s="165" t="n">
        <f aca="false">H84*'Macro-Regions'!$AA20</f>
        <v>105932.896545747</v>
      </c>
      <c r="I85" s="165" t="n">
        <f aca="false">I84*'Macro-Regions'!$AA20</f>
        <v>106856.729982863</v>
      </c>
      <c r="J85" s="165" t="n">
        <f aca="false">J84*'Macro-Regions'!$AA20</f>
        <v>107793.518329751</v>
      </c>
      <c r="K85" s="165" t="n">
        <f aca="false">K84*'Macro-Regions'!$AA20</f>
        <v>108742.705568937</v>
      </c>
      <c r="L85" s="165" t="n">
        <f aca="false">L84*'Macro-Regions'!$AA20</f>
        <v>188759.927914231</v>
      </c>
    </row>
    <row r="86" s="20" customFormat="true" ht="15" hidden="false" customHeight="false" outlineLevel="0" collapsed="false">
      <c r="A86" s="101" t="s">
        <v>672</v>
      </c>
      <c r="B86" s="165" t="n">
        <f aca="false">B84*'Macro-Regions'!$AA21</f>
        <v>195863.111460379</v>
      </c>
      <c r="C86" s="165" t="n">
        <f aca="false">C84*'Macro-Regions'!$AA21</f>
        <v>73059.7520881115</v>
      </c>
      <c r="D86" s="165" t="n">
        <f aca="false">D84*'Macro-Regions'!$AA21</f>
        <v>73673.5104802408</v>
      </c>
      <c r="E86" s="165" t="n">
        <f aca="false">E84*'Macro-Regions'!$AA21</f>
        <v>74298.532810731</v>
      </c>
      <c r="F86" s="165" t="n">
        <f aca="false">F84*'Macro-Regions'!$AA21</f>
        <v>74934.3675805333</v>
      </c>
      <c r="G86" s="165" t="n">
        <f aca="false">G84*'Macro-Regions'!$AA21</f>
        <v>132473.388271241</v>
      </c>
      <c r="H86" s="165" t="n">
        <f aca="false">H84*'Macro-Regions'!$AA21</f>
        <v>76235.7012496021</v>
      </c>
      <c r="I86" s="165" t="n">
        <f aca="false">I84*'Macro-Regions'!$AA21</f>
        <v>76900.5475080631</v>
      </c>
      <c r="J86" s="165" t="n">
        <f aca="false">J84*'Macro-Regions'!$AA21</f>
        <v>77574.7169009161</v>
      </c>
      <c r="K86" s="165" t="n">
        <f aca="false">K84*'Macro-Regions'!$AA21</f>
        <v>78257.809284454</v>
      </c>
      <c r="L86" s="165" t="n">
        <f aca="false">L84*'Macro-Regions'!$AA21</f>
        <v>135843.028384967</v>
      </c>
    </row>
    <row r="87" s="20" customFormat="true" ht="15" hidden="false" customHeight="false" outlineLevel="0" collapsed="false">
      <c r="A87" s="101" t="s">
        <v>834</v>
      </c>
      <c r="B87" s="165" t="n">
        <f aca="false">B84*'Macro-Regions'!$AA22</f>
        <v>220506.476810215</v>
      </c>
      <c r="C87" s="165" t="n">
        <f aca="false">C84*'Macro-Regions'!$AA22</f>
        <v>82252.0811063302</v>
      </c>
      <c r="D87" s="165" t="n">
        <f aca="false">D84*'Macro-Regions'!$AA22</f>
        <v>82943.0621678074</v>
      </c>
      <c r="E87" s="165" t="n">
        <f aca="false">E84*'Macro-Regions'!$AA22</f>
        <v>83646.7243888173</v>
      </c>
      <c r="F87" s="165" t="n">
        <f aca="false">F84*'Macro-Regions'!$AA22</f>
        <v>84362.5594630033</v>
      </c>
      <c r="G87" s="165" t="n">
        <f aca="false">G84*'Macro-Regions'!$AA22</f>
        <v>149141.101154784</v>
      </c>
      <c r="H87" s="165" t="n">
        <f aca="false">H84*'Macro-Regions'!$AA22</f>
        <v>85827.6260617176</v>
      </c>
      <c r="I87" s="165" t="n">
        <f aca="false">I84*'Macro-Regions'!$AA22</f>
        <v>86576.122830612</v>
      </c>
      <c r="J87" s="165" t="n">
        <f aca="false">J84*'Macro-Regions'!$AA22</f>
        <v>87335.115764416</v>
      </c>
      <c r="K87" s="165" t="n">
        <f aca="false">K84*'Macro-Regions'!$AA22</f>
        <v>88104.1543736097</v>
      </c>
      <c r="L87" s="165" t="n">
        <f aca="false">L84*'Macro-Regions'!$AA22</f>
        <v>152934.70712814</v>
      </c>
    </row>
    <row r="88" s="20" customFormat="true" ht="15" hidden="false" customHeight="false" outlineLevel="0" collapsed="false">
      <c r="A88" s="152"/>
      <c r="B88" s="163"/>
      <c r="C88" s="163"/>
      <c r="D88" s="163"/>
      <c r="E88" s="163"/>
      <c r="F88" s="163"/>
      <c r="G88" s="163"/>
      <c r="H88" s="163"/>
      <c r="I88" s="163"/>
      <c r="J88" s="163"/>
      <c r="K88" s="163"/>
      <c r="L88" s="163"/>
    </row>
    <row r="89" s="20" customFormat="true" ht="15" hidden="false" customHeight="false" outlineLevel="0" collapsed="false">
      <c r="A89" s="102" t="s">
        <v>674</v>
      </c>
      <c r="B89" s="166"/>
      <c r="C89" s="163"/>
      <c r="D89" s="163"/>
      <c r="E89" s="163"/>
      <c r="F89" s="163"/>
      <c r="G89" s="163"/>
      <c r="H89" s="163"/>
      <c r="I89" s="163"/>
      <c r="J89" s="163"/>
      <c r="K89" s="163"/>
      <c r="L89" s="163"/>
    </row>
    <row r="90" s="20" customFormat="true" ht="15" hidden="false" customHeight="false" outlineLevel="0" collapsed="false">
      <c r="A90" s="101" t="s">
        <v>238</v>
      </c>
      <c r="B90" s="166" t="n">
        <f aca="false">SUM(B84:L84)</f>
        <v>3758326.28371889</v>
      </c>
      <c r="C90" s="163"/>
      <c r="D90" s="163"/>
      <c r="E90" s="163"/>
      <c r="F90" s="163"/>
      <c r="G90" s="163"/>
      <c r="H90" s="163"/>
      <c r="I90" s="163"/>
      <c r="J90" s="163"/>
      <c r="K90" s="163"/>
      <c r="L90" s="163"/>
    </row>
    <row r="91" s="20" customFormat="true" ht="15" hidden="false" customHeight="false" outlineLevel="0" collapsed="false">
      <c r="A91" s="101" t="s">
        <v>671</v>
      </c>
      <c r="B91" s="166" t="n">
        <f aca="false">$B$84*'Macro-Regions'!$AA20</f>
        <v>272160.50201373</v>
      </c>
      <c r="C91" s="163"/>
      <c r="D91" s="163"/>
      <c r="E91" s="163"/>
      <c r="F91" s="163"/>
      <c r="G91" s="163"/>
      <c r="H91" s="163"/>
      <c r="I91" s="163"/>
      <c r="J91" s="163"/>
      <c r="K91" s="163"/>
      <c r="L91" s="163"/>
    </row>
    <row r="92" s="20" customFormat="true" ht="15" hidden="false" customHeight="false" outlineLevel="0" collapsed="false">
      <c r="A92" s="101" t="s">
        <v>672</v>
      </c>
      <c r="B92" s="166" t="n">
        <f aca="false">$B$84*'Macro-Regions'!$AA21</f>
        <v>195863.111460379</v>
      </c>
      <c r="C92" s="163"/>
      <c r="D92" s="163"/>
      <c r="E92" s="163"/>
      <c r="F92" s="163"/>
      <c r="G92" s="163"/>
      <c r="H92" s="163"/>
      <c r="I92" s="163"/>
      <c r="J92" s="163"/>
      <c r="K92" s="163"/>
      <c r="L92" s="163"/>
    </row>
    <row r="93" s="20" customFormat="true" ht="15" hidden="false" customHeight="false" outlineLevel="0" collapsed="false">
      <c r="A93" s="101" t="s">
        <v>834</v>
      </c>
      <c r="B93" s="166" t="n">
        <f aca="false">$B$84*'Macro-Regions'!$AA22</f>
        <v>220506.476810215</v>
      </c>
      <c r="C93" s="163"/>
      <c r="D93" s="163"/>
      <c r="E93" s="163"/>
      <c r="F93" s="163"/>
      <c r="G93" s="163"/>
      <c r="H93" s="163"/>
      <c r="I93" s="163"/>
      <c r="J93" s="163"/>
      <c r="K93" s="163"/>
      <c r="L93" s="163"/>
    </row>
    <row r="94" s="20" customFormat="true" ht="15" hidden="false" customHeight="false" outlineLevel="0" collapsed="false">
      <c r="A94" s="102" t="s">
        <v>440</v>
      </c>
      <c r="B94" s="24" t="n">
        <f aca="false">'National Data'!B4</f>
        <v>0.03</v>
      </c>
      <c r="C94" s="163"/>
      <c r="D94" s="163"/>
      <c r="E94" s="163"/>
      <c r="F94" s="163"/>
      <c r="G94" s="163"/>
      <c r="H94" s="163"/>
      <c r="I94" s="163"/>
      <c r="J94" s="163"/>
      <c r="K94" s="163"/>
      <c r="L94" s="163"/>
    </row>
    <row r="95" s="20" customFormat="true" ht="15" hidden="false" customHeight="false" outlineLevel="0" collapsed="false">
      <c r="A95" s="102" t="s">
        <v>675</v>
      </c>
      <c r="B95" s="24"/>
      <c r="C95" s="163"/>
      <c r="D95" s="163"/>
      <c r="E95" s="163"/>
      <c r="F95" s="163"/>
      <c r="G95" s="163"/>
      <c r="H95" s="163"/>
      <c r="I95" s="163"/>
      <c r="J95" s="163"/>
      <c r="K95" s="163"/>
      <c r="L95" s="163"/>
    </row>
    <row r="96" s="20" customFormat="true" ht="15" hidden="false" customHeight="false" outlineLevel="0" collapsed="false">
      <c r="A96" s="101" t="s">
        <v>442</v>
      </c>
      <c r="B96" s="167" t="n">
        <v>0</v>
      </c>
      <c r="C96" s="168" t="n">
        <f aca="false">B96+1</f>
        <v>1</v>
      </c>
      <c r="D96" s="168" t="n">
        <f aca="false">C96+1</f>
        <v>2</v>
      </c>
      <c r="E96" s="168" t="n">
        <f aca="false">D96+1</f>
        <v>3</v>
      </c>
      <c r="F96" s="168" t="n">
        <f aca="false">E96+1</f>
        <v>4</v>
      </c>
      <c r="G96" s="168" t="n">
        <f aca="false">F96+1</f>
        <v>5</v>
      </c>
      <c r="H96" s="168" t="n">
        <f aca="false">G96+1</f>
        <v>6</v>
      </c>
      <c r="I96" s="168" t="n">
        <f aca="false">H96+1</f>
        <v>7</v>
      </c>
      <c r="J96" s="168" t="n">
        <f aca="false">I96+1</f>
        <v>8</v>
      </c>
      <c r="K96" s="168" t="n">
        <f aca="false">J96+1</f>
        <v>9</v>
      </c>
      <c r="L96" s="168" t="n">
        <f aca="false">K96+1</f>
        <v>10</v>
      </c>
    </row>
    <row r="97" s="20" customFormat="true" ht="15" hidden="false" customHeight="false" outlineLevel="0" collapsed="false">
      <c r="A97" s="101" t="s">
        <v>238</v>
      </c>
      <c r="B97" s="169" t="n">
        <f aca="false">PV($B$94,B$96,0,B84)*-1</f>
        <v>688530.090284324</v>
      </c>
      <c r="C97" s="169" t="n">
        <f aca="false">PV($B$94,C$96,0,C84)*-1</f>
        <v>249351.074920803</v>
      </c>
      <c r="D97" s="169" t="n">
        <f aca="false">PV($B$94,D$96,0,D84)*-1</f>
        <v>244122.152132498</v>
      </c>
      <c r="E97" s="169" t="n">
        <f aca="false">PV($B$94,E$96,0,E84)*-1</f>
        <v>239022.529934175</v>
      </c>
      <c r="F97" s="169" t="n">
        <f aca="false">PV($B$94,F$96,0,F84)*-1</f>
        <v>234046.646507423</v>
      </c>
      <c r="G97" s="169" t="n">
        <f aca="false">PV($B$94,G$96,0,G84)*-1</f>
        <v>401710.141632815</v>
      </c>
      <c r="H97" s="169" t="n">
        <f aca="false">PV($B$94,H$96,0,H84)*-1</f>
        <v>224442.618330962</v>
      </c>
      <c r="I97" s="169" t="n">
        <f aca="false">PV($B$94,I$96,0,I84)*-1</f>
        <v>219805.793034028</v>
      </c>
      <c r="J97" s="169" t="n">
        <f aca="false">PV($B$94,J$96,0,J84)*-1</f>
        <v>215274.543503873</v>
      </c>
      <c r="K97" s="169" t="n">
        <f aca="false">PV($B$94,K$96,0,K84)*-1</f>
        <v>210844.821641432</v>
      </c>
      <c r="L97" s="169" t="n">
        <f aca="false">PV($B$94,L$96,0,L84)*-1</f>
        <v>355332.869490282</v>
      </c>
    </row>
    <row r="98" s="20" customFormat="true" ht="15" hidden="false" customHeight="false" outlineLevel="0" collapsed="false">
      <c r="A98" s="101" t="s">
        <v>671</v>
      </c>
      <c r="B98" s="170" t="n">
        <f aca="false">B$97*'Macro-Regions'!$AA20</f>
        <v>272160.50201373</v>
      </c>
      <c r="C98" s="170" t="n">
        <f aca="false">C$97*'Macro-Regions'!$AA20</f>
        <v>98562.8873533837</v>
      </c>
      <c r="D98" s="170" t="n">
        <f aca="false">D$97*'Macro-Regions'!$AA20</f>
        <v>96496.0114518986</v>
      </c>
      <c r="E98" s="170" t="n">
        <f aca="false">E$97*'Macro-Regions'!$AA20</f>
        <v>94480.245173619</v>
      </c>
      <c r="F98" s="170" t="n">
        <f aca="false">F$97*'Macro-Regions'!$AA20</f>
        <v>92513.39005647</v>
      </c>
      <c r="G98" s="170" t="n">
        <f aca="false">G$97*'Macro-Regions'!$AA20</f>
        <v>158787.009244065</v>
      </c>
      <c r="H98" s="170" t="n">
        <f aca="false">H$97*'Macro-Regions'!$AA20</f>
        <v>88717.1331219617</v>
      </c>
      <c r="I98" s="170" t="n">
        <f aca="false">I$97*'Macro-Regions'!$AA20</f>
        <v>86884.3000789751</v>
      </c>
      <c r="J98" s="170" t="n">
        <f aca="false">J$97*'Macro-Regions'!$AA20</f>
        <v>85093.1987686937</v>
      </c>
      <c r="K98" s="170" t="n">
        <f aca="false">K$97*'Macro-Regions'!$AA20</f>
        <v>83342.2290683495</v>
      </c>
      <c r="L98" s="170" t="n">
        <f aca="false">L$97*'Macro-Regions'!$AA20</f>
        <v>140455.113737324</v>
      </c>
    </row>
    <row r="99" s="20" customFormat="true" ht="15" hidden="false" customHeight="false" outlineLevel="0" collapsed="false">
      <c r="A99" s="101" t="s">
        <v>672</v>
      </c>
      <c r="B99" s="170" t="n">
        <f aca="false">B$97*'Macro-Regions'!$AA21</f>
        <v>195863.111460379</v>
      </c>
      <c r="C99" s="170" t="n">
        <f aca="false">C$97*'Macro-Regions'!$AA21</f>
        <v>70931.7981437976</v>
      </c>
      <c r="D99" s="170" t="n">
        <f aca="false">D$97*'Macro-Regions'!$AA21</f>
        <v>69444.3495901977</v>
      </c>
      <c r="E99" s="170" t="n">
        <f aca="false">E$97*'Macro-Regions'!$AA21</f>
        <v>67993.6826039176</v>
      </c>
      <c r="F99" s="170" t="n">
        <f aca="false">F$97*'Macro-Regions'!$AA21</f>
        <v>66578.2150390572</v>
      </c>
      <c r="G99" s="170" t="n">
        <f aca="false">G$97*'Macro-Regions'!$AA21</f>
        <v>114272.708419907</v>
      </c>
      <c r="H99" s="170" t="n">
        <f aca="false">H$97*'Macro-Regions'!$AA21</f>
        <v>63846.1995937802</v>
      </c>
      <c r="I99" s="170" t="n">
        <f aca="false">I$97*'Macro-Regions'!$AA21</f>
        <v>62527.1823964624</v>
      </c>
      <c r="J99" s="170" t="n">
        <f aca="false">J$97*'Macro-Regions'!$AA21</f>
        <v>61238.1978708725</v>
      </c>
      <c r="K99" s="170" t="n">
        <f aca="false">K$97*'Macro-Regions'!$AA21</f>
        <v>59978.094472162</v>
      </c>
      <c r="L99" s="170" t="n">
        <f aca="false">L$97*'Macro-Regions'!$AA21</f>
        <v>101079.970802397</v>
      </c>
    </row>
    <row r="100" s="20" customFormat="true" ht="15" hidden="false" customHeight="false" outlineLevel="0" collapsed="false">
      <c r="A100" s="101" t="s">
        <v>834</v>
      </c>
      <c r="B100" s="170" t="n">
        <f aca="false">B$97*'Macro-Regions'!$AA22</f>
        <v>220506.476810215</v>
      </c>
      <c r="C100" s="170" t="n">
        <f aca="false">C$97*'Macro-Regions'!$AA22</f>
        <v>79856.3894236215</v>
      </c>
      <c r="D100" s="170" t="n">
        <f aca="false">D$97*'Macro-Regions'!$AA22</f>
        <v>78181.7910904019</v>
      </c>
      <c r="E100" s="170" t="n">
        <f aca="false">E$97*'Macro-Regions'!$AA22</f>
        <v>76548.6021566387</v>
      </c>
      <c r="F100" s="170" t="n">
        <f aca="false">F$97*'Macro-Regions'!$AA22</f>
        <v>74955.0414118956</v>
      </c>
      <c r="G100" s="170" t="n">
        <f aca="false">G$97*'Macro-Regions'!$AA22</f>
        <v>128650.423968844</v>
      </c>
      <c r="H100" s="170" t="n">
        <f aca="false">H$97*'Macro-Regions'!$AA22</f>
        <v>71879.2856152203</v>
      </c>
      <c r="I100" s="170" t="n">
        <f aca="false">I$97*'Macro-Regions'!$AA22</f>
        <v>70394.3105585902</v>
      </c>
      <c r="J100" s="170" t="n">
        <f aca="false">J$97*'Macro-Regions'!$AA22</f>
        <v>68943.1468643066</v>
      </c>
      <c r="K100" s="170" t="n">
        <f aca="false">K$97*'Macro-Regions'!$AA22</f>
        <v>67524.4981009204</v>
      </c>
      <c r="L100" s="170" t="n">
        <f aca="false">L$97*'Macro-Regions'!$AA22</f>
        <v>113797.784950562</v>
      </c>
    </row>
    <row r="101" s="20" customFormat="true" ht="15" hidden="false" customHeight="false" outlineLevel="0" collapsed="false">
      <c r="A101" s="102" t="s">
        <v>676</v>
      </c>
      <c r="B101" s="169"/>
      <c r="C101" s="163"/>
      <c r="D101" s="163"/>
      <c r="E101" s="163"/>
      <c r="F101" s="163"/>
      <c r="G101" s="163"/>
      <c r="H101" s="163"/>
      <c r="I101" s="163"/>
      <c r="J101" s="163"/>
      <c r="K101" s="163"/>
      <c r="L101" s="163"/>
    </row>
    <row r="102" customFormat="false" ht="15" hidden="false" customHeight="false" outlineLevel="0" collapsed="false">
      <c r="A102" s="101" t="s">
        <v>238</v>
      </c>
      <c r="B102" s="138" t="n">
        <f aca="false">NPV(B94,C84:L84)+B84</f>
        <v>3282483.28141261</v>
      </c>
      <c r="C102" s="20"/>
      <c r="D102" s="20"/>
      <c r="E102" s="20"/>
      <c r="F102" s="20"/>
      <c r="G102" s="20"/>
      <c r="H102" s="20"/>
      <c r="I102" s="20"/>
      <c r="J102" s="20"/>
      <c r="K102" s="20"/>
      <c r="L102" s="20"/>
    </row>
    <row r="103" customFormat="false" ht="15" hidden="false" customHeight="false" outlineLevel="0" collapsed="false">
      <c r="A103" s="101" t="s">
        <v>671</v>
      </c>
      <c r="B103" s="138" t="n">
        <f aca="false">B$102*'Macro-Regions'!$AA20</f>
        <v>1297492.02006847</v>
      </c>
      <c r="C103" s="20"/>
      <c r="D103" s="20"/>
      <c r="E103" s="20"/>
      <c r="F103" s="20"/>
      <c r="G103" s="20"/>
      <c r="H103" s="20"/>
      <c r="I103" s="20"/>
      <c r="J103" s="20"/>
      <c r="K103" s="20"/>
      <c r="L103" s="20"/>
    </row>
    <row r="104" customFormat="false" ht="15" hidden="false" customHeight="false" outlineLevel="0" collapsed="false">
      <c r="A104" s="101" t="s">
        <v>672</v>
      </c>
      <c r="B104" s="138" t="n">
        <f aca="false">B$102*'Macro-Regions'!$AA21</f>
        <v>933753.510392929</v>
      </c>
      <c r="C104" s="20"/>
      <c r="D104" s="20"/>
      <c r="E104" s="20"/>
      <c r="F104" s="20"/>
      <c r="G104" s="20"/>
      <c r="H104" s="20"/>
      <c r="I104" s="20"/>
      <c r="J104" s="20"/>
      <c r="K104" s="20"/>
      <c r="L104" s="20"/>
    </row>
    <row r="105" customFormat="false" ht="15" hidden="false" customHeight="false" outlineLevel="0" collapsed="false">
      <c r="A105" s="101" t="s">
        <v>834</v>
      </c>
      <c r="B105" s="138" t="n">
        <f aca="false">B$102*'Macro-Regions'!$AA22</f>
        <v>1051237.75095122</v>
      </c>
      <c r="C105" s="20"/>
      <c r="D105" s="20"/>
      <c r="E105" s="20"/>
      <c r="F105" s="20"/>
      <c r="G105" s="20"/>
      <c r="H105" s="20"/>
      <c r="I105" s="20"/>
      <c r="J105" s="20"/>
      <c r="K105" s="20"/>
      <c r="L105" s="20"/>
    </row>
    <row r="106" customFormat="false" ht="15" hidden="false" customHeight="false" outlineLevel="0" collapsed="false">
      <c r="B106" s="133"/>
    </row>
  </sheetData>
  <hyperlinks>
    <hyperlink ref="M29" r:id="rId1" display="Fiedler and Macdonald FNB (2009)"/>
    <hyperlink ref="M39" r:id="rId2"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N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83" activePane="bottomLeft" state="frozen"/>
      <selection pane="topLeft" activeCell="A1" activeCellId="0" sqref="A1"/>
      <selection pane="bottomLeft" activeCell="A91" activeCellId="0" sqref="A91"/>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12" min="2" style="0" width="15.33"/>
    <col collapsed="false" customWidth="true" hidden="false" outlineLevel="0" max="13" min="13" style="0" width="10.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row>
    <row r="2" customFormat="false" ht="15" hidden="false" customHeight="false" outlineLevel="0" collapsed="false">
      <c r="A2" s="53" t="s">
        <v>835</v>
      </c>
      <c r="M2" s="0" t="s">
        <v>235</v>
      </c>
    </row>
    <row r="3" customFormat="false" ht="15" hidden="false" customHeight="false" outlineLevel="0" collapsed="false">
      <c r="A3" s="0" t="s">
        <v>836</v>
      </c>
      <c r="B3" s="0" t="n">
        <v>6</v>
      </c>
      <c r="C3" s="0" t="n">
        <f aca="false">B3</f>
        <v>6</v>
      </c>
      <c r="D3" s="0" t="n">
        <f aca="false">C3</f>
        <v>6</v>
      </c>
      <c r="E3" s="0" t="n">
        <f aca="false">D3</f>
        <v>6</v>
      </c>
      <c r="F3" s="0" t="n">
        <f aca="false">E3</f>
        <v>6</v>
      </c>
      <c r="G3" s="0" t="n">
        <f aca="false">F3</f>
        <v>6</v>
      </c>
      <c r="H3" s="0" t="n">
        <f aca="false">G3</f>
        <v>6</v>
      </c>
      <c r="I3" s="0" t="n">
        <f aca="false">H3</f>
        <v>6</v>
      </c>
      <c r="J3" s="0" t="n">
        <f aca="false">I3</f>
        <v>6</v>
      </c>
      <c r="K3" s="0" t="n">
        <f aca="false">J3</f>
        <v>6</v>
      </c>
      <c r="L3" s="0" t="n">
        <f aca="false">K3</f>
        <v>6</v>
      </c>
      <c r="M3" s="19" t="s">
        <v>679</v>
      </c>
    </row>
    <row r="4" customFormat="false" ht="15" hidden="false" customHeight="false" outlineLevel="0" collapsed="false">
      <c r="A4" s="0" t="s">
        <v>680</v>
      </c>
      <c r="B4" s="0" t="n">
        <v>250</v>
      </c>
      <c r="C4" s="0" t="n">
        <f aca="false">B4</f>
        <v>250</v>
      </c>
      <c r="D4" s="0" t="n">
        <f aca="false">C4</f>
        <v>250</v>
      </c>
      <c r="E4" s="0" t="n">
        <f aca="false">D4</f>
        <v>250</v>
      </c>
      <c r="F4" s="0" t="n">
        <f aca="false">E4</f>
        <v>250</v>
      </c>
      <c r="G4" s="0" t="n">
        <f aca="false">F4</f>
        <v>250</v>
      </c>
      <c r="H4" s="0" t="n">
        <f aca="false">G4</f>
        <v>250</v>
      </c>
      <c r="I4" s="0" t="n">
        <f aca="false">H4</f>
        <v>250</v>
      </c>
      <c r="J4" s="0" t="n">
        <f aca="false">I4</f>
        <v>250</v>
      </c>
      <c r="K4" s="0" t="n">
        <f aca="false">J4</f>
        <v>250</v>
      </c>
      <c r="L4" s="0" t="n">
        <f aca="false">K4</f>
        <v>250</v>
      </c>
      <c r="M4" s="0" t="s">
        <v>681</v>
      </c>
    </row>
    <row r="5" customFormat="false" ht="15" hidden="false" customHeight="false" outlineLevel="0" collapsed="false">
      <c r="A5" s="19" t="s">
        <v>837</v>
      </c>
      <c r="B5" s="142" t="n">
        <f aca="false">'National Data'!C26</f>
        <v>5498.31327368182</v>
      </c>
      <c r="C5" s="142" t="n">
        <f aca="false">B5</f>
        <v>5498.31327368182</v>
      </c>
      <c r="D5" s="142" t="n">
        <f aca="false">C5</f>
        <v>5498.31327368182</v>
      </c>
      <c r="E5" s="142" t="n">
        <f aca="false">D5</f>
        <v>5498.31327368182</v>
      </c>
      <c r="F5" s="142" t="n">
        <f aca="false">E5</f>
        <v>5498.31327368182</v>
      </c>
      <c r="G5" s="142" t="n">
        <f aca="false">F5</f>
        <v>5498.31327368182</v>
      </c>
      <c r="H5" s="142" t="n">
        <f aca="false">G5</f>
        <v>5498.31327368182</v>
      </c>
      <c r="I5" s="142" t="n">
        <f aca="false">H5</f>
        <v>5498.31327368182</v>
      </c>
      <c r="J5" s="142" t="n">
        <f aca="false">I5</f>
        <v>5498.31327368182</v>
      </c>
      <c r="K5" s="142" t="n">
        <f aca="false">J5</f>
        <v>5498.31327368182</v>
      </c>
      <c r="L5" s="142" t="n">
        <f aca="false">K5</f>
        <v>5498.31327368182</v>
      </c>
      <c r="M5" s="0" t="s">
        <v>584</v>
      </c>
    </row>
    <row r="6" customFormat="false" ht="15" hidden="false" customHeight="false" outlineLevel="0" collapsed="false">
      <c r="A6" s="19" t="s">
        <v>838</v>
      </c>
      <c r="B6" s="142" t="n">
        <f aca="false">'National Data'!C27</f>
        <v>3141.89329924675</v>
      </c>
      <c r="C6" s="142" t="n">
        <f aca="false">B6</f>
        <v>3141.89329924675</v>
      </c>
      <c r="D6" s="142" t="n">
        <f aca="false">C6</f>
        <v>3141.89329924675</v>
      </c>
      <c r="E6" s="142" t="n">
        <f aca="false">D6</f>
        <v>3141.89329924675</v>
      </c>
      <c r="F6" s="142" t="n">
        <f aca="false">E6</f>
        <v>3141.89329924675</v>
      </c>
      <c r="G6" s="142" t="n">
        <f aca="false">F6</f>
        <v>3141.89329924675</v>
      </c>
      <c r="H6" s="142" t="n">
        <f aca="false">G6</f>
        <v>3141.89329924675</v>
      </c>
      <c r="I6" s="142" t="n">
        <f aca="false">H6</f>
        <v>3141.89329924675</v>
      </c>
      <c r="J6" s="142" t="n">
        <f aca="false">I6</f>
        <v>3141.89329924675</v>
      </c>
      <c r="K6" s="142" t="n">
        <f aca="false">J6</f>
        <v>3141.89329924675</v>
      </c>
      <c r="L6" s="142" t="n">
        <f aca="false">K6</f>
        <v>3141.89329924675</v>
      </c>
      <c r="M6" s="0" t="s">
        <v>586</v>
      </c>
    </row>
    <row r="8" customFormat="false" ht="15" hidden="false" customHeight="false" outlineLevel="0" collapsed="false">
      <c r="A8" s="53" t="s">
        <v>839</v>
      </c>
      <c r="M8" s="0" t="s">
        <v>235</v>
      </c>
    </row>
    <row r="9" customFormat="false" ht="16" hidden="false" customHeight="false" outlineLevel="0" collapsed="false">
      <c r="A9" s="26" t="s">
        <v>840</v>
      </c>
      <c r="B9" s="60" t="n">
        <v>5000</v>
      </c>
      <c r="C9" s="60"/>
      <c r="D9" s="60"/>
      <c r="E9" s="60"/>
      <c r="F9" s="60"/>
      <c r="G9" s="60"/>
      <c r="H9" s="60"/>
      <c r="I9" s="60"/>
      <c r="J9" s="60"/>
      <c r="K9" s="60"/>
      <c r="L9" s="60"/>
      <c r="M9" s="20" t="s">
        <v>841</v>
      </c>
    </row>
    <row r="10" customFormat="false" ht="16" hidden="false" customHeight="false" outlineLevel="0" collapsed="false">
      <c r="A10" s="26" t="s">
        <v>842</v>
      </c>
      <c r="B10" s="48" t="n">
        <f aca="false">B3</f>
        <v>6</v>
      </c>
      <c r="C10" s="60"/>
      <c r="D10" s="60"/>
      <c r="E10" s="60"/>
      <c r="F10" s="60"/>
      <c r="G10" s="60"/>
      <c r="H10" s="60"/>
      <c r="I10" s="60"/>
      <c r="J10" s="60"/>
      <c r="K10" s="60"/>
      <c r="L10" s="60"/>
      <c r="M10" s="20" t="s">
        <v>843</v>
      </c>
    </row>
    <row r="11" customFormat="false" ht="16" hidden="false" customHeight="false" outlineLevel="0" collapsed="false">
      <c r="A11" s="145" t="s">
        <v>844</v>
      </c>
      <c r="B11" s="97" t="n">
        <f aca="false">B9*B10</f>
        <v>30000</v>
      </c>
      <c r="C11" s="60"/>
      <c r="D11" s="60"/>
      <c r="E11" s="60"/>
      <c r="F11" s="60"/>
      <c r="G11" s="60"/>
      <c r="H11" s="60"/>
      <c r="I11" s="60"/>
      <c r="J11" s="60"/>
      <c r="K11" s="60"/>
      <c r="L11" s="60"/>
      <c r="M11" s="20" t="s">
        <v>250</v>
      </c>
    </row>
    <row r="12" customFormat="false" ht="15" hidden="false" customHeight="false" outlineLevel="0" collapsed="false">
      <c r="A12" s="0" t="s">
        <v>845</v>
      </c>
      <c r="B12" s="60" t="n">
        <f aca="false">500+850+200</f>
        <v>1550</v>
      </c>
      <c r="C12" s="60"/>
      <c r="D12" s="60"/>
      <c r="E12" s="60"/>
      <c r="F12" s="60"/>
      <c r="G12" s="60"/>
      <c r="H12" s="60"/>
      <c r="I12" s="60"/>
      <c r="J12" s="60"/>
      <c r="K12" s="60"/>
      <c r="L12" s="60"/>
      <c r="M12" s="20" t="s">
        <v>841</v>
      </c>
    </row>
    <row r="13" customFormat="false" ht="16" hidden="false" customHeight="false" outlineLevel="0" collapsed="false">
      <c r="A13" s="26" t="s">
        <v>846</v>
      </c>
      <c r="B13" s="48" t="n">
        <f aca="false">B3</f>
        <v>6</v>
      </c>
      <c r="C13" s="60"/>
      <c r="D13" s="60"/>
      <c r="E13" s="60"/>
      <c r="F13" s="60"/>
      <c r="G13" s="60"/>
      <c r="H13" s="60"/>
      <c r="I13" s="60"/>
      <c r="J13" s="60"/>
      <c r="K13" s="60"/>
      <c r="L13" s="60"/>
      <c r="M13" s="20" t="s">
        <v>843</v>
      </c>
    </row>
    <row r="14" customFormat="false" ht="16" hidden="false" customHeight="false" outlineLevel="0" collapsed="false">
      <c r="A14" s="145" t="s">
        <v>847</v>
      </c>
      <c r="B14" s="97" t="n">
        <f aca="false">B12*B13</f>
        <v>9300</v>
      </c>
      <c r="C14" s="60"/>
      <c r="D14" s="60"/>
      <c r="E14" s="60"/>
      <c r="F14" s="60"/>
      <c r="G14" s="60"/>
      <c r="H14" s="60"/>
      <c r="I14" s="60"/>
      <c r="J14" s="60"/>
      <c r="K14" s="60"/>
      <c r="L14" s="60"/>
      <c r="M14" s="20" t="s">
        <v>250</v>
      </c>
    </row>
    <row r="15" customFormat="false" ht="15" hidden="false" customHeight="false" outlineLevel="0" collapsed="false">
      <c r="A15" s="20" t="s">
        <v>848</v>
      </c>
      <c r="B15" s="60" t="n">
        <v>6192.75</v>
      </c>
      <c r="C15" s="60"/>
      <c r="D15" s="60"/>
      <c r="E15" s="60"/>
      <c r="F15" s="60"/>
      <c r="G15" s="60"/>
      <c r="H15" s="60"/>
      <c r="I15" s="60"/>
      <c r="J15" s="60"/>
      <c r="K15" s="60"/>
      <c r="L15" s="60"/>
      <c r="M15" s="20" t="s">
        <v>849</v>
      </c>
    </row>
    <row r="16" customFormat="false" ht="16" hidden="false" customHeight="false" outlineLevel="0" collapsed="false">
      <c r="A16" s="26" t="s">
        <v>850</v>
      </c>
      <c r="B16" s="48" t="n">
        <f aca="false">B3</f>
        <v>6</v>
      </c>
      <c r="C16" s="60"/>
      <c r="D16" s="60"/>
      <c r="E16" s="60"/>
      <c r="F16" s="60"/>
      <c r="G16" s="60"/>
      <c r="H16" s="60"/>
      <c r="I16" s="60"/>
      <c r="J16" s="60"/>
      <c r="K16" s="60"/>
      <c r="L16" s="60"/>
      <c r="M16" s="20" t="s">
        <v>843</v>
      </c>
    </row>
    <row r="17" customFormat="false" ht="16" hidden="false" customHeight="false" outlineLevel="0" collapsed="false">
      <c r="A17" s="145" t="s">
        <v>851</v>
      </c>
      <c r="B17" s="97" t="n">
        <f aca="false">B15*B16</f>
        <v>37156.5</v>
      </c>
      <c r="C17" s="60"/>
      <c r="D17" s="60"/>
      <c r="E17" s="60"/>
      <c r="F17" s="60"/>
      <c r="G17" s="60"/>
      <c r="H17" s="60"/>
      <c r="I17" s="60"/>
      <c r="J17" s="60"/>
      <c r="K17" s="60"/>
      <c r="L17" s="60"/>
      <c r="M17" s="20" t="s">
        <v>250</v>
      </c>
    </row>
    <row r="18" customFormat="false" ht="16" hidden="false" customHeight="false" outlineLevel="0" collapsed="false">
      <c r="A18" s="83" t="s">
        <v>852</v>
      </c>
      <c r="B18" s="20" t="n">
        <f aca="false">B3</f>
        <v>6</v>
      </c>
      <c r="C18" s="60"/>
      <c r="D18" s="60"/>
      <c r="E18" s="60"/>
      <c r="F18" s="60"/>
      <c r="G18" s="60"/>
      <c r="H18" s="60"/>
      <c r="I18" s="60"/>
      <c r="J18" s="60"/>
      <c r="K18" s="60"/>
      <c r="L18" s="60"/>
      <c r="M18" s="20"/>
    </row>
    <row r="19" customFormat="false" ht="16" hidden="false" customHeight="false" outlineLevel="0" collapsed="false">
      <c r="A19" s="145" t="s">
        <v>853</v>
      </c>
      <c r="B19" s="97" t="n">
        <f aca="false">2000*B18</f>
        <v>12000</v>
      </c>
      <c r="C19" s="60"/>
      <c r="D19" s="60"/>
      <c r="E19" s="60"/>
      <c r="F19" s="60"/>
      <c r="G19" s="60"/>
      <c r="H19" s="60"/>
      <c r="I19" s="60"/>
      <c r="J19" s="60"/>
      <c r="K19" s="60"/>
      <c r="L19" s="60"/>
      <c r="M19" s="20"/>
    </row>
    <row r="20" customFormat="false" ht="15" hidden="false" customHeight="false" outlineLevel="0" collapsed="false">
      <c r="A20" s="19" t="s">
        <v>854</v>
      </c>
      <c r="B20" s="60"/>
      <c r="C20" s="60"/>
      <c r="D20" s="60"/>
      <c r="E20" s="60"/>
      <c r="F20" s="60"/>
      <c r="G20" s="60"/>
      <c r="H20" s="60"/>
      <c r="I20" s="60"/>
      <c r="J20" s="60"/>
      <c r="K20" s="60"/>
      <c r="L20" s="60"/>
    </row>
    <row r="21" customFormat="false" ht="15" hidden="false" customHeight="false" outlineLevel="0" collapsed="false">
      <c r="A21" s="146" t="s">
        <v>689</v>
      </c>
      <c r="B21" s="147" t="n">
        <f aca="false">B11+B14+B17+B19</f>
        <v>88456.5</v>
      </c>
      <c r="C21" s="60"/>
      <c r="D21" s="60"/>
      <c r="E21" s="60"/>
      <c r="F21" s="60"/>
      <c r="G21" s="60"/>
      <c r="H21" s="60"/>
      <c r="I21" s="60"/>
      <c r="J21" s="60"/>
      <c r="K21" s="60"/>
      <c r="L21" s="60"/>
      <c r="M21" s="0" t="s">
        <v>250</v>
      </c>
    </row>
    <row r="22" customFormat="false" ht="15" hidden="false" customHeight="false" outlineLevel="0" collapsed="false">
      <c r="B22" s="60"/>
      <c r="C22" s="60"/>
      <c r="D22" s="60"/>
      <c r="E22" s="60"/>
      <c r="F22" s="60"/>
      <c r="G22" s="60"/>
      <c r="H22" s="60"/>
      <c r="I22" s="60"/>
      <c r="J22" s="60"/>
      <c r="K22" s="60"/>
      <c r="L22" s="60"/>
    </row>
    <row r="23" customFormat="false" ht="15" hidden="false" customHeight="false" outlineLevel="0" collapsed="false">
      <c r="A23" s="53" t="s">
        <v>604</v>
      </c>
      <c r="B23" s="60"/>
      <c r="C23" s="60"/>
      <c r="D23" s="60"/>
      <c r="E23" s="60"/>
      <c r="F23" s="60"/>
      <c r="G23" s="60"/>
      <c r="H23" s="60"/>
      <c r="I23" s="60"/>
      <c r="J23" s="60"/>
      <c r="K23" s="60"/>
      <c r="L23" s="60"/>
      <c r="M23" s="0" t="s">
        <v>690</v>
      </c>
    </row>
    <row r="24" customFormat="false" ht="15" hidden="false" customHeight="false" outlineLevel="0" collapsed="false">
      <c r="A24" s="58" t="s">
        <v>605</v>
      </c>
      <c r="B24" s="0" t="n">
        <v>200000</v>
      </c>
      <c r="C24" s="60"/>
      <c r="D24" s="60"/>
      <c r="E24" s="60"/>
      <c r="F24" s="60"/>
      <c r="G24" s="60"/>
      <c r="H24" s="60"/>
      <c r="I24" s="60"/>
      <c r="J24" s="60"/>
      <c r="K24" s="60"/>
      <c r="L24" s="60"/>
      <c r="M24" s="0" t="s">
        <v>606</v>
      </c>
    </row>
    <row r="25" customFormat="false" ht="15" hidden="false" customHeight="false" outlineLevel="0" collapsed="false">
      <c r="A25" s="58" t="s">
        <v>607</v>
      </c>
      <c r="B25" s="0" t="n">
        <v>6000</v>
      </c>
      <c r="C25" s="60"/>
      <c r="D25" s="60"/>
      <c r="E25" s="60"/>
      <c r="F25" s="60"/>
      <c r="G25" s="60"/>
      <c r="H25" s="60"/>
      <c r="I25" s="60"/>
      <c r="J25" s="60"/>
      <c r="K25" s="60"/>
      <c r="L25" s="60"/>
      <c r="M25" s="0" t="s">
        <v>608</v>
      </c>
    </row>
    <row r="26" customFormat="false" ht="15" hidden="false" customHeight="false" outlineLevel="0" collapsed="false">
      <c r="A26" s="58" t="s">
        <v>609</v>
      </c>
      <c r="B26" s="0" t="n">
        <v>30000</v>
      </c>
      <c r="C26" s="60"/>
      <c r="D26" s="60"/>
      <c r="E26" s="60"/>
      <c r="F26" s="60"/>
      <c r="G26" s="60"/>
      <c r="H26" s="60"/>
      <c r="I26" s="60"/>
      <c r="J26" s="60"/>
      <c r="K26" s="60"/>
      <c r="L26" s="60"/>
      <c r="M26" s="0" t="s">
        <v>608</v>
      </c>
    </row>
    <row r="27" customFormat="false" ht="15" hidden="false" customHeight="false" outlineLevel="0" collapsed="false">
      <c r="A27" s="0" t="s">
        <v>610</v>
      </c>
      <c r="B27" s="22" t="n">
        <v>15000</v>
      </c>
      <c r="C27" s="60"/>
      <c r="D27" s="60"/>
      <c r="E27" s="60"/>
      <c r="F27" s="60"/>
      <c r="G27" s="60"/>
      <c r="H27" s="60"/>
      <c r="I27" s="60"/>
      <c r="J27" s="60"/>
      <c r="K27" s="60"/>
      <c r="L27" s="60"/>
      <c r="M27" s="0" t="s">
        <v>611</v>
      </c>
    </row>
    <row r="28" customFormat="false" ht="15" hidden="false" customHeight="false" outlineLevel="0" collapsed="false">
      <c r="A28" s="0" t="s">
        <v>612</v>
      </c>
      <c r="B28" s="0" t="n">
        <v>250000</v>
      </c>
      <c r="C28" s="60"/>
      <c r="D28" s="60"/>
      <c r="E28" s="60"/>
      <c r="F28" s="60"/>
      <c r="G28" s="60"/>
      <c r="H28" s="60"/>
      <c r="I28" s="60"/>
      <c r="J28" s="60"/>
      <c r="K28" s="60"/>
      <c r="L28" s="60"/>
      <c r="M28" s="0" t="s">
        <v>595</v>
      </c>
    </row>
    <row r="29" customFormat="false" ht="15" hidden="false" customHeight="false" outlineLevel="0" collapsed="false">
      <c r="A29" s="0" t="s">
        <v>613</v>
      </c>
      <c r="B29" s="148" t="n">
        <v>15000</v>
      </c>
      <c r="C29" s="60"/>
      <c r="D29" s="60"/>
      <c r="E29" s="60"/>
      <c r="F29" s="60"/>
      <c r="G29" s="60"/>
      <c r="H29" s="60"/>
      <c r="I29" s="60"/>
      <c r="J29" s="60"/>
      <c r="K29" s="60"/>
      <c r="L29" s="60"/>
      <c r="M29" s="0" t="s">
        <v>611</v>
      </c>
    </row>
    <row r="30" customFormat="false" ht="15" hidden="false" customHeight="false" outlineLevel="0" collapsed="false">
      <c r="A30" s="0" t="s">
        <v>614</v>
      </c>
      <c r="B30" s="0" t="n">
        <v>2500</v>
      </c>
      <c r="C30" s="60"/>
      <c r="D30" s="60"/>
      <c r="E30" s="60"/>
      <c r="F30" s="60"/>
      <c r="G30" s="60"/>
      <c r="H30" s="60"/>
      <c r="I30" s="60"/>
      <c r="J30" s="60"/>
      <c r="K30" s="60"/>
      <c r="L30" s="60"/>
      <c r="M30" s="0" t="s">
        <v>611</v>
      </c>
    </row>
    <row r="31" customFormat="false" ht="15" hidden="false" customHeight="false" outlineLevel="0" collapsed="false">
      <c r="A31" s="0" t="s">
        <v>615</v>
      </c>
      <c r="B31" s="0" t="n">
        <v>2500</v>
      </c>
      <c r="C31" s="60"/>
      <c r="D31" s="60"/>
      <c r="E31" s="60"/>
      <c r="F31" s="60"/>
      <c r="G31" s="60"/>
      <c r="H31" s="60"/>
      <c r="I31" s="60"/>
      <c r="J31" s="60"/>
      <c r="K31" s="60"/>
      <c r="L31" s="60"/>
      <c r="M31" s="0" t="s">
        <v>611</v>
      </c>
    </row>
    <row r="32" customFormat="false" ht="15" hidden="false" customHeight="false" outlineLevel="0" collapsed="false">
      <c r="A32" s="146" t="s">
        <v>616</v>
      </c>
      <c r="B32" s="147" t="n">
        <f aca="false">SUM(B24:B31)</f>
        <v>521000</v>
      </c>
      <c r="C32" s="60"/>
      <c r="D32" s="60"/>
      <c r="E32" s="60"/>
      <c r="F32" s="60"/>
      <c r="G32" s="60"/>
      <c r="H32" s="60"/>
      <c r="I32" s="60"/>
      <c r="J32" s="60"/>
      <c r="K32" s="60"/>
      <c r="L32" s="60"/>
      <c r="M32" s="0" t="s">
        <v>250</v>
      </c>
    </row>
    <row r="33" customFormat="false" ht="15" hidden="false" customHeight="false" outlineLevel="0" collapsed="false">
      <c r="B33" s="60"/>
      <c r="C33" s="60"/>
      <c r="D33" s="60"/>
      <c r="E33" s="60"/>
      <c r="F33" s="60"/>
      <c r="G33" s="60"/>
      <c r="H33" s="60"/>
      <c r="I33" s="60"/>
      <c r="J33" s="60"/>
      <c r="K33" s="60"/>
      <c r="L33" s="60"/>
    </row>
    <row r="34" customFormat="false" ht="15" hidden="false" customHeight="false" outlineLevel="0" collapsed="false">
      <c r="A34" s="53" t="s">
        <v>855</v>
      </c>
      <c r="B34" s="59"/>
      <c r="D34" s="60"/>
      <c r="E34" s="60"/>
      <c r="F34" s="60"/>
      <c r="G34" s="60"/>
      <c r="H34" s="60"/>
      <c r="I34" s="60"/>
      <c r="J34" s="60"/>
      <c r="K34" s="60"/>
      <c r="L34" s="60"/>
      <c r="M34" s="0" t="s">
        <v>235</v>
      </c>
    </row>
    <row r="35" customFormat="false" ht="15" hidden="false" customHeight="false" outlineLevel="0" collapsed="false">
      <c r="A35" s="0" t="s">
        <v>856</v>
      </c>
      <c r="B35" s="185" t="n">
        <f aca="false">'Premix cost calcs - VA oil'!G14</f>
        <v>3.30917647058824</v>
      </c>
      <c r="C35" s="185" t="n">
        <f aca="false">B35</f>
        <v>3.30917647058824</v>
      </c>
      <c r="D35" s="185" t="n">
        <f aca="false">C35</f>
        <v>3.30917647058824</v>
      </c>
      <c r="E35" s="185" t="n">
        <f aca="false">D35</f>
        <v>3.30917647058824</v>
      </c>
      <c r="F35" s="185" t="n">
        <f aca="false">E35</f>
        <v>3.30917647058824</v>
      </c>
      <c r="G35" s="185" t="n">
        <f aca="false">F35</f>
        <v>3.30917647058824</v>
      </c>
      <c r="H35" s="185" t="n">
        <f aca="false">G35</f>
        <v>3.30917647058824</v>
      </c>
      <c r="I35" s="185" t="n">
        <f aca="false">H35</f>
        <v>3.30917647058824</v>
      </c>
      <c r="J35" s="185" t="n">
        <f aca="false">I35</f>
        <v>3.30917647058824</v>
      </c>
      <c r="K35" s="185" t="n">
        <f aca="false">J35</f>
        <v>3.30917647058824</v>
      </c>
      <c r="L35" s="185" t="n">
        <f aca="false">K35</f>
        <v>3.30917647058824</v>
      </c>
      <c r="M35" s="19" t="s">
        <v>619</v>
      </c>
      <c r="N35" s="0" t="s">
        <v>620</v>
      </c>
    </row>
    <row r="36" customFormat="false" ht="15" hidden="false" customHeight="false" outlineLevel="0" collapsed="false">
      <c r="A36" s="0" t="s">
        <v>621</v>
      </c>
      <c r="B36" s="59" t="n">
        <v>6.74</v>
      </c>
      <c r="C36" s="59" t="n">
        <f aca="false">B36</f>
        <v>6.74</v>
      </c>
      <c r="D36" s="59" t="n">
        <f aca="false">C36</f>
        <v>6.74</v>
      </c>
      <c r="E36" s="59" t="n">
        <f aca="false">D36</f>
        <v>6.74</v>
      </c>
      <c r="F36" s="59" t="n">
        <f aca="false">E36</f>
        <v>6.74</v>
      </c>
      <c r="G36" s="59" t="n">
        <f aca="false">F36</f>
        <v>6.74</v>
      </c>
      <c r="H36" s="59" t="n">
        <f aca="false">G36</f>
        <v>6.74</v>
      </c>
      <c r="I36" s="59" t="n">
        <f aca="false">H36</f>
        <v>6.74</v>
      </c>
      <c r="J36" s="59" t="n">
        <f aca="false">I36</f>
        <v>6.74</v>
      </c>
      <c r="K36" s="59" t="n">
        <f aca="false">J36</f>
        <v>6.74</v>
      </c>
      <c r="L36" s="59" t="n">
        <f aca="false">K36</f>
        <v>6.74</v>
      </c>
      <c r="M36" s="0" t="s">
        <v>857</v>
      </c>
    </row>
    <row r="37" customFormat="false" ht="15" hidden="false" customHeight="false" outlineLevel="0" collapsed="false">
      <c r="A37" s="0" t="s">
        <v>623</v>
      </c>
      <c r="B37" s="54" t="n">
        <f aca="false">Demographics!C$3</f>
        <v>21024070</v>
      </c>
      <c r="C37" s="54" t="n">
        <f aca="false">Demographics!D$3</f>
        <v>21586540</v>
      </c>
      <c r="D37" s="54" t="n">
        <f aca="false">Demographics!E$3</f>
        <v>22160198</v>
      </c>
      <c r="E37" s="54" t="n">
        <f aca="false">Demographics!F$3</f>
        <v>22744384</v>
      </c>
      <c r="F37" s="54" t="n">
        <f aca="false">Demographics!G$3</f>
        <v>23338676</v>
      </c>
      <c r="G37" s="54" t="n">
        <f aca="false">Demographics!H$3</f>
        <v>23942380</v>
      </c>
      <c r="H37" s="54" t="n">
        <f aca="false">Demographics!I$3</f>
        <v>24554986</v>
      </c>
      <c r="I37" s="54" t="n">
        <f aca="false">Demographics!J$3</f>
        <v>25176394</v>
      </c>
      <c r="J37" s="54" t="n">
        <f aca="false">Demographics!K$3</f>
        <v>25806516</v>
      </c>
      <c r="K37" s="54" t="n">
        <f aca="false">Demographics!L$3</f>
        <v>26444978</v>
      </c>
      <c r="L37" s="54" t="n">
        <f aca="false">Demographics!M$3</f>
        <v>27091862</v>
      </c>
      <c r="M37" s="0" t="s">
        <v>239</v>
      </c>
    </row>
    <row r="38" customFormat="false" ht="15" hidden="false" customHeight="false" outlineLevel="0" collapsed="false">
      <c r="A38" s="0" t="s">
        <v>624</v>
      </c>
      <c r="B38" s="60" t="n">
        <f aca="false">(B36*B37*365)/1000000</f>
        <v>51721.314607</v>
      </c>
      <c r="C38" s="60" t="n">
        <f aca="false">(C36*C37*365)/1000000</f>
        <v>53105.047054</v>
      </c>
      <c r="D38" s="60" t="n">
        <f aca="false">(D36*D37*365)/1000000</f>
        <v>54516.3030998</v>
      </c>
      <c r="E38" s="60" t="n">
        <f aca="false">(E36*E37*365)/1000000</f>
        <v>55953.4590784</v>
      </c>
      <c r="F38" s="60" t="n">
        <f aca="false">(F36*F37*365)/1000000</f>
        <v>57415.4768276</v>
      </c>
      <c r="G38" s="60" t="n">
        <f aca="false">(G36*G37*365)/1000000</f>
        <v>58900.649038</v>
      </c>
      <c r="H38" s="60" t="n">
        <f aca="false">(H36*H37*365)/1000000</f>
        <v>60407.7210586</v>
      </c>
      <c r="I38" s="60" t="n">
        <f aca="false">(I36*I37*365)/1000000</f>
        <v>61936.4468794</v>
      </c>
      <c r="J38" s="60" t="n">
        <f aca="false">(J36*J37*365)/1000000</f>
        <v>63486.6100116</v>
      </c>
      <c r="K38" s="60" t="n">
        <f aca="false">(K36*K37*365)/1000000</f>
        <v>65057.2903778</v>
      </c>
      <c r="L38" s="60" t="n">
        <f aca="false">(L36*L37*365)/1000000</f>
        <v>66648.6897062</v>
      </c>
      <c r="M38" s="0" t="s">
        <v>250</v>
      </c>
    </row>
    <row r="39" customFormat="false" ht="15" hidden="false" customHeight="false" outlineLevel="0" collapsed="false">
      <c r="A39" s="0" t="s">
        <v>625</v>
      </c>
      <c r="B39" s="99" t="n">
        <v>0.44</v>
      </c>
      <c r="C39" s="99" t="n">
        <v>0.44</v>
      </c>
      <c r="D39" s="149" t="n">
        <v>0.72</v>
      </c>
      <c r="E39" s="149" t="n">
        <v>1</v>
      </c>
      <c r="F39" s="149" t="n">
        <f aca="false">E39</f>
        <v>1</v>
      </c>
      <c r="G39" s="149" t="n">
        <f aca="false">F39</f>
        <v>1</v>
      </c>
      <c r="H39" s="149" t="n">
        <f aca="false">G39</f>
        <v>1</v>
      </c>
      <c r="I39" s="149" t="n">
        <f aca="false">H39</f>
        <v>1</v>
      </c>
      <c r="J39" s="149" t="n">
        <f aca="false">I39</f>
        <v>1</v>
      </c>
      <c r="K39" s="149" t="n">
        <f aca="false">J39</f>
        <v>1</v>
      </c>
      <c r="L39" s="149" t="n">
        <f aca="false">K39</f>
        <v>1</v>
      </c>
      <c r="M39" s="18" t="s">
        <v>90</v>
      </c>
    </row>
    <row r="40" customFormat="false" ht="15" hidden="false" customHeight="false" outlineLevel="0" collapsed="false">
      <c r="A40" s="0" t="s">
        <v>626</v>
      </c>
      <c r="B40" s="60" t="n">
        <f aca="false">B38*B39</f>
        <v>22757.37842708</v>
      </c>
      <c r="C40" s="60" t="n">
        <f aca="false">C38*C39</f>
        <v>23366.22070376</v>
      </c>
      <c r="D40" s="60" t="n">
        <f aca="false">D38*D39</f>
        <v>39251.738231856</v>
      </c>
      <c r="E40" s="60" t="n">
        <f aca="false">E38*E39</f>
        <v>55953.4590784</v>
      </c>
      <c r="F40" s="60" t="n">
        <f aca="false">F38*F39</f>
        <v>57415.4768276</v>
      </c>
      <c r="G40" s="60" t="n">
        <f aca="false">G38*G39</f>
        <v>58900.649038</v>
      </c>
      <c r="H40" s="60" t="n">
        <f aca="false">H38*H39</f>
        <v>60407.7210586</v>
      </c>
      <c r="I40" s="60" t="n">
        <f aca="false">I38*I39</f>
        <v>61936.4468794</v>
      </c>
      <c r="J40" s="60" t="n">
        <f aca="false">J38*J39</f>
        <v>63486.6100116</v>
      </c>
      <c r="K40" s="60" t="n">
        <f aca="false">K38*K39</f>
        <v>65057.2903778</v>
      </c>
      <c r="L40" s="60" t="n">
        <f aca="false">L38*L39</f>
        <v>66648.6897062</v>
      </c>
      <c r="M40" s="0" t="s">
        <v>250</v>
      </c>
    </row>
    <row r="41" customFormat="false" ht="15" hidden="false" customHeight="false" outlineLevel="0" collapsed="false">
      <c r="A41" s="97" t="s">
        <v>627</v>
      </c>
      <c r="B41" s="150" t="n">
        <f aca="false">B35*B40</f>
        <v>75308.1812231654</v>
      </c>
      <c r="C41" s="150" t="n">
        <f aca="false">C35*C40</f>
        <v>77322.9477594543</v>
      </c>
      <c r="D41" s="150" t="n">
        <f aca="false">D35*D40</f>
        <v>129890.928586547</v>
      </c>
      <c r="E41" s="150" t="n">
        <f aca="false">E35*E40</f>
        <v>185159.870230263</v>
      </c>
      <c r="F41" s="150" t="n">
        <f aca="false">F35*F40</f>
        <v>189997.944965498</v>
      </c>
      <c r="G41" s="150" t="n">
        <f aca="false">G35*G40</f>
        <v>194912.641898925</v>
      </c>
      <c r="H41" s="150" t="n">
        <f aca="false">H35*H40</f>
        <v>199899.809168977</v>
      </c>
      <c r="I41" s="150" t="n">
        <f aca="false">I35*I40</f>
        <v>204958.632685149</v>
      </c>
      <c r="J41" s="150" t="n">
        <f aca="false">J35*J40</f>
        <v>210088.396047798</v>
      </c>
      <c r="K41" s="150" t="n">
        <f aca="false">K35*K40</f>
        <v>215286.054558442</v>
      </c>
      <c r="L41" s="150" t="n">
        <f aca="false">L35*L40</f>
        <v>220552.275771293</v>
      </c>
      <c r="M41" s="20" t="s">
        <v>250</v>
      </c>
    </row>
    <row r="42" customFormat="false" ht="15" hidden="false" customHeight="false" outlineLevel="0" collapsed="false">
      <c r="A42" s="0" t="s">
        <v>858</v>
      </c>
      <c r="B42" s="0" t="n">
        <v>763.27</v>
      </c>
      <c r="C42" s="0" t="n">
        <f aca="false">B42</f>
        <v>763.27</v>
      </c>
      <c r="D42" s="0" t="n">
        <f aca="false">C42</f>
        <v>763.27</v>
      </c>
      <c r="E42" s="0" t="n">
        <f aca="false">D42</f>
        <v>763.27</v>
      </c>
      <c r="F42" s="0" t="n">
        <f aca="false">E42</f>
        <v>763.27</v>
      </c>
      <c r="G42" s="0" t="n">
        <f aca="false">F42</f>
        <v>763.27</v>
      </c>
      <c r="H42" s="0" t="n">
        <f aca="false">G42</f>
        <v>763.27</v>
      </c>
      <c r="I42" s="0" t="n">
        <f aca="false">H42</f>
        <v>763.27</v>
      </c>
      <c r="J42" s="0" t="n">
        <f aca="false">I42</f>
        <v>763.27</v>
      </c>
      <c r="K42" s="0" t="n">
        <f aca="false">J42</f>
        <v>763.27</v>
      </c>
      <c r="L42" s="0" t="n">
        <f aca="false">K42</f>
        <v>763.27</v>
      </c>
      <c r="M42" s="20" t="s">
        <v>859</v>
      </c>
    </row>
    <row r="43" customFormat="false" ht="15" hidden="false" customHeight="false" outlineLevel="0" collapsed="false">
      <c r="A43" s="97" t="s">
        <v>860</v>
      </c>
      <c r="B43" s="97" t="n">
        <v>0</v>
      </c>
      <c r="C43" s="97" t="n">
        <f aca="false">C42*C3</f>
        <v>4579.62</v>
      </c>
      <c r="D43" s="97" t="n">
        <f aca="false">D42*D3</f>
        <v>4579.62</v>
      </c>
      <c r="E43" s="97" t="n">
        <f aca="false">E42*E3</f>
        <v>4579.62</v>
      </c>
      <c r="F43" s="97" t="n">
        <f aca="false">F42*F3</f>
        <v>4579.62</v>
      </c>
      <c r="G43" s="97" t="n">
        <f aca="false">G42*G3</f>
        <v>4579.62</v>
      </c>
      <c r="H43" s="97" t="n">
        <f aca="false">H42*H3</f>
        <v>4579.62</v>
      </c>
      <c r="I43" s="97" t="n">
        <f aca="false">I42*I3</f>
        <v>4579.62</v>
      </c>
      <c r="J43" s="97" t="n">
        <f aca="false">J42*J3</f>
        <v>4579.62</v>
      </c>
      <c r="K43" s="97" t="n">
        <f aca="false">K42*K3</f>
        <v>4579.62</v>
      </c>
      <c r="L43" s="97" t="n">
        <f aca="false">L42*L3</f>
        <v>4579.62</v>
      </c>
      <c r="M43" s="20" t="s">
        <v>250</v>
      </c>
    </row>
    <row r="44" customFormat="false" ht="15" hidden="false" customHeight="false" outlineLevel="0" collapsed="false">
      <c r="A44" s="0" t="s">
        <v>861</v>
      </c>
      <c r="B44" s="0" t="n">
        <v>0</v>
      </c>
      <c r="C44" s="0" t="n">
        <v>1</v>
      </c>
      <c r="D44" s="0" t="n">
        <f aca="false">C44</f>
        <v>1</v>
      </c>
      <c r="E44" s="0" t="n">
        <f aca="false">D44</f>
        <v>1</v>
      </c>
      <c r="F44" s="0" t="n">
        <f aca="false">E44</f>
        <v>1</v>
      </c>
      <c r="G44" s="0" t="n">
        <f aca="false">F44</f>
        <v>1</v>
      </c>
      <c r="H44" s="0" t="n">
        <f aca="false">G44</f>
        <v>1</v>
      </c>
      <c r="I44" s="0" t="n">
        <f aca="false">H44</f>
        <v>1</v>
      </c>
      <c r="J44" s="0" t="n">
        <f aca="false">I44</f>
        <v>1</v>
      </c>
      <c r="K44" s="0" t="n">
        <f aca="false">J44</f>
        <v>1</v>
      </c>
      <c r="L44" s="0" t="n">
        <f aca="false">K44</f>
        <v>1</v>
      </c>
      <c r="M44" s="20" t="s">
        <v>841</v>
      </c>
    </row>
    <row r="45" customFormat="false" ht="15" hidden="false" customHeight="false" outlineLevel="0" collapsed="false">
      <c r="A45" s="97" t="s">
        <v>862</v>
      </c>
      <c r="B45" s="151" t="n">
        <f aca="false">B44*B5*B3</f>
        <v>0</v>
      </c>
      <c r="C45" s="151" t="n">
        <f aca="false">C44*C5*C3</f>
        <v>32989.8796420909</v>
      </c>
      <c r="D45" s="151" t="n">
        <f aca="false">D44*D5*D3</f>
        <v>32989.8796420909</v>
      </c>
      <c r="E45" s="151" t="n">
        <f aca="false">E44*E5*E3</f>
        <v>32989.8796420909</v>
      </c>
      <c r="F45" s="151" t="n">
        <f aca="false">F44*F5*F3</f>
        <v>32989.8796420909</v>
      </c>
      <c r="G45" s="151" t="n">
        <f aca="false">G44*G5*G3</f>
        <v>32989.8796420909</v>
      </c>
      <c r="H45" s="151" t="n">
        <f aca="false">H44*H5*H3</f>
        <v>32989.8796420909</v>
      </c>
      <c r="I45" s="151" t="n">
        <f aca="false">I44*I5*I3</f>
        <v>32989.8796420909</v>
      </c>
      <c r="J45" s="151" t="n">
        <f aca="false">J44*J5*J3</f>
        <v>32989.8796420909</v>
      </c>
      <c r="K45" s="151" t="n">
        <f aca="false">K44*K5*K3</f>
        <v>32989.8796420909</v>
      </c>
      <c r="L45" s="151" t="n">
        <f aca="false">L44*L5*L3</f>
        <v>32989.8796420909</v>
      </c>
      <c r="M45" s="0" t="s">
        <v>250</v>
      </c>
    </row>
    <row r="46" customFormat="false" ht="15" hidden="false" customHeight="false" outlineLevel="0" collapsed="false">
      <c r="A46" s="186" t="s">
        <v>863</v>
      </c>
      <c r="B46" s="187" t="n">
        <f aca="false">B42*B45</f>
        <v>0</v>
      </c>
      <c r="C46" s="187" t="n">
        <v>3</v>
      </c>
      <c r="D46" s="187" t="n">
        <f aca="false">C46</f>
        <v>3</v>
      </c>
      <c r="E46" s="187" t="n">
        <f aca="false">D46</f>
        <v>3</v>
      </c>
      <c r="F46" s="187" t="n">
        <f aca="false">E46</f>
        <v>3</v>
      </c>
      <c r="G46" s="187" t="n">
        <f aca="false">F46</f>
        <v>3</v>
      </c>
      <c r="H46" s="187" t="n">
        <f aca="false">G46</f>
        <v>3</v>
      </c>
      <c r="I46" s="187" t="n">
        <f aca="false">H46</f>
        <v>3</v>
      </c>
      <c r="J46" s="187" t="n">
        <f aca="false">I46</f>
        <v>3</v>
      </c>
      <c r="K46" s="187" t="n">
        <f aca="false">J46</f>
        <v>3</v>
      </c>
      <c r="L46" s="187" t="n">
        <f aca="false">K46</f>
        <v>3</v>
      </c>
      <c r="M46" s="20" t="s">
        <v>841</v>
      </c>
    </row>
    <row r="47" customFormat="false" ht="15" hidden="false" customHeight="false" outlineLevel="0" collapsed="false">
      <c r="A47" s="97" t="s">
        <v>864</v>
      </c>
      <c r="B47" s="150" t="n">
        <f aca="false">B46*B6*B3</f>
        <v>0</v>
      </c>
      <c r="C47" s="150" t="n">
        <f aca="false">C46*C6*C3</f>
        <v>56554.0793864415</v>
      </c>
      <c r="D47" s="150" t="n">
        <f aca="false">D46*D6*D3</f>
        <v>56554.0793864415</v>
      </c>
      <c r="E47" s="150" t="n">
        <f aca="false">E46*E6*E3</f>
        <v>56554.0793864415</v>
      </c>
      <c r="F47" s="150" t="n">
        <f aca="false">F46*F6*F3</f>
        <v>56554.0793864415</v>
      </c>
      <c r="G47" s="150" t="n">
        <f aca="false">G46*G6*G3</f>
        <v>56554.0793864415</v>
      </c>
      <c r="H47" s="150" t="n">
        <f aca="false">H46*H6*H3</f>
        <v>56554.0793864415</v>
      </c>
      <c r="I47" s="150" t="n">
        <f aca="false">I46*I6*I3</f>
        <v>56554.0793864415</v>
      </c>
      <c r="J47" s="150" t="n">
        <f aca="false">J46*J6*J3</f>
        <v>56554.0793864415</v>
      </c>
      <c r="K47" s="150" t="n">
        <f aca="false">K46*K6*K3</f>
        <v>56554.0793864415</v>
      </c>
      <c r="L47" s="150" t="n">
        <f aca="false">L46*L6*L3</f>
        <v>56554.0793864415</v>
      </c>
      <c r="M47" s="0" t="s">
        <v>250</v>
      </c>
    </row>
    <row r="48" s="186" customFormat="true" ht="15" hidden="false" customHeight="false" outlineLevel="0" collapsed="false">
      <c r="A48" s="19" t="s">
        <v>865</v>
      </c>
      <c r="B48" s="188"/>
      <c r="C48" s="188"/>
      <c r="D48" s="188"/>
      <c r="E48" s="188"/>
      <c r="F48" s="188"/>
      <c r="G48" s="188"/>
      <c r="H48" s="188"/>
      <c r="I48" s="188"/>
      <c r="J48" s="188"/>
      <c r="K48" s="188"/>
      <c r="L48" s="188"/>
    </row>
    <row r="49" customFormat="false" ht="15" hidden="false" customHeight="false" outlineLevel="0" collapsed="false">
      <c r="A49" s="97" t="s">
        <v>866</v>
      </c>
      <c r="B49" s="150" t="n">
        <f aca="false">B48*B3</f>
        <v>0</v>
      </c>
      <c r="C49" s="150" t="n">
        <f aca="false">C48*C3</f>
        <v>0</v>
      </c>
      <c r="D49" s="150" t="n">
        <f aca="false">D48*D3</f>
        <v>0</v>
      </c>
      <c r="E49" s="150" t="n">
        <f aca="false">E48*E3</f>
        <v>0</v>
      </c>
      <c r="F49" s="150" t="n">
        <f aca="false">F48*F3</f>
        <v>0</v>
      </c>
      <c r="G49" s="150" t="n">
        <f aca="false">G48*G3</f>
        <v>0</v>
      </c>
      <c r="H49" s="150" t="n">
        <f aca="false">H48*H3</f>
        <v>0</v>
      </c>
      <c r="I49" s="150" t="n">
        <f aca="false">I48*I3</f>
        <v>0</v>
      </c>
      <c r="J49" s="150" t="n">
        <f aca="false">J48*J3</f>
        <v>0</v>
      </c>
      <c r="K49" s="150" t="n">
        <f aca="false">K48*K3</f>
        <v>0</v>
      </c>
      <c r="L49" s="150" t="n">
        <f aca="false">L48*L3</f>
        <v>0</v>
      </c>
      <c r="M49" s="0" t="s">
        <v>250</v>
      </c>
    </row>
    <row r="50" customFormat="false" ht="15" hidden="false" customHeight="false" outlineLevel="0" collapsed="false">
      <c r="A50" s="97" t="s">
        <v>636</v>
      </c>
      <c r="B50" s="150" t="n">
        <f aca="false">0.05*B41</f>
        <v>3765.40906115827</v>
      </c>
      <c r="C50" s="150" t="n">
        <f aca="false">0.05*C41</f>
        <v>3866.14738797271</v>
      </c>
      <c r="D50" s="150" t="n">
        <f aca="false">0.05*D41</f>
        <v>6494.54642932733</v>
      </c>
      <c r="E50" s="150" t="n">
        <f aca="false">0.05*E41</f>
        <v>9257.99351151315</v>
      </c>
      <c r="F50" s="150" t="n">
        <f aca="false">0.05*F41</f>
        <v>9499.8972482749</v>
      </c>
      <c r="G50" s="150" t="n">
        <f aca="false">0.05*G41</f>
        <v>9745.63209494626</v>
      </c>
      <c r="H50" s="150" t="n">
        <f aca="false">0.05*H41</f>
        <v>9994.99045844883</v>
      </c>
      <c r="I50" s="150" t="n">
        <f aca="false">0.05*I41</f>
        <v>10247.9316342574</v>
      </c>
      <c r="J50" s="150" t="n">
        <f aca="false">0.05*J41</f>
        <v>10504.4198023899</v>
      </c>
      <c r="K50" s="150" t="n">
        <f aca="false">0.05*K41</f>
        <v>10764.3027279221</v>
      </c>
      <c r="L50" s="150" t="n">
        <f aca="false">0.05*L41</f>
        <v>11027.6137885647</v>
      </c>
      <c r="M50" s="0" t="s">
        <v>590</v>
      </c>
    </row>
    <row r="51" customFormat="false" ht="15" hidden="false" customHeight="false" outlineLevel="0" collapsed="false">
      <c r="A51" s="146" t="s">
        <v>637</v>
      </c>
      <c r="B51" s="147" t="n">
        <f aca="false">B41+B43+B45+B47+B49+B50</f>
        <v>79073.5902843237</v>
      </c>
      <c r="C51" s="147" t="n">
        <f aca="false">C41+C43+C45+C47+C49+C50</f>
        <v>175312.674175959</v>
      </c>
      <c r="D51" s="147" t="n">
        <f aca="false">D41+D43+D45+D47+D49+D50</f>
        <v>230509.054044406</v>
      </c>
      <c r="E51" s="147" t="n">
        <f aca="false">E41+E43+E45+E47+E49+E50</f>
        <v>288541.442770309</v>
      </c>
      <c r="F51" s="147" t="n">
        <f aca="false">F41+F43+F45+F47+F49+F50</f>
        <v>293621.421242305</v>
      </c>
      <c r="G51" s="147" t="n">
        <f aca="false">G41+G43+G45+G47+G49+G50</f>
        <v>298781.853022404</v>
      </c>
      <c r="H51" s="147" t="n">
        <f aca="false">H41+H43+H45+H47+H49+H50</f>
        <v>304018.378655958</v>
      </c>
      <c r="I51" s="147" t="n">
        <f aca="false">I41+I43+I45+I47+I49+I50</f>
        <v>309330.143347938</v>
      </c>
      <c r="J51" s="147" t="n">
        <f aca="false">J41+J43+J45+J47+J49+J50</f>
        <v>314716.394878721</v>
      </c>
      <c r="K51" s="147" t="n">
        <f aca="false">K41+K43+K45+K47+K49+K50</f>
        <v>320173.936314897</v>
      </c>
      <c r="L51" s="147" t="n">
        <f aca="false">L41+L43+L45+L47+L49+L50</f>
        <v>325703.468588391</v>
      </c>
      <c r="M51" s="0" t="s">
        <v>250</v>
      </c>
    </row>
    <row r="52" customFormat="false" ht="15" hidden="false" customHeight="false" outlineLevel="0" collapsed="false">
      <c r="B52" s="60"/>
      <c r="C52" s="60"/>
      <c r="D52" s="60"/>
      <c r="E52" s="60"/>
      <c r="F52" s="60"/>
      <c r="G52" s="60"/>
      <c r="H52" s="60"/>
      <c r="I52" s="60"/>
      <c r="J52" s="60"/>
      <c r="K52" s="60"/>
      <c r="L52" s="60"/>
    </row>
    <row r="53" customFormat="false" ht="15" hidden="false" customHeight="false" outlineLevel="0" collapsed="false">
      <c r="A53" s="53" t="s">
        <v>638</v>
      </c>
      <c r="B53" s="60"/>
      <c r="C53" s="60"/>
      <c r="D53" s="60"/>
      <c r="E53" s="60"/>
      <c r="F53" s="60"/>
      <c r="G53" s="60"/>
      <c r="H53" s="60"/>
      <c r="I53" s="60"/>
      <c r="J53" s="60"/>
      <c r="K53" s="60"/>
      <c r="L53" s="60"/>
      <c r="M53" s="0" t="s">
        <v>235</v>
      </c>
    </row>
    <row r="54" customFormat="false" ht="15" hidden="false" customHeight="false" outlineLevel="0" collapsed="false">
      <c r="A54" s="0" t="s">
        <v>867</v>
      </c>
      <c r="B54" s="60" t="n">
        <v>300</v>
      </c>
      <c r="C54" s="60" t="n">
        <f aca="false">B54</f>
        <v>300</v>
      </c>
      <c r="D54" s="60" t="n">
        <f aca="false">C54</f>
        <v>300</v>
      </c>
      <c r="E54" s="60" t="n">
        <f aca="false">D54</f>
        <v>300</v>
      </c>
      <c r="F54" s="60" t="n">
        <f aca="false">E54</f>
        <v>300</v>
      </c>
      <c r="G54" s="60" t="n">
        <f aca="false">F54</f>
        <v>300</v>
      </c>
      <c r="H54" s="60" t="n">
        <f aca="false">G54</f>
        <v>300</v>
      </c>
      <c r="I54" s="60" t="n">
        <f aca="false">H54</f>
        <v>300</v>
      </c>
      <c r="J54" s="60" t="n">
        <f aca="false">I54</f>
        <v>300</v>
      </c>
      <c r="K54" s="60" t="n">
        <f aca="false">J54</f>
        <v>300</v>
      </c>
      <c r="L54" s="60" t="n">
        <f aca="false">K54</f>
        <v>300</v>
      </c>
      <c r="M54" s="0" t="s">
        <v>640</v>
      </c>
    </row>
    <row r="55" customFormat="false" ht="15" hidden="false" customHeight="false" outlineLevel="0" collapsed="false">
      <c r="A55" s="0" t="s">
        <v>868</v>
      </c>
      <c r="B55" s="60" t="n">
        <v>0</v>
      </c>
      <c r="C55" s="48" t="n">
        <f aca="false">4*C3</f>
        <v>24</v>
      </c>
      <c r="D55" s="48" t="n">
        <f aca="false">4*D3</f>
        <v>24</v>
      </c>
      <c r="E55" s="48" t="n">
        <f aca="false">4*E3</f>
        <v>24</v>
      </c>
      <c r="F55" s="48" t="n">
        <f aca="false">4*F3</f>
        <v>24</v>
      </c>
      <c r="G55" s="48" t="n">
        <f aca="false">4*G3</f>
        <v>24</v>
      </c>
      <c r="H55" s="48" t="n">
        <f aca="false">4*H3</f>
        <v>24</v>
      </c>
      <c r="I55" s="48" t="n">
        <f aca="false">4*I3</f>
        <v>24</v>
      </c>
      <c r="J55" s="48" t="n">
        <f aca="false">4*J3</f>
        <v>24</v>
      </c>
      <c r="K55" s="48" t="n">
        <f aca="false">4*K3</f>
        <v>24</v>
      </c>
      <c r="L55" s="48" t="n">
        <f aca="false">4*L3</f>
        <v>24</v>
      </c>
      <c r="M55" s="0" t="s">
        <v>640</v>
      </c>
    </row>
    <row r="56" customFormat="false" ht="15" hidden="false" customHeight="false" outlineLevel="0" collapsed="false">
      <c r="A56" s="97" t="s">
        <v>869</v>
      </c>
      <c r="B56" s="150" t="n">
        <f aca="false">B54*B55</f>
        <v>0</v>
      </c>
      <c r="C56" s="150" t="n">
        <f aca="false">C54*C55</f>
        <v>7200</v>
      </c>
      <c r="D56" s="150" t="n">
        <f aca="false">D54*D55</f>
        <v>7200</v>
      </c>
      <c r="E56" s="150" t="n">
        <f aca="false">E54*E55</f>
        <v>7200</v>
      </c>
      <c r="F56" s="150" t="n">
        <f aca="false">F54*F55</f>
        <v>7200</v>
      </c>
      <c r="G56" s="150" t="n">
        <f aca="false">G54*G55</f>
        <v>7200</v>
      </c>
      <c r="H56" s="150" t="n">
        <f aca="false">H54*H55</f>
        <v>7200</v>
      </c>
      <c r="I56" s="150" t="n">
        <f aca="false">I54*I55</f>
        <v>7200</v>
      </c>
      <c r="J56" s="150" t="n">
        <f aca="false">J54*J55</f>
        <v>7200</v>
      </c>
      <c r="K56" s="150" t="n">
        <f aca="false">K54*K55</f>
        <v>7200</v>
      </c>
      <c r="L56" s="150" t="n">
        <f aca="false">L54*L55</f>
        <v>7200</v>
      </c>
      <c r="M56" s="0" t="s">
        <v>250</v>
      </c>
    </row>
    <row r="57" customFormat="false" ht="15" hidden="false" customHeight="false" outlineLevel="0" collapsed="false">
      <c r="A57" s="0" t="s">
        <v>699</v>
      </c>
      <c r="B57" s="60" t="n">
        <v>50</v>
      </c>
      <c r="C57" s="60" t="n">
        <f aca="false">B57</f>
        <v>50</v>
      </c>
      <c r="D57" s="60" t="n">
        <f aca="false">C57</f>
        <v>50</v>
      </c>
      <c r="E57" s="60" t="n">
        <f aca="false">D57</f>
        <v>50</v>
      </c>
      <c r="F57" s="60" t="n">
        <f aca="false">E57</f>
        <v>50</v>
      </c>
      <c r="G57" s="60" t="n">
        <f aca="false">F57</f>
        <v>50</v>
      </c>
      <c r="H57" s="60" t="n">
        <f aca="false">G57</f>
        <v>50</v>
      </c>
      <c r="I57" s="60" t="n">
        <f aca="false">H57</f>
        <v>50</v>
      </c>
      <c r="J57" s="60" t="n">
        <f aca="false">I57</f>
        <v>50</v>
      </c>
      <c r="K57" s="60" t="n">
        <f aca="false">J57</f>
        <v>50</v>
      </c>
      <c r="L57" s="60" t="n">
        <f aca="false">K57</f>
        <v>50</v>
      </c>
      <c r="M57" s="0" t="s">
        <v>644</v>
      </c>
    </row>
    <row r="58" customFormat="false" ht="15" hidden="false" customHeight="false" outlineLevel="0" collapsed="false">
      <c r="A58" s="0" t="s">
        <v>645</v>
      </c>
      <c r="B58" s="60" t="n">
        <v>0</v>
      </c>
      <c r="C58" s="48" t="n">
        <f aca="false">5*C55</f>
        <v>120</v>
      </c>
      <c r="D58" s="48" t="n">
        <f aca="false">5*D55</f>
        <v>120</v>
      </c>
      <c r="E58" s="48" t="n">
        <f aca="false">5*E55</f>
        <v>120</v>
      </c>
      <c r="F58" s="48" t="n">
        <f aca="false">5*F55</f>
        <v>120</v>
      </c>
      <c r="G58" s="48" t="n">
        <f aca="false">5*G55</f>
        <v>120</v>
      </c>
      <c r="H58" s="48" t="n">
        <f aca="false">5*H55</f>
        <v>120</v>
      </c>
      <c r="I58" s="48" t="n">
        <f aca="false">5*I55</f>
        <v>120</v>
      </c>
      <c r="J58" s="48" t="n">
        <f aca="false">5*J55</f>
        <v>120</v>
      </c>
      <c r="K58" s="48" t="n">
        <f aca="false">5*K55</f>
        <v>120</v>
      </c>
      <c r="L58" s="48" t="n">
        <f aca="false">5*L55</f>
        <v>120</v>
      </c>
      <c r="M58" s="0" t="s">
        <v>644</v>
      </c>
    </row>
    <row r="59" customFormat="false" ht="15" hidden="false" customHeight="false" outlineLevel="0" collapsed="false">
      <c r="A59" s="97" t="s">
        <v>700</v>
      </c>
      <c r="B59" s="150"/>
      <c r="C59" s="150" t="n">
        <f aca="false">C57*C58</f>
        <v>6000</v>
      </c>
      <c r="D59" s="150" t="n">
        <f aca="false">D57*D58</f>
        <v>6000</v>
      </c>
      <c r="E59" s="150" t="n">
        <f aca="false">E57*E58</f>
        <v>6000</v>
      </c>
      <c r="F59" s="150" t="n">
        <f aca="false">F57*F58</f>
        <v>6000</v>
      </c>
      <c r="G59" s="150" t="n">
        <f aca="false">G57*G58</f>
        <v>6000</v>
      </c>
      <c r="H59" s="150" t="n">
        <f aca="false">H57*H58</f>
        <v>6000</v>
      </c>
      <c r="I59" s="150" t="n">
        <f aca="false">I57*I58</f>
        <v>6000</v>
      </c>
      <c r="J59" s="150" t="n">
        <f aca="false">J57*J58</f>
        <v>6000</v>
      </c>
      <c r="K59" s="150" t="n">
        <f aca="false">K57*K58</f>
        <v>6000</v>
      </c>
      <c r="L59" s="150" t="n">
        <f aca="false">L57*L58</f>
        <v>6000</v>
      </c>
      <c r="M59" s="0" t="s">
        <v>250</v>
      </c>
    </row>
    <row r="60" customFormat="false" ht="15" hidden="false" customHeight="false" outlineLevel="0" collapsed="false">
      <c r="A60" s="0" t="s">
        <v>647</v>
      </c>
      <c r="B60" s="60" t="n">
        <v>0</v>
      </c>
      <c r="C60" s="48" t="n">
        <v>4</v>
      </c>
      <c r="D60" s="48" t="n">
        <f aca="false">C60</f>
        <v>4</v>
      </c>
      <c r="E60" s="48" t="n">
        <f aca="false">D60</f>
        <v>4</v>
      </c>
      <c r="F60" s="48" t="n">
        <f aca="false">E60</f>
        <v>4</v>
      </c>
      <c r="G60" s="48" t="n">
        <f aca="false">F60</f>
        <v>4</v>
      </c>
      <c r="H60" s="48" t="n">
        <f aca="false">G60</f>
        <v>4</v>
      </c>
      <c r="I60" s="48" t="n">
        <f aca="false">H60</f>
        <v>4</v>
      </c>
      <c r="J60" s="48" t="n">
        <f aca="false">I60</f>
        <v>4</v>
      </c>
      <c r="K60" s="48" t="n">
        <f aca="false">J60</f>
        <v>4</v>
      </c>
      <c r="L60" s="48" t="n">
        <f aca="false">K60</f>
        <v>4</v>
      </c>
      <c r="M60" s="0" t="s">
        <v>648</v>
      </c>
    </row>
    <row r="61" customFormat="false" ht="15" hidden="false" customHeight="false" outlineLevel="0" collapsed="false">
      <c r="A61" s="97" t="s">
        <v>649</v>
      </c>
      <c r="B61" s="150" t="n">
        <f aca="false">B60*B6*2</f>
        <v>0</v>
      </c>
      <c r="C61" s="150" t="n">
        <f aca="false">C60*C6*2</f>
        <v>25135.146393974</v>
      </c>
      <c r="D61" s="150" t="n">
        <f aca="false">D60*D6*2</f>
        <v>25135.146393974</v>
      </c>
      <c r="E61" s="150" t="n">
        <f aca="false">E60*E6*2</f>
        <v>25135.146393974</v>
      </c>
      <c r="F61" s="150" t="n">
        <f aca="false">F60*F6*2</f>
        <v>25135.146393974</v>
      </c>
      <c r="G61" s="150" t="n">
        <f aca="false">G60*G6*2</f>
        <v>25135.146393974</v>
      </c>
      <c r="H61" s="150" t="n">
        <f aca="false">H60*H6*2</f>
        <v>25135.146393974</v>
      </c>
      <c r="I61" s="150" t="n">
        <f aca="false">I60*I6*2</f>
        <v>25135.146393974</v>
      </c>
      <c r="J61" s="150" t="n">
        <f aca="false">J60*J6*2</f>
        <v>25135.146393974</v>
      </c>
      <c r="K61" s="150" t="n">
        <f aca="false">K60*K6*2</f>
        <v>25135.146393974</v>
      </c>
      <c r="L61" s="150" t="n">
        <f aca="false">L60*L6*2</f>
        <v>25135.146393974</v>
      </c>
      <c r="M61" s="0" t="s">
        <v>650</v>
      </c>
    </row>
    <row r="62" customFormat="false" ht="15" hidden="false" customHeight="false" outlineLevel="0" collapsed="false">
      <c r="A62" s="0" t="s">
        <v>651</v>
      </c>
      <c r="B62" s="60" t="n">
        <v>50</v>
      </c>
      <c r="C62" s="60" t="n">
        <f aca="false">B62</f>
        <v>50</v>
      </c>
      <c r="D62" s="60" t="n">
        <f aca="false">C62</f>
        <v>50</v>
      </c>
      <c r="E62" s="60" t="n">
        <f aca="false">D62</f>
        <v>50</v>
      </c>
      <c r="F62" s="60" t="n">
        <f aca="false">E62</f>
        <v>50</v>
      </c>
      <c r="G62" s="60" t="n">
        <f aca="false">F62</f>
        <v>50</v>
      </c>
      <c r="H62" s="60" t="n">
        <f aca="false">G62</f>
        <v>50</v>
      </c>
      <c r="I62" s="60" t="n">
        <f aca="false">H62</f>
        <v>50</v>
      </c>
      <c r="J62" s="60" t="n">
        <f aca="false">I62</f>
        <v>50</v>
      </c>
      <c r="K62" s="60" t="n">
        <f aca="false">J62</f>
        <v>50</v>
      </c>
      <c r="L62" s="60" t="n">
        <f aca="false">K62</f>
        <v>50</v>
      </c>
      <c r="M62" s="0" t="s">
        <v>644</v>
      </c>
    </row>
    <row r="63" customFormat="false" ht="15" hidden="false" customHeight="false" outlineLevel="0" collapsed="false">
      <c r="A63" s="0" t="s">
        <v>652</v>
      </c>
      <c r="B63" s="60"/>
      <c r="C63" s="148" t="n">
        <f aca="false">30*12</f>
        <v>360</v>
      </c>
      <c r="D63" s="148" t="n">
        <f aca="false">C63</f>
        <v>360</v>
      </c>
      <c r="E63" s="148" t="n">
        <f aca="false">D63</f>
        <v>360</v>
      </c>
      <c r="F63" s="148" t="n">
        <f aca="false">E63</f>
        <v>360</v>
      </c>
      <c r="G63" s="148" t="n">
        <f aca="false">F63</f>
        <v>360</v>
      </c>
      <c r="H63" s="148" t="n">
        <f aca="false">G63</f>
        <v>360</v>
      </c>
      <c r="I63" s="148" t="n">
        <f aca="false">H63</f>
        <v>360</v>
      </c>
      <c r="J63" s="148" t="n">
        <f aca="false">I63</f>
        <v>360</v>
      </c>
      <c r="K63" s="148" t="n">
        <f aca="false">J63</f>
        <v>360</v>
      </c>
      <c r="L63" s="148" t="n">
        <f aca="false">K63</f>
        <v>360</v>
      </c>
      <c r="M63" s="0" t="s">
        <v>653</v>
      </c>
    </row>
    <row r="64" customFormat="false" ht="15" hidden="false" customHeight="false" outlineLevel="0" collapsed="false">
      <c r="A64" s="97" t="s">
        <v>654</v>
      </c>
      <c r="B64" s="150"/>
      <c r="C64" s="150" t="n">
        <f aca="false">C62*C63</f>
        <v>18000</v>
      </c>
      <c r="D64" s="150" t="n">
        <f aca="false">D62*D63</f>
        <v>18000</v>
      </c>
      <c r="E64" s="150" t="n">
        <f aca="false">E62*E63</f>
        <v>18000</v>
      </c>
      <c r="F64" s="150" t="n">
        <f aca="false">F62*F63</f>
        <v>18000</v>
      </c>
      <c r="G64" s="150" t="n">
        <f aca="false">G62*G63</f>
        <v>18000</v>
      </c>
      <c r="H64" s="150" t="n">
        <f aca="false">H62*H63</f>
        <v>18000</v>
      </c>
      <c r="I64" s="150" t="n">
        <f aca="false">I62*I63</f>
        <v>18000</v>
      </c>
      <c r="J64" s="150" t="n">
        <f aca="false">J62*J63</f>
        <v>18000</v>
      </c>
      <c r="K64" s="150" t="n">
        <f aca="false">K62*K63</f>
        <v>18000</v>
      </c>
      <c r="L64" s="150" t="n">
        <f aca="false">L62*L63</f>
        <v>18000</v>
      </c>
      <c r="M64" s="0" t="s">
        <v>250</v>
      </c>
    </row>
    <row r="65" customFormat="false" ht="15" hidden="false" customHeight="false" outlineLevel="0" collapsed="false">
      <c r="A65" s="0" t="s">
        <v>655</v>
      </c>
      <c r="B65" s="60" t="n">
        <v>0</v>
      </c>
      <c r="C65" s="189" t="n">
        <v>1</v>
      </c>
      <c r="D65" s="189" t="n">
        <f aca="false">C65</f>
        <v>1</v>
      </c>
      <c r="E65" s="189" t="n">
        <f aca="false">D65</f>
        <v>1</v>
      </c>
      <c r="F65" s="189" t="n">
        <f aca="false">E65</f>
        <v>1</v>
      </c>
      <c r="G65" s="189" t="n">
        <f aca="false">F65</f>
        <v>1</v>
      </c>
      <c r="H65" s="189" t="n">
        <f aca="false">G65</f>
        <v>1</v>
      </c>
      <c r="I65" s="189" t="n">
        <f aca="false">H65</f>
        <v>1</v>
      </c>
      <c r="J65" s="189" t="n">
        <f aca="false">I65</f>
        <v>1</v>
      </c>
      <c r="K65" s="189" t="n">
        <f aca="false">J65</f>
        <v>1</v>
      </c>
      <c r="L65" s="189" t="n">
        <f aca="false">K65</f>
        <v>1</v>
      </c>
      <c r="M65" s="0" t="s">
        <v>870</v>
      </c>
    </row>
    <row r="66" customFormat="false" ht="15" hidden="false" customHeight="false" outlineLevel="0" collapsed="false">
      <c r="A66" s="97" t="s">
        <v>657</v>
      </c>
      <c r="B66" s="150" t="n">
        <f aca="false">B65*B6*2</f>
        <v>0</v>
      </c>
      <c r="C66" s="150" t="n">
        <f aca="false">C65*C6*2</f>
        <v>6283.7865984935</v>
      </c>
      <c r="D66" s="150" t="n">
        <f aca="false">D65*D6*2</f>
        <v>6283.7865984935</v>
      </c>
      <c r="E66" s="150" t="n">
        <f aca="false">E65*E6*2</f>
        <v>6283.7865984935</v>
      </c>
      <c r="F66" s="150" t="n">
        <f aca="false">F65*F6*2</f>
        <v>6283.7865984935</v>
      </c>
      <c r="G66" s="150" t="n">
        <f aca="false">G65*G6*2</f>
        <v>6283.7865984935</v>
      </c>
      <c r="H66" s="150" t="n">
        <f aca="false">H65*H6*2</f>
        <v>6283.7865984935</v>
      </c>
      <c r="I66" s="150" t="n">
        <f aca="false">I65*I6*2</f>
        <v>6283.7865984935</v>
      </c>
      <c r="J66" s="150" t="n">
        <f aca="false">J65*J6*2</f>
        <v>6283.7865984935</v>
      </c>
      <c r="K66" s="150" t="n">
        <f aca="false">K65*K6*2</f>
        <v>6283.7865984935</v>
      </c>
      <c r="L66" s="150" t="n">
        <f aca="false">L65*L6*2</f>
        <v>6283.7865984935</v>
      </c>
      <c r="M66" s="20" t="s">
        <v>250</v>
      </c>
    </row>
    <row r="67" customFormat="false" ht="15" hidden="false" customHeight="false" outlineLevel="0" collapsed="false">
      <c r="A67" s="0" t="s">
        <v>658</v>
      </c>
      <c r="B67" s="60" t="n">
        <v>50</v>
      </c>
      <c r="C67" s="60" t="n">
        <f aca="false">B67</f>
        <v>50</v>
      </c>
      <c r="D67" s="60" t="n">
        <f aca="false">C67</f>
        <v>50</v>
      </c>
      <c r="E67" s="60" t="n">
        <f aca="false">D67</f>
        <v>50</v>
      </c>
      <c r="F67" s="60" t="n">
        <f aca="false">E67</f>
        <v>50</v>
      </c>
      <c r="G67" s="60" t="n">
        <f aca="false">F67</f>
        <v>50</v>
      </c>
      <c r="H67" s="60" t="n">
        <f aca="false">G67</f>
        <v>50</v>
      </c>
      <c r="I67" s="60" t="n">
        <f aca="false">H67</f>
        <v>50</v>
      </c>
      <c r="J67" s="60" t="n">
        <f aca="false">I67</f>
        <v>50</v>
      </c>
      <c r="K67" s="60" t="n">
        <f aca="false">J67</f>
        <v>50</v>
      </c>
      <c r="L67" s="60" t="n">
        <f aca="false">K67</f>
        <v>50</v>
      </c>
      <c r="M67" s="0" t="s">
        <v>644</v>
      </c>
    </row>
    <row r="68" customFormat="false" ht="15" hidden="false" customHeight="false" outlineLevel="0" collapsed="false">
      <c r="A68" s="0" t="s">
        <v>659</v>
      </c>
      <c r="B68" s="60" t="n">
        <v>0</v>
      </c>
      <c r="C68" s="48" t="n">
        <v>350</v>
      </c>
      <c r="D68" s="48" t="n">
        <f aca="false">C68</f>
        <v>350</v>
      </c>
      <c r="E68" s="48" t="n">
        <f aca="false">D68</f>
        <v>350</v>
      </c>
      <c r="F68" s="48" t="n">
        <f aca="false">E68</f>
        <v>350</v>
      </c>
      <c r="G68" s="48" t="n">
        <f aca="false">F68</f>
        <v>350</v>
      </c>
      <c r="H68" s="48" t="n">
        <f aca="false">G68</f>
        <v>350</v>
      </c>
      <c r="I68" s="48" t="n">
        <f aca="false">H68</f>
        <v>350</v>
      </c>
      <c r="J68" s="48" t="n">
        <f aca="false">I68</f>
        <v>350</v>
      </c>
      <c r="K68" s="48" t="n">
        <f aca="false">J68</f>
        <v>350</v>
      </c>
      <c r="L68" s="48" t="n">
        <f aca="false">K68</f>
        <v>350</v>
      </c>
      <c r="M68" s="0" t="s">
        <v>644</v>
      </c>
    </row>
    <row r="69" customFormat="false" ht="15" hidden="false" customHeight="false" outlineLevel="0" collapsed="false">
      <c r="A69" s="97" t="s">
        <v>660</v>
      </c>
      <c r="B69" s="150" t="n">
        <f aca="false">B67*B68</f>
        <v>0</v>
      </c>
      <c r="C69" s="150" t="n">
        <f aca="false">C67*C68</f>
        <v>17500</v>
      </c>
      <c r="D69" s="150" t="n">
        <f aca="false">D67*D68</f>
        <v>17500</v>
      </c>
      <c r="E69" s="150" t="n">
        <f aca="false">E67*E68</f>
        <v>17500</v>
      </c>
      <c r="F69" s="150" t="n">
        <f aca="false">F67*F68</f>
        <v>17500</v>
      </c>
      <c r="G69" s="150" t="n">
        <f aca="false">G67*G68</f>
        <v>17500</v>
      </c>
      <c r="H69" s="150" t="n">
        <f aca="false">H67*H68</f>
        <v>17500</v>
      </c>
      <c r="I69" s="150" t="n">
        <f aca="false">I67*I68</f>
        <v>17500</v>
      </c>
      <c r="J69" s="150" t="n">
        <f aca="false">J67*J68</f>
        <v>17500</v>
      </c>
      <c r="K69" s="150" t="n">
        <f aca="false">K67*K68</f>
        <v>17500</v>
      </c>
      <c r="L69" s="150" t="n">
        <f aca="false">L67*L68</f>
        <v>17500</v>
      </c>
      <c r="M69" s="20" t="s">
        <v>250</v>
      </c>
    </row>
    <row r="70" customFormat="false" ht="15" hidden="false" customHeight="false" outlineLevel="0" collapsed="false">
      <c r="A70" s="97" t="s">
        <v>661</v>
      </c>
      <c r="B70" s="150"/>
      <c r="C70" s="150" t="n">
        <f aca="false">0.07*(SUM(B29:B31))</f>
        <v>1400</v>
      </c>
      <c r="D70" s="150" t="n">
        <f aca="false">C70</f>
        <v>1400</v>
      </c>
      <c r="E70" s="150" t="n">
        <f aca="false">D70</f>
        <v>1400</v>
      </c>
      <c r="F70" s="150" t="n">
        <f aca="false">E70</f>
        <v>1400</v>
      </c>
      <c r="G70" s="150" t="n">
        <f aca="false">F70</f>
        <v>1400</v>
      </c>
      <c r="H70" s="150" t="n">
        <f aca="false">G70</f>
        <v>1400</v>
      </c>
      <c r="I70" s="150" t="n">
        <f aca="false">H70</f>
        <v>1400</v>
      </c>
      <c r="J70" s="150" t="n">
        <f aca="false">I70</f>
        <v>1400</v>
      </c>
      <c r="K70" s="150" t="n">
        <f aca="false">J70</f>
        <v>1400</v>
      </c>
      <c r="L70" s="150" t="n">
        <f aca="false">K70</f>
        <v>1400</v>
      </c>
      <c r="M70" s="0" t="s">
        <v>644</v>
      </c>
    </row>
    <row r="71" customFormat="false" ht="15" hidden="false" customHeight="false" outlineLevel="0" collapsed="false">
      <c r="A71" s="97" t="s">
        <v>662</v>
      </c>
      <c r="B71" s="150"/>
      <c r="C71" s="150"/>
      <c r="D71" s="150"/>
      <c r="E71" s="150"/>
      <c r="F71" s="150"/>
      <c r="G71" s="150" t="n">
        <v>200000</v>
      </c>
      <c r="H71" s="150"/>
      <c r="I71" s="150"/>
      <c r="J71" s="150"/>
      <c r="K71" s="150"/>
      <c r="L71" s="150" t="n">
        <v>200000</v>
      </c>
      <c r="M71" s="0" t="s">
        <v>644</v>
      </c>
    </row>
    <row r="72" customFormat="false" ht="15" hidden="false" customHeight="false" outlineLevel="0" collapsed="false">
      <c r="A72" s="146" t="s">
        <v>663</v>
      </c>
      <c r="B72" s="147"/>
      <c r="C72" s="147" t="n">
        <f aca="false">C56+C59+C61+C64+C66+C69+C70+C71</f>
        <v>81518.9329924675</v>
      </c>
      <c r="D72" s="147" t="n">
        <f aca="false">D56+D59+D61+D64+D66+D69+D70+D71</f>
        <v>81518.9329924675</v>
      </c>
      <c r="E72" s="147" t="n">
        <f aca="false">E56+E59+E61+E64+E66+E69+E70+E71</f>
        <v>81518.9329924675</v>
      </c>
      <c r="F72" s="147" t="n">
        <f aca="false">F56+F59+F61+F64+F66+F69+F70+F71</f>
        <v>81518.9329924675</v>
      </c>
      <c r="G72" s="147" t="n">
        <f aca="false">G56+G59+G61+G64+G66+G69+G70+G71</f>
        <v>281518.932992468</v>
      </c>
      <c r="H72" s="147" t="n">
        <f aca="false">H56+H59+H61+H64+H66+H69+H70+H71</f>
        <v>81518.9329924675</v>
      </c>
      <c r="I72" s="147" t="n">
        <f aca="false">I56+I59+I61+I64+I66+I69+I70+I71</f>
        <v>81518.9329924675</v>
      </c>
      <c r="J72" s="147" t="n">
        <f aca="false">J56+J59+J61+J64+J66+J69+J70+J71</f>
        <v>81518.9329924675</v>
      </c>
      <c r="K72" s="147" t="n">
        <f aca="false">K56+K59+K61+K64+K66+K69+K70+K71</f>
        <v>81518.9329924675</v>
      </c>
      <c r="L72" s="147" t="n">
        <f aca="false">L56+L59+L61+L64+L66+L69+L70+L71</f>
        <v>281518.932992468</v>
      </c>
      <c r="M72" s="0" t="s">
        <v>250</v>
      </c>
    </row>
    <row r="74" customFormat="false" ht="15" hidden="false" customHeight="false" outlineLevel="0" collapsed="false">
      <c r="A74" s="152" t="s">
        <v>664</v>
      </c>
      <c r="B74" s="153"/>
      <c r="C74" s="153"/>
      <c r="D74" s="153"/>
      <c r="E74" s="153"/>
      <c r="F74" s="153"/>
      <c r="G74" s="153"/>
      <c r="H74" s="153"/>
      <c r="I74" s="153"/>
      <c r="J74" s="153"/>
      <c r="K74" s="153"/>
      <c r="L74" s="153"/>
    </row>
    <row r="75" customFormat="false" ht="15" hidden="false" customHeight="false" outlineLevel="0" collapsed="false">
      <c r="A75" s="154" t="s">
        <v>665</v>
      </c>
      <c r="B75" s="155"/>
      <c r="C75" s="155"/>
      <c r="D75" s="155"/>
      <c r="E75" s="155"/>
      <c r="F75" s="155"/>
      <c r="G75" s="155"/>
      <c r="H75" s="155"/>
      <c r="I75" s="155"/>
      <c r="J75" s="155"/>
      <c r="K75" s="155"/>
      <c r="L75" s="155"/>
    </row>
    <row r="76" customFormat="false" ht="15" hidden="false" customHeight="false" outlineLevel="0" collapsed="false">
      <c r="A76" s="156" t="s">
        <v>871</v>
      </c>
      <c r="B76" s="157" t="n">
        <f aca="false">B21</f>
        <v>88456.5</v>
      </c>
      <c r="C76" s="157"/>
      <c r="D76" s="157"/>
      <c r="E76" s="157"/>
      <c r="F76" s="157"/>
      <c r="G76" s="157"/>
      <c r="H76" s="157"/>
      <c r="I76" s="157"/>
      <c r="J76" s="157"/>
      <c r="K76" s="157"/>
      <c r="L76" s="157"/>
    </row>
    <row r="77" customFormat="false" ht="15" hidden="false" customHeight="false" outlineLevel="0" collapsed="false">
      <c r="A77" s="156" t="s">
        <v>667</v>
      </c>
      <c r="B77" s="157" t="n">
        <f aca="false">B32</f>
        <v>521000</v>
      </c>
      <c r="C77" s="157"/>
      <c r="D77" s="157"/>
      <c r="E77" s="157"/>
      <c r="F77" s="157"/>
      <c r="G77" s="157"/>
      <c r="H77" s="157"/>
      <c r="I77" s="157"/>
      <c r="J77" s="157"/>
      <c r="K77" s="157"/>
      <c r="L77" s="157"/>
    </row>
    <row r="78" customFormat="false" ht="15" hidden="false" customHeight="false" outlineLevel="0" collapsed="false">
      <c r="A78" s="158" t="s">
        <v>219</v>
      </c>
      <c r="B78" s="159" t="n">
        <f aca="false">B76+B77</f>
        <v>609456.5</v>
      </c>
      <c r="C78" s="159"/>
      <c r="D78" s="159"/>
      <c r="E78" s="159"/>
      <c r="F78" s="159"/>
      <c r="G78" s="159"/>
      <c r="H78" s="159"/>
      <c r="I78" s="159"/>
      <c r="J78" s="159"/>
      <c r="K78" s="159"/>
      <c r="L78" s="159"/>
    </row>
    <row r="79" customFormat="false" ht="15" hidden="false" customHeight="false" outlineLevel="0" collapsed="false">
      <c r="A79" s="160" t="s">
        <v>668</v>
      </c>
      <c r="B79" s="161"/>
      <c r="C79" s="161"/>
      <c r="D79" s="161"/>
      <c r="E79" s="161"/>
      <c r="F79" s="161"/>
      <c r="G79" s="161"/>
      <c r="H79" s="161"/>
      <c r="I79" s="161"/>
      <c r="J79" s="161"/>
      <c r="K79" s="161"/>
      <c r="L79" s="161"/>
    </row>
    <row r="80" customFormat="false" ht="15" hidden="false" customHeight="false" outlineLevel="0" collapsed="false">
      <c r="A80" s="156" t="s">
        <v>871</v>
      </c>
      <c r="B80" s="157" t="n">
        <f aca="false">B51</f>
        <v>79073.5902843237</v>
      </c>
      <c r="C80" s="157" t="n">
        <f aca="false">C51</f>
        <v>175312.674175959</v>
      </c>
      <c r="D80" s="157" t="n">
        <f aca="false">D51</f>
        <v>230509.054044406</v>
      </c>
      <c r="E80" s="157" t="n">
        <f aca="false">E51</f>
        <v>288541.442770309</v>
      </c>
      <c r="F80" s="157" t="n">
        <f aca="false">F51</f>
        <v>293621.421242305</v>
      </c>
      <c r="G80" s="157" t="n">
        <f aca="false">G51</f>
        <v>298781.853022404</v>
      </c>
      <c r="H80" s="157" t="n">
        <f aca="false">H51</f>
        <v>304018.378655958</v>
      </c>
      <c r="I80" s="157" t="n">
        <f aca="false">I51</f>
        <v>309330.143347938</v>
      </c>
      <c r="J80" s="157" t="n">
        <f aca="false">J51</f>
        <v>314716.394878721</v>
      </c>
      <c r="K80" s="157" t="n">
        <f aca="false">K51</f>
        <v>320173.936314897</v>
      </c>
      <c r="L80" s="157" t="n">
        <f aca="false">L51</f>
        <v>325703.468588391</v>
      </c>
      <c r="M80" s="60"/>
    </row>
    <row r="81" customFormat="false" ht="15" hidden="false" customHeight="false" outlineLevel="0" collapsed="false">
      <c r="A81" s="156" t="s">
        <v>667</v>
      </c>
      <c r="B81" s="157" t="n">
        <f aca="false">B72</f>
        <v>0</v>
      </c>
      <c r="C81" s="157" t="n">
        <f aca="false">C72</f>
        <v>81518.9329924675</v>
      </c>
      <c r="D81" s="157" t="n">
        <f aca="false">D72</f>
        <v>81518.9329924675</v>
      </c>
      <c r="E81" s="157" t="n">
        <f aca="false">E72</f>
        <v>81518.9329924675</v>
      </c>
      <c r="F81" s="157" t="n">
        <f aca="false">F72</f>
        <v>81518.9329924675</v>
      </c>
      <c r="G81" s="157" t="n">
        <f aca="false">G72</f>
        <v>281518.932992468</v>
      </c>
      <c r="H81" s="157" t="n">
        <f aca="false">H72</f>
        <v>81518.9329924675</v>
      </c>
      <c r="I81" s="157" t="n">
        <f aca="false">I72</f>
        <v>81518.9329924675</v>
      </c>
      <c r="J81" s="157" t="n">
        <f aca="false">J72</f>
        <v>81518.9329924675</v>
      </c>
      <c r="K81" s="157" t="n">
        <f aca="false">K72</f>
        <v>81518.9329924675</v>
      </c>
      <c r="L81" s="157" t="n">
        <f aca="false">L72</f>
        <v>281518.932992468</v>
      </c>
    </row>
    <row r="82" customFormat="false" ht="15" hidden="false" customHeight="false" outlineLevel="0" collapsed="false">
      <c r="A82" s="162" t="s">
        <v>219</v>
      </c>
      <c r="B82" s="159" t="n">
        <f aca="false">B80+B81</f>
        <v>79073.5902843237</v>
      </c>
      <c r="C82" s="159" t="n">
        <f aca="false">C80+C81</f>
        <v>256831.607168427</v>
      </c>
      <c r="D82" s="159" t="n">
        <f aca="false">D80+D81</f>
        <v>312027.987036874</v>
      </c>
      <c r="E82" s="159" t="n">
        <f aca="false">E80+E81</f>
        <v>370060.375762776</v>
      </c>
      <c r="F82" s="159" t="n">
        <f aca="false">F80+F81</f>
        <v>375140.354234773</v>
      </c>
      <c r="G82" s="159" t="n">
        <f aca="false">G80+G81</f>
        <v>580300.786014871</v>
      </c>
      <c r="H82" s="159" t="n">
        <f aca="false">H80+H81</f>
        <v>385537.311648425</v>
      </c>
      <c r="I82" s="159" t="n">
        <f aca="false">I80+I81</f>
        <v>390849.076340406</v>
      </c>
      <c r="J82" s="159" t="n">
        <f aca="false">J80+J81</f>
        <v>396235.327871188</v>
      </c>
      <c r="K82" s="159" t="n">
        <f aca="false">K80+K81</f>
        <v>401692.869307364</v>
      </c>
      <c r="L82" s="159" t="n">
        <f aca="false">L80+L81</f>
        <v>607222.401580858</v>
      </c>
    </row>
    <row r="83" s="20" customFormat="true" ht="15" hidden="false" customHeight="false" outlineLevel="0" collapsed="false">
      <c r="A83" s="152"/>
      <c r="B83" s="163"/>
      <c r="C83" s="163"/>
      <c r="D83" s="163"/>
      <c r="E83" s="163"/>
      <c r="F83" s="163"/>
      <c r="G83" s="163"/>
      <c r="H83" s="163"/>
      <c r="I83" s="163"/>
      <c r="J83" s="163"/>
      <c r="K83" s="163"/>
      <c r="L83" s="163"/>
    </row>
    <row r="84" s="20" customFormat="true" ht="15" hidden="false" customHeight="false" outlineLevel="0" collapsed="false">
      <c r="A84" s="164" t="s">
        <v>670</v>
      </c>
      <c r="B84" s="165" t="n">
        <f aca="false">B78+B82</f>
        <v>688530.090284324</v>
      </c>
      <c r="C84" s="165" t="n">
        <f aca="false">C78+C82</f>
        <v>256831.607168427</v>
      </c>
      <c r="D84" s="165" t="n">
        <f aca="false">D78+D82</f>
        <v>312027.987036874</v>
      </c>
      <c r="E84" s="165" t="n">
        <f aca="false">E78+E82</f>
        <v>370060.375762776</v>
      </c>
      <c r="F84" s="165" t="n">
        <f aca="false">F78+F82</f>
        <v>375140.354234773</v>
      </c>
      <c r="G84" s="165" t="n">
        <f aca="false">G78+G82</f>
        <v>580300.786014871</v>
      </c>
      <c r="H84" s="165" t="n">
        <f aca="false">H78+H82</f>
        <v>385537.311648425</v>
      </c>
      <c r="I84" s="165" t="n">
        <f aca="false">I78+I82</f>
        <v>390849.076340406</v>
      </c>
      <c r="J84" s="165" t="n">
        <f aca="false">J78+J82</f>
        <v>396235.327871188</v>
      </c>
      <c r="K84" s="165" t="n">
        <f aca="false">K78+K82</f>
        <v>401692.869307364</v>
      </c>
      <c r="L84" s="165" t="n">
        <f aca="false">L78+L82</f>
        <v>607222.401580858</v>
      </c>
    </row>
    <row r="85" s="20" customFormat="true" ht="15" hidden="false" customHeight="false" outlineLevel="0" collapsed="false">
      <c r="A85" s="101" t="s">
        <v>671</v>
      </c>
      <c r="B85" s="165" t="n">
        <f aca="false">B84*'Macro-Regions'!$AA20</f>
        <v>272160.50201373</v>
      </c>
      <c r="C85" s="165" t="n">
        <f aca="false">C84*'Macro-Regions'!$AA20</f>
        <v>101519.773973985</v>
      </c>
      <c r="D85" s="165" t="n">
        <f aca="false">D84*'Macro-Regions'!$AA20</f>
        <v>123337.664965697</v>
      </c>
      <c r="E85" s="165" t="n">
        <f aca="false">E84*'Macro-Regions'!$AA20</f>
        <v>146276.566651425</v>
      </c>
      <c r="F85" s="165" t="n">
        <f aca="false">F84*'Macro-Regions'!$AA20</f>
        <v>148284.568205267</v>
      </c>
      <c r="G85" s="165" t="n">
        <f aca="false">G84*'Macro-Regions'!$AA20</f>
        <v>229379.885453592</v>
      </c>
      <c r="H85" s="165" t="n">
        <f aca="false">H84*'Macro-Regions'!$AA20</f>
        <v>152394.252283048</v>
      </c>
      <c r="I85" s="165" t="n">
        <f aca="false">I84*'Macro-Regions'!$AA20</f>
        <v>154493.87373104</v>
      </c>
      <c r="J85" s="165" t="n">
        <f aca="false">J84*'Macro-Regions'!$AA20</f>
        <v>156622.938155783</v>
      </c>
      <c r="K85" s="165" t="n">
        <f aca="false">K84*'Macro-Regions'!$AA20</f>
        <v>158780.181881206</v>
      </c>
      <c r="L85" s="165" t="n">
        <f aca="false">L84*'Macro-Regions'!$AA20</f>
        <v>240021.396276211</v>
      </c>
    </row>
    <row r="86" s="20" customFormat="true" ht="15" hidden="false" customHeight="false" outlineLevel="0" collapsed="false">
      <c r="A86" s="101" t="s">
        <v>672</v>
      </c>
      <c r="B86" s="165" t="n">
        <f aca="false">B84*'Macro-Regions'!$AA21</f>
        <v>195863.111460379</v>
      </c>
      <c r="C86" s="165" t="n">
        <f aca="false">C84*'Macro-Regions'!$AA21</f>
        <v>73059.7520881115</v>
      </c>
      <c r="D86" s="165" t="n">
        <f aca="false">D84*'Macro-Regions'!$AA21</f>
        <v>88761.222299702</v>
      </c>
      <c r="E86" s="165" t="n">
        <f aca="false">E84*'Macro-Regions'!$AA21</f>
        <v>105269.439415732</v>
      </c>
      <c r="F86" s="165" t="n">
        <f aca="false">F84*'Macro-Regions'!$AA21</f>
        <v>106714.51843801</v>
      </c>
      <c r="G86" s="165" t="n">
        <f aca="false">G84*'Macro-Regions'!$AA21</f>
        <v>165075.599651485</v>
      </c>
      <c r="H86" s="165" t="n">
        <f aca="false">H84*'Macro-Regions'!$AA21</f>
        <v>109672.094958621</v>
      </c>
      <c r="I86" s="165" t="n">
        <f aca="false">I84*'Macro-Regions'!$AA21</f>
        <v>111183.109182396</v>
      </c>
      <c r="J86" s="165" t="n">
        <f aca="false">J84*'Macro-Regions'!$AA21</f>
        <v>112715.312347971</v>
      </c>
      <c r="K86" s="165" t="n">
        <f aca="false">K84*'Macro-Regions'!$AA21</f>
        <v>114267.79503783</v>
      </c>
      <c r="L86" s="165" t="n">
        <f aca="false">L84*'Macro-Regions'!$AA21</f>
        <v>172733.872637226</v>
      </c>
    </row>
    <row r="87" s="20" customFormat="true" ht="15" hidden="false" customHeight="false" outlineLevel="0" collapsed="false">
      <c r="A87" s="101" t="s">
        <v>834</v>
      </c>
      <c r="B87" s="165" t="n">
        <f aca="false">B84*'Macro-Regions'!$AA22</f>
        <v>220506.476810215</v>
      </c>
      <c r="C87" s="165" t="n">
        <f aca="false">C84*'Macro-Regions'!$AA22</f>
        <v>82252.0811063302</v>
      </c>
      <c r="D87" s="165" t="n">
        <f aca="false">D84*'Macro-Regions'!$AA22</f>
        <v>99929.0997714746</v>
      </c>
      <c r="E87" s="165" t="n">
        <f aca="false">E84*'Macro-Regions'!$AA22</f>
        <v>118514.369695619</v>
      </c>
      <c r="F87" s="165" t="n">
        <f aca="false">F84*'Macro-Regions'!$AA22</f>
        <v>120141.267591496</v>
      </c>
      <c r="G87" s="165" t="n">
        <f aca="false">G84*'Macro-Regions'!$AA22</f>
        <v>185845.300909794</v>
      </c>
      <c r="H87" s="165" t="n">
        <f aca="false">H84*'Macro-Regions'!$AA22</f>
        <v>123470.964406756</v>
      </c>
      <c r="I87" s="165" t="n">
        <f aca="false">I84*'Macro-Regions'!$AA22</f>
        <v>125172.09342697</v>
      </c>
      <c r="J87" s="165" t="n">
        <f aca="false">J84*'Macro-Regions'!$AA22</f>
        <v>126897.077367434</v>
      </c>
      <c r="K87" s="165" t="n">
        <f aca="false">K84*'Macro-Regions'!$AA22</f>
        <v>128644.892388329</v>
      </c>
      <c r="L87" s="165" t="n">
        <f aca="false">L84*'Macro-Regions'!$AA22</f>
        <v>194467.132667421</v>
      </c>
    </row>
    <row r="88" s="20" customFormat="true" ht="15" hidden="false" customHeight="false" outlineLevel="0" collapsed="false">
      <c r="A88" s="152"/>
      <c r="B88" s="163"/>
      <c r="C88" s="163"/>
      <c r="D88" s="163"/>
      <c r="E88" s="163"/>
      <c r="F88" s="163"/>
      <c r="G88" s="163"/>
      <c r="H88" s="163"/>
      <c r="I88" s="163"/>
      <c r="J88" s="163"/>
      <c r="K88" s="163"/>
      <c r="L88" s="163"/>
    </row>
    <row r="89" s="20" customFormat="true" ht="15" hidden="false" customHeight="false" outlineLevel="0" collapsed="false">
      <c r="A89" s="102" t="s">
        <v>674</v>
      </c>
      <c r="B89" s="166"/>
      <c r="C89" s="163"/>
      <c r="D89" s="163"/>
      <c r="E89" s="163"/>
      <c r="F89" s="163"/>
      <c r="G89" s="163"/>
      <c r="H89" s="163"/>
      <c r="I89" s="163"/>
      <c r="J89" s="163"/>
      <c r="K89" s="163"/>
      <c r="L89" s="163"/>
    </row>
    <row r="90" s="20" customFormat="true" ht="15" hidden="false" customHeight="false" outlineLevel="0" collapsed="false">
      <c r="A90" s="101" t="s">
        <v>238</v>
      </c>
      <c r="B90" s="166" t="n">
        <f aca="false">SUM(B84:L84)</f>
        <v>4764428.18725029</v>
      </c>
      <c r="C90" s="163"/>
      <c r="D90" s="163"/>
      <c r="E90" s="163"/>
      <c r="F90" s="163"/>
      <c r="G90" s="163"/>
      <c r="H90" s="163"/>
      <c r="I90" s="163"/>
      <c r="J90" s="163"/>
      <c r="K90" s="163"/>
      <c r="L90" s="163"/>
    </row>
    <row r="91" s="20" customFormat="true" ht="15" hidden="false" customHeight="false" outlineLevel="0" collapsed="false">
      <c r="A91" s="101" t="s">
        <v>671</v>
      </c>
      <c r="B91" s="166" t="n">
        <f aca="false">$B$84*'Macro-Regions'!$AA20</f>
        <v>272160.50201373</v>
      </c>
      <c r="C91" s="163"/>
      <c r="D91" s="163"/>
      <c r="E91" s="163"/>
      <c r="F91" s="163"/>
      <c r="G91" s="163"/>
      <c r="H91" s="163"/>
      <c r="I91" s="163"/>
      <c r="J91" s="163"/>
      <c r="K91" s="163"/>
      <c r="L91" s="163"/>
    </row>
    <row r="92" s="20" customFormat="true" ht="15" hidden="false" customHeight="false" outlineLevel="0" collapsed="false">
      <c r="A92" s="101" t="s">
        <v>672</v>
      </c>
      <c r="B92" s="166" t="n">
        <f aca="false">$B$84*'Macro-Regions'!$AA21</f>
        <v>195863.111460379</v>
      </c>
      <c r="C92" s="163"/>
      <c r="D92" s="163"/>
      <c r="E92" s="163"/>
      <c r="F92" s="163"/>
      <c r="G92" s="163"/>
      <c r="H92" s="163"/>
      <c r="I92" s="163"/>
      <c r="J92" s="163"/>
      <c r="K92" s="163"/>
      <c r="L92" s="163"/>
    </row>
    <row r="93" s="20" customFormat="true" ht="15" hidden="false" customHeight="false" outlineLevel="0" collapsed="false">
      <c r="A93" s="101" t="s">
        <v>834</v>
      </c>
      <c r="B93" s="166" t="n">
        <f aca="false">$B$84*'Macro-Regions'!$AA22</f>
        <v>220506.476810215</v>
      </c>
      <c r="C93" s="163"/>
      <c r="D93" s="163"/>
      <c r="E93" s="163"/>
      <c r="F93" s="163"/>
      <c r="G93" s="163"/>
      <c r="H93" s="163"/>
      <c r="I93" s="163"/>
      <c r="J93" s="163"/>
      <c r="K93" s="163"/>
      <c r="L93" s="163"/>
    </row>
    <row r="94" s="20" customFormat="true" ht="15" hidden="false" customHeight="false" outlineLevel="0" collapsed="false">
      <c r="A94" s="102" t="s">
        <v>440</v>
      </c>
      <c r="B94" s="24" t="n">
        <f aca="false">'National Data'!B4</f>
        <v>0.03</v>
      </c>
      <c r="C94" s="163"/>
      <c r="D94" s="163"/>
      <c r="E94" s="163"/>
      <c r="F94" s="163"/>
      <c r="G94" s="163"/>
      <c r="H94" s="163"/>
      <c r="I94" s="163"/>
      <c r="J94" s="163"/>
      <c r="K94" s="163"/>
      <c r="L94" s="163"/>
    </row>
    <row r="95" s="20" customFormat="true" ht="15" hidden="false" customHeight="false" outlineLevel="0" collapsed="false">
      <c r="A95" s="102" t="s">
        <v>675</v>
      </c>
      <c r="B95" s="24"/>
      <c r="C95" s="163"/>
      <c r="D95" s="163"/>
      <c r="E95" s="163"/>
      <c r="F95" s="163"/>
      <c r="G95" s="163"/>
      <c r="H95" s="163"/>
      <c r="I95" s="163"/>
      <c r="J95" s="163"/>
      <c r="K95" s="163"/>
      <c r="L95" s="163"/>
    </row>
    <row r="96" s="20" customFormat="true" ht="15" hidden="false" customHeight="false" outlineLevel="0" collapsed="false">
      <c r="A96" s="101" t="s">
        <v>442</v>
      </c>
      <c r="B96" s="167" t="n">
        <v>0</v>
      </c>
      <c r="C96" s="168" t="n">
        <f aca="false">B96+1</f>
        <v>1</v>
      </c>
      <c r="D96" s="168" t="n">
        <f aca="false">C96+1</f>
        <v>2</v>
      </c>
      <c r="E96" s="168" t="n">
        <f aca="false">D96+1</f>
        <v>3</v>
      </c>
      <c r="F96" s="168" t="n">
        <f aca="false">E96+1</f>
        <v>4</v>
      </c>
      <c r="G96" s="168" t="n">
        <f aca="false">F96+1</f>
        <v>5</v>
      </c>
      <c r="H96" s="168" t="n">
        <f aca="false">G96+1</f>
        <v>6</v>
      </c>
      <c r="I96" s="168" t="n">
        <f aca="false">H96+1</f>
        <v>7</v>
      </c>
      <c r="J96" s="168" t="n">
        <f aca="false">I96+1</f>
        <v>8</v>
      </c>
      <c r="K96" s="168" t="n">
        <f aca="false">J96+1</f>
        <v>9</v>
      </c>
      <c r="L96" s="168" t="n">
        <f aca="false">K96+1</f>
        <v>10</v>
      </c>
    </row>
    <row r="97" s="20" customFormat="true" ht="15" hidden="false" customHeight="false" outlineLevel="0" collapsed="false">
      <c r="A97" s="101" t="s">
        <v>238</v>
      </c>
      <c r="B97" s="169" t="n">
        <f aca="false">PV($B$94,B$96,0,B84)*-1</f>
        <v>688530.090284324</v>
      </c>
      <c r="C97" s="169" t="n">
        <f aca="false">PV($B$94,C$96,0,C84)*-1</f>
        <v>249351.074920803</v>
      </c>
      <c r="D97" s="169" t="n">
        <f aca="false">PV($B$94,D$96,0,D84)*-1</f>
        <v>294116.304116197</v>
      </c>
      <c r="E97" s="169" t="n">
        <f aca="false">PV($B$94,E$96,0,E84)*-1</f>
        <v>338657.666336401</v>
      </c>
      <c r="F97" s="169" t="n">
        <f aca="false">PV($B$94,F$96,0,F84)*-1</f>
        <v>333307.345888099</v>
      </c>
      <c r="G97" s="169" t="n">
        <f aca="false">PV($B$94,G$96,0,G84)*-1</f>
        <v>500572.555601463</v>
      </c>
      <c r="H97" s="169" t="n">
        <f aca="false">PV($B$94,H$96,0,H84)*-1</f>
        <v>322881.428869696</v>
      </c>
      <c r="I97" s="169" t="n">
        <f aca="false">PV($B$94,I$96,0,I84)*-1</f>
        <v>317796.066188774</v>
      </c>
      <c r="J97" s="169" t="n">
        <f aca="false">PV($B$94,J$96,0,J84)*-1</f>
        <v>312791.826782926</v>
      </c>
      <c r="K97" s="169" t="n">
        <f aca="false">PV($B$94,K$96,0,K84)*-1</f>
        <v>307864.136300286</v>
      </c>
      <c r="L97" s="169" t="n">
        <f aca="false">PV($B$94,L$96,0,L84)*-1</f>
        <v>451830.494005292</v>
      </c>
    </row>
    <row r="98" s="20" customFormat="true" ht="15" hidden="false" customHeight="false" outlineLevel="0" collapsed="false">
      <c r="A98" s="101" t="s">
        <v>671</v>
      </c>
      <c r="B98" s="170" t="n">
        <f aca="false">B$97*'Macro-Regions'!$AA20</f>
        <v>272160.50201373</v>
      </c>
      <c r="C98" s="170" t="n">
        <f aca="false">C$97*'Macro-Regions'!$AA20</f>
        <v>98562.8873533837</v>
      </c>
      <c r="D98" s="170" t="n">
        <f aca="false">D$97*'Macro-Regions'!$AA20</f>
        <v>116257.578438776</v>
      </c>
      <c r="E98" s="170" t="n">
        <f aca="false">E$97*'Macro-Regions'!$AA20</f>
        <v>133863.779929868</v>
      </c>
      <c r="F98" s="170" t="n">
        <f aca="false">F$97*'Macro-Regions'!$AA20</f>
        <v>131748.91825615</v>
      </c>
      <c r="G98" s="170" t="n">
        <f aca="false">G$97*'Macro-Regions'!$AA20</f>
        <v>197865.104153302</v>
      </c>
      <c r="H98" s="170" t="n">
        <f aca="false">H$97*'Macro-Regions'!$AA20</f>
        <v>127627.78709613</v>
      </c>
      <c r="I98" s="170" t="n">
        <f aca="false">I$97*'Macro-Regions'!$AA20</f>
        <v>125617.65728526</v>
      </c>
      <c r="J98" s="170" t="n">
        <f aca="false">J$97*'Macro-Regions'!$AA20</f>
        <v>123639.593685556</v>
      </c>
      <c r="K98" s="170" t="n">
        <f aca="false">K$97*'Macro-Regions'!$AA20</f>
        <v>121691.78815832</v>
      </c>
      <c r="L98" s="170" t="n">
        <f aca="false">L$97*'Macro-Regions'!$AA20</f>
        <v>178598.460414144</v>
      </c>
    </row>
    <row r="99" s="20" customFormat="true" ht="15" hidden="false" customHeight="false" outlineLevel="0" collapsed="false">
      <c r="A99" s="101" t="s">
        <v>672</v>
      </c>
      <c r="B99" s="170" t="n">
        <f aca="false">B$97*'Macro-Regions'!$AA21</f>
        <v>195863.111460379</v>
      </c>
      <c r="C99" s="170" t="n">
        <f aca="false">C$97*'Macro-Regions'!$AA21</f>
        <v>70931.7981437976</v>
      </c>
      <c r="D99" s="170" t="n">
        <f aca="false">D$97*'Macro-Regions'!$AA21</f>
        <v>83665.9650294109</v>
      </c>
      <c r="E99" s="170" t="n">
        <f aca="false">E$97*'Macro-Regions'!$AA21</f>
        <v>96336.44946609</v>
      </c>
      <c r="F99" s="170" t="n">
        <f aca="false">F$97*'Macro-Regions'!$AA21</f>
        <v>94814.4674567319</v>
      </c>
      <c r="G99" s="170" t="n">
        <f aca="false">G$97*'Macro-Regions'!$AA21</f>
        <v>142395.662346855</v>
      </c>
      <c r="H99" s="170" t="n">
        <f aca="false">H$97*'Macro-Regions'!$AA21</f>
        <v>91848.6529253598</v>
      </c>
      <c r="I99" s="170" t="n">
        <f aca="false">I$97*'Macro-Regions'!$AA21</f>
        <v>90402.0422809675</v>
      </c>
      <c r="J99" s="170" t="n">
        <f aca="false">J$97*'Macro-Regions'!$AA21</f>
        <v>88978.5084160678</v>
      </c>
      <c r="K99" s="170" t="n">
        <f aca="false">K$97*'Macro-Regions'!$AA21</f>
        <v>87576.7500850048</v>
      </c>
      <c r="L99" s="170" t="n">
        <f aca="false">L$97*'Macro-Regions'!$AA21</f>
        <v>128530.223525906</v>
      </c>
    </row>
    <row r="100" s="20" customFormat="true" ht="15" hidden="false" customHeight="false" outlineLevel="0" collapsed="false">
      <c r="A100" s="101" t="s">
        <v>834</v>
      </c>
      <c r="B100" s="170" t="n">
        <f aca="false">B$97*'Macro-Regions'!$AA22</f>
        <v>220506.476810215</v>
      </c>
      <c r="C100" s="170" t="n">
        <f aca="false">C$97*'Macro-Regions'!$AA22</f>
        <v>79856.3894236215</v>
      </c>
      <c r="D100" s="170" t="n">
        <f aca="false">D$97*'Macro-Regions'!$AA22</f>
        <v>94192.7606480107</v>
      </c>
      <c r="E100" s="170" t="n">
        <f aca="false">E$97*'Macro-Regions'!$AA22</f>
        <v>108457.436940442</v>
      </c>
      <c r="F100" s="170" t="n">
        <f aca="false">F$97*'Macro-Regions'!$AA22</f>
        <v>106743.960175217</v>
      </c>
      <c r="G100" s="170" t="n">
        <f aca="false">G$97*'Macro-Regions'!$AA22</f>
        <v>160311.789101307</v>
      </c>
      <c r="H100" s="170" t="n">
        <f aca="false">H$97*'Macro-Regions'!$AA22</f>
        <v>103404.988848206</v>
      </c>
      <c r="I100" s="170" t="n">
        <f aca="false">I$97*'Macro-Regions'!$AA22</f>
        <v>101776.366622547</v>
      </c>
      <c r="J100" s="170" t="n">
        <f aca="false">J$97*'Macro-Regions'!$AA22</f>
        <v>100173.724681302</v>
      </c>
      <c r="K100" s="170" t="n">
        <f aca="false">K$97*'Macro-Regions'!$AA22</f>
        <v>98595.5980569605</v>
      </c>
      <c r="L100" s="170" t="n">
        <f aca="false">L$97*'Macro-Regions'!$AA22</f>
        <v>144701.810065242</v>
      </c>
    </row>
    <row r="101" s="20" customFormat="true" ht="15" hidden="false" customHeight="false" outlineLevel="0" collapsed="false">
      <c r="A101" s="102" t="s">
        <v>676</v>
      </c>
      <c r="B101" s="169"/>
      <c r="C101" s="163"/>
      <c r="D101" s="163"/>
      <c r="E101" s="163"/>
      <c r="F101" s="163"/>
      <c r="G101" s="163"/>
      <c r="H101" s="163"/>
      <c r="I101" s="163"/>
      <c r="J101" s="163"/>
      <c r="K101" s="163"/>
      <c r="L101" s="163"/>
    </row>
    <row r="102" customFormat="false" ht="15" hidden="false" customHeight="false" outlineLevel="0" collapsed="false">
      <c r="A102" s="101" t="s">
        <v>238</v>
      </c>
      <c r="B102" s="138" t="n">
        <f aca="false">NPV(B94,C84:L84)+B84</f>
        <v>4117698.98929426</v>
      </c>
      <c r="C102" s="20"/>
      <c r="D102" s="20"/>
      <c r="E102" s="20"/>
      <c r="F102" s="20"/>
      <c r="G102" s="20"/>
      <c r="H102" s="20"/>
      <c r="I102" s="20"/>
      <c r="J102" s="20"/>
      <c r="K102" s="20"/>
      <c r="L102" s="20"/>
    </row>
    <row r="103" customFormat="false" ht="15" hidden="false" customHeight="false" outlineLevel="0" collapsed="false">
      <c r="A103" s="101" t="s">
        <v>671</v>
      </c>
      <c r="B103" s="138" t="n">
        <f aca="false">B$102*'Macro-Regions'!$AA20</f>
        <v>1627634.05678462</v>
      </c>
      <c r="C103" s="20"/>
      <c r="D103" s="20"/>
      <c r="E103" s="20"/>
      <c r="F103" s="20"/>
      <c r="G103" s="20"/>
      <c r="H103" s="20"/>
      <c r="I103" s="20"/>
      <c r="J103" s="20"/>
      <c r="K103" s="20"/>
      <c r="L103" s="20"/>
    </row>
    <row r="104" customFormat="false" ht="15" hidden="false" customHeight="false" outlineLevel="0" collapsed="false">
      <c r="A104" s="101" t="s">
        <v>672</v>
      </c>
      <c r="B104" s="138" t="n">
        <f aca="false">B$102*'Macro-Regions'!$AA21</f>
        <v>1171343.63113657</v>
      </c>
      <c r="C104" s="20"/>
      <c r="D104" s="20"/>
      <c r="E104" s="20"/>
      <c r="F104" s="20"/>
      <c r="G104" s="20"/>
      <c r="H104" s="20"/>
      <c r="I104" s="20"/>
      <c r="J104" s="20"/>
      <c r="K104" s="20"/>
      <c r="L104" s="20"/>
    </row>
    <row r="105" customFormat="false" ht="15" hidden="false" customHeight="false" outlineLevel="0" collapsed="false">
      <c r="A105" s="101" t="s">
        <v>834</v>
      </c>
      <c r="B105" s="138" t="n">
        <f aca="false">B$102*'Macro-Regions'!$AA22</f>
        <v>1318721.30137307</v>
      </c>
      <c r="C105" s="20"/>
      <c r="D105" s="20"/>
      <c r="E105" s="20"/>
      <c r="F105" s="20"/>
      <c r="G105" s="20"/>
      <c r="H105" s="20"/>
      <c r="I105" s="20"/>
      <c r="J105" s="20"/>
      <c r="K105" s="20"/>
      <c r="L105" s="20"/>
    </row>
  </sheetData>
  <hyperlinks>
    <hyperlink ref="M29" r:id="rId1" display="Fiedler and Macdonald FNB (2009)"/>
    <hyperlink ref="M39" r:id="rId2"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A23" colorId="64" zoomScale="100" zoomScaleNormal="100" zoomScalePageLayoutView="100" workbookViewId="0">
      <selection pane="topLeft" activeCell="B38" activeCellId="0" sqref="B38"/>
    </sheetView>
  </sheetViews>
  <sheetFormatPr defaultColWidth="8.83984375" defaultRowHeight="15" zeroHeight="false" outlineLevelRow="0" outlineLevelCol="0"/>
  <cols>
    <col collapsed="false" customWidth="true" hidden="false" outlineLevel="0" max="1" min="1" style="0" width="95.33"/>
    <col collapsed="false" customWidth="true" hidden="false" outlineLevel="0" max="4" min="2" style="0" width="14.34"/>
    <col collapsed="false" customWidth="true" hidden="false" outlineLevel="0" max="12" min="5" style="0" width="12.5"/>
    <col collapsed="false" customWidth="true" hidden="false" outlineLevel="0" max="14" min="14" style="0" width="17.5"/>
    <col collapsed="false" customWidth="true" hidden="false" outlineLevel="0" max="15" min="15" style="0" width="26.66"/>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c r="N1" s="0" t="s">
        <v>872</v>
      </c>
      <c r="O1" s="0" t="s">
        <v>873</v>
      </c>
    </row>
    <row r="2" customFormat="false" ht="15" hidden="false" customHeight="false" outlineLevel="0" collapsed="false">
      <c r="A2" s="0" t="s">
        <v>874</v>
      </c>
    </row>
    <row r="3" customFormat="false" ht="15" hidden="false" customHeight="false" outlineLevel="0" collapsed="false">
      <c r="A3" s="0" t="s">
        <v>875</v>
      </c>
      <c r="B3" s="0" t="n">
        <v>5000</v>
      </c>
      <c r="M3" s="0" t="s">
        <v>608</v>
      </c>
    </row>
    <row r="4" customFormat="false" ht="15" hidden="false" customHeight="false" outlineLevel="0" collapsed="false">
      <c r="A4" s="0" t="s">
        <v>876</v>
      </c>
      <c r="B4" s="0" t="n">
        <f aca="false">1500*10</f>
        <v>15000</v>
      </c>
      <c r="M4" s="0" t="s">
        <v>877</v>
      </c>
    </row>
    <row r="5" customFormat="false" ht="15" hidden="false" customHeight="false" outlineLevel="0" collapsed="false">
      <c r="A5" s="0" t="s">
        <v>878</v>
      </c>
      <c r="B5" s="0" t="n">
        <f aca="false">800*58</f>
        <v>46400</v>
      </c>
      <c r="M5" s="0" t="s">
        <v>879</v>
      </c>
    </row>
    <row r="6" customFormat="false" ht="15" hidden="false" customHeight="false" outlineLevel="0" collapsed="false">
      <c r="A6" s="0" t="s">
        <v>880</v>
      </c>
      <c r="B6" s="0" t="n">
        <v>100000</v>
      </c>
      <c r="C6" s="0" t="n">
        <v>300000</v>
      </c>
    </row>
    <row r="7" customFormat="false" ht="15" hidden="false" customHeight="false" outlineLevel="0" collapsed="false">
      <c r="A7" s="0" t="s">
        <v>881</v>
      </c>
      <c r="B7" s="0" t="n">
        <v>100000</v>
      </c>
      <c r="C7" s="0" t="n">
        <f aca="false">B7</f>
        <v>100000</v>
      </c>
      <c r="D7" s="0" t="n">
        <f aca="false">C7</f>
        <v>100000</v>
      </c>
      <c r="E7" s="0" t="n">
        <f aca="false">D7</f>
        <v>100000</v>
      </c>
      <c r="F7" s="0" t="n">
        <v>50000</v>
      </c>
      <c r="G7" s="0" t="n">
        <f aca="false">F7</f>
        <v>50000</v>
      </c>
      <c r="H7" s="0" t="n">
        <f aca="false">G7</f>
        <v>50000</v>
      </c>
      <c r="I7" s="0" t="n">
        <f aca="false">H7</f>
        <v>50000</v>
      </c>
      <c r="J7" s="0" t="n">
        <f aca="false">I7</f>
        <v>50000</v>
      </c>
      <c r="K7" s="0" t="n">
        <f aca="false">J7</f>
        <v>50000</v>
      </c>
      <c r="L7" s="0" t="n">
        <f aca="false">K7</f>
        <v>50000</v>
      </c>
      <c r="M7" s="0" t="s">
        <v>608</v>
      </c>
    </row>
    <row r="8" customFormat="false" ht="15" hidden="false" customHeight="false" outlineLevel="0" collapsed="false">
      <c r="A8" s="0" t="s">
        <v>882</v>
      </c>
      <c r="C8" s="22" t="n">
        <f aca="false">(3*5*('National Data'!$B21/240)+1*5*('National Data'!$B21/240))*58</f>
        <v>13796.221475</v>
      </c>
      <c r="H8" s="22" t="n">
        <f aca="false">(3*5*('National Data'!$B21/240)+1*5*('National Data'!$B21/240))*58</f>
        <v>13796.221475</v>
      </c>
      <c r="M8" s="0" t="s">
        <v>883</v>
      </c>
    </row>
    <row r="9" customFormat="false" ht="15" hidden="false" customHeight="false" outlineLevel="0" collapsed="false">
      <c r="A9" s="0" t="s">
        <v>884</v>
      </c>
      <c r="C9" s="22" t="n">
        <f aca="false">3*38*'National Data'!$B21</f>
        <v>325400.5341</v>
      </c>
      <c r="D9" s="22" t="n">
        <f aca="false">3*38*'National Data'!$B21</f>
        <v>325400.5341</v>
      </c>
      <c r="E9" s="22"/>
    </row>
    <row r="10" customFormat="false" ht="15" hidden="false" customHeight="false" outlineLevel="0" collapsed="false">
      <c r="A10" s="0" t="s">
        <v>885</v>
      </c>
      <c r="C10" s="0" t="n">
        <f aca="false">1800*3*58</f>
        <v>313200</v>
      </c>
      <c r="D10" s="0" t="n">
        <f aca="false">1800*3*58</f>
        <v>313200</v>
      </c>
      <c r="M10" s="0" t="s">
        <v>886</v>
      </c>
    </row>
    <row r="11" customFormat="false" ht="15" hidden="false" customHeight="false" outlineLevel="0" collapsed="false">
      <c r="A11" s="0" t="s">
        <v>887</v>
      </c>
      <c r="D11" s="19" t="n">
        <v>180000</v>
      </c>
      <c r="M11" s="19" t="s">
        <v>888</v>
      </c>
    </row>
    <row r="12" customFormat="false" ht="15" hidden="false" customHeight="false" outlineLevel="0" collapsed="false">
      <c r="A12" s="0" t="s">
        <v>889</v>
      </c>
      <c r="C12" s="48"/>
      <c r="D12" s="48" t="n">
        <f aca="false">1*58*'National Data'!$B21</f>
        <v>165554.6577</v>
      </c>
      <c r="E12" s="48" t="n">
        <f aca="false">D12</f>
        <v>165554.6577</v>
      </c>
      <c r="F12" s="48" t="n">
        <f aca="false">E12</f>
        <v>165554.6577</v>
      </c>
      <c r="G12" s="48" t="n">
        <f aca="false">F12</f>
        <v>165554.6577</v>
      </c>
      <c r="H12" s="48" t="n">
        <f aca="false">G12</f>
        <v>165554.6577</v>
      </c>
      <c r="I12" s="48" t="n">
        <f aca="false">H12</f>
        <v>165554.6577</v>
      </c>
      <c r="J12" s="48" t="n">
        <f aca="false">I12</f>
        <v>165554.6577</v>
      </c>
      <c r="K12" s="48" t="n">
        <f aca="false">J12</f>
        <v>165554.6577</v>
      </c>
      <c r="L12" s="48" t="n">
        <f aca="false">K12</f>
        <v>165554.6577</v>
      </c>
      <c r="M12" s="0" t="s">
        <v>890</v>
      </c>
    </row>
    <row r="13" customFormat="false" ht="15" hidden="false" customHeight="false" outlineLevel="0" collapsed="false">
      <c r="A13" s="19" t="s">
        <v>891</v>
      </c>
    </row>
    <row r="14" customFormat="false" ht="15" hidden="false" customHeight="false" outlineLevel="0" collapsed="false">
      <c r="A14" s="0" t="s">
        <v>892</v>
      </c>
      <c r="E14" s="0" t="n">
        <v>50000</v>
      </c>
      <c r="F14" s="0" t="n">
        <f aca="false">E14</f>
        <v>50000</v>
      </c>
      <c r="G14" s="0" t="n">
        <f aca="false">F14</f>
        <v>50000</v>
      </c>
      <c r="H14" s="0" t="n">
        <f aca="false">G14</f>
        <v>50000</v>
      </c>
      <c r="I14" s="0" t="n">
        <f aca="false">H14</f>
        <v>50000</v>
      </c>
      <c r="J14" s="0" t="n">
        <f aca="false">I14</f>
        <v>50000</v>
      </c>
      <c r="K14" s="0" t="n">
        <f aca="false">J14</f>
        <v>50000</v>
      </c>
      <c r="L14" s="0" t="n">
        <f aca="false">K14</f>
        <v>50000</v>
      </c>
    </row>
    <row r="15" customFormat="false" ht="15" hidden="false" customHeight="false" outlineLevel="0" collapsed="false">
      <c r="A15" s="0" t="s">
        <v>220</v>
      </c>
      <c r="B15" s="48" t="n">
        <f aca="false">SUM(B3:B14)</f>
        <v>266400</v>
      </c>
      <c r="C15" s="48" t="n">
        <f aca="false">SUM(C3:C14)</f>
        <v>1052396.755575</v>
      </c>
      <c r="D15" s="48" t="n">
        <f aca="false">SUM(D3:D14)</f>
        <v>1084155.1918</v>
      </c>
      <c r="E15" s="48" t="n">
        <f aca="false">SUM(E3:E14)</f>
        <v>315554.6577</v>
      </c>
      <c r="F15" s="48" t="n">
        <f aca="false">SUM(F3:F14)</f>
        <v>265554.6577</v>
      </c>
      <c r="G15" s="48" t="n">
        <f aca="false">SUM(G3:G14)</f>
        <v>265554.6577</v>
      </c>
      <c r="H15" s="48" t="n">
        <f aca="false">SUM(H3:H14)</f>
        <v>279350.879175</v>
      </c>
      <c r="I15" s="48" t="n">
        <f aca="false">SUM(I3:I14)</f>
        <v>265554.6577</v>
      </c>
      <c r="J15" s="48" t="n">
        <f aca="false">SUM(J3:J14)</f>
        <v>265554.6577</v>
      </c>
      <c r="K15" s="48" t="n">
        <f aca="false">SUM(K3:K14)</f>
        <v>265554.6577</v>
      </c>
      <c r="L15" s="48" t="n">
        <f aca="false">SUM(L3:L14)</f>
        <v>265554.6577</v>
      </c>
      <c r="N15" s="49"/>
      <c r="O15" s="133"/>
    </row>
    <row r="17" customFormat="false" ht="15" hidden="false" customHeight="false" outlineLevel="0" collapsed="false">
      <c r="A17" s="152" t="s">
        <v>664</v>
      </c>
    </row>
    <row r="18" customFormat="false" ht="15" hidden="false" customHeight="false" outlineLevel="0" collapsed="false">
      <c r="A18" s="154" t="s">
        <v>665</v>
      </c>
    </row>
    <row r="19" customFormat="false" ht="15" hidden="false" customHeight="false" outlineLevel="0" collapsed="false">
      <c r="A19" s="158" t="s">
        <v>219</v>
      </c>
      <c r="B19" s="49" t="n">
        <f aca="false">B15</f>
        <v>266400</v>
      </c>
      <c r="C19" s="49" t="n">
        <f aca="false">C15</f>
        <v>1052396.755575</v>
      </c>
      <c r="D19" s="49" t="n">
        <f aca="false">D15</f>
        <v>1084155.1918</v>
      </c>
    </row>
    <row r="20" customFormat="false" ht="15" hidden="false" customHeight="false" outlineLevel="0" collapsed="false">
      <c r="A20" s="160" t="s">
        <v>668</v>
      </c>
    </row>
    <row r="21" customFormat="false" ht="15" hidden="false" customHeight="false" outlineLevel="0" collapsed="false">
      <c r="A21" s="162" t="s">
        <v>219</v>
      </c>
      <c r="C21" s="49"/>
      <c r="D21" s="49"/>
      <c r="E21" s="49" t="n">
        <f aca="false">E15</f>
        <v>315554.6577</v>
      </c>
      <c r="F21" s="49" t="n">
        <f aca="false">F15</f>
        <v>265554.6577</v>
      </c>
      <c r="G21" s="49" t="n">
        <f aca="false">G15</f>
        <v>265554.6577</v>
      </c>
      <c r="H21" s="49" t="n">
        <f aca="false">H15</f>
        <v>279350.879175</v>
      </c>
      <c r="I21" s="49" t="n">
        <f aca="false">I15</f>
        <v>265554.6577</v>
      </c>
      <c r="J21" s="49" t="n">
        <f aca="false">J15</f>
        <v>265554.6577</v>
      </c>
      <c r="K21" s="49" t="n">
        <f aca="false">K15</f>
        <v>265554.6577</v>
      </c>
      <c r="L21" s="49" t="n">
        <f aca="false">L15</f>
        <v>265554.6577</v>
      </c>
    </row>
    <row r="22" customFormat="false" ht="15" hidden="false" customHeight="false" outlineLevel="0" collapsed="false">
      <c r="A22" s="152"/>
    </row>
    <row r="23" customFormat="false" ht="15" hidden="false" customHeight="false" outlineLevel="0" collapsed="false">
      <c r="A23" s="164" t="s">
        <v>670</v>
      </c>
      <c r="B23" s="165" t="n">
        <f aca="false">B19+B21</f>
        <v>266400</v>
      </c>
      <c r="C23" s="165" t="n">
        <f aca="false">C19+C21</f>
        <v>1052396.755575</v>
      </c>
      <c r="D23" s="165" t="n">
        <f aca="false">D19+D21</f>
        <v>1084155.1918</v>
      </c>
      <c r="E23" s="165" t="n">
        <f aca="false">E19+E21</f>
        <v>315554.6577</v>
      </c>
      <c r="F23" s="165" t="n">
        <f aca="false">F19+F21</f>
        <v>265554.6577</v>
      </c>
      <c r="G23" s="165" t="n">
        <f aca="false">G19+G21</f>
        <v>265554.6577</v>
      </c>
      <c r="H23" s="165" t="n">
        <f aca="false">H19+H21</f>
        <v>279350.879175</v>
      </c>
      <c r="I23" s="165" t="n">
        <f aca="false">I19+I21</f>
        <v>265554.6577</v>
      </c>
      <c r="J23" s="165" t="n">
        <f aca="false">J19+J21</f>
        <v>265554.6577</v>
      </c>
      <c r="K23" s="165" t="n">
        <f aca="false">K19+K21</f>
        <v>265554.6577</v>
      </c>
      <c r="L23" s="165" t="n">
        <f aca="false">L19+L21</f>
        <v>265554.6577</v>
      </c>
    </row>
    <row r="24" customFormat="false" ht="15" hidden="false" customHeight="false" outlineLevel="0" collapsed="false">
      <c r="A24" s="101" t="s">
        <v>671</v>
      </c>
      <c r="B24" s="165" t="n">
        <f aca="false">B23*'Macro-Regions'!$AE20</f>
        <v>24256.9057065339</v>
      </c>
      <c r="C24" s="165" t="n">
        <f aca="false">C23*'Macro-Regions'!$AE20</f>
        <v>95825.4086555744</v>
      </c>
      <c r="D24" s="165" t="n">
        <f aca="false">D23*'Macro-Regions'!$AE20</f>
        <v>98717.1556259078</v>
      </c>
      <c r="E24" s="165" t="n">
        <f aca="false">E23*'Macro-Regions'!$AE20</f>
        <v>28732.6560701445</v>
      </c>
      <c r="F24" s="165" t="n">
        <f aca="false">F23*'Macro-Regions'!$AE20</f>
        <v>24179.9335276269</v>
      </c>
      <c r="G24" s="165" t="n">
        <f aca="false">G23*'Macro-Regions'!$AE20</f>
        <v>24179.9335276269</v>
      </c>
      <c r="H24" s="165" t="n">
        <f aca="false">H23*'Macro-Regions'!$AE20</f>
        <v>25436.1408978428</v>
      </c>
      <c r="I24" s="165" t="n">
        <f aca="false">I23*'Macro-Regions'!$AE20</f>
        <v>24179.9335276269</v>
      </c>
      <c r="J24" s="165" t="n">
        <f aca="false">J23*'Macro-Regions'!$AE20</f>
        <v>24179.9335276269</v>
      </c>
      <c r="K24" s="165" t="n">
        <f aca="false">K23*'Macro-Regions'!$AE20</f>
        <v>24179.9335276269</v>
      </c>
      <c r="L24" s="165" t="n">
        <f aca="false">L23*'Macro-Regions'!$AE20</f>
        <v>24179.9335276269</v>
      </c>
    </row>
    <row r="25" customFormat="false" ht="15" hidden="false" customHeight="false" outlineLevel="0" collapsed="false">
      <c r="A25" s="101" t="s">
        <v>672</v>
      </c>
      <c r="B25" s="165" t="n">
        <f aca="false">B23*'Macro-Regions'!$AE21</f>
        <v>119439.233432874</v>
      </c>
      <c r="C25" s="165" t="n">
        <f aca="false">C23*'Macro-Regions'!$AE21</f>
        <v>471837.318893099</v>
      </c>
      <c r="D25" s="165" t="n">
        <f aca="false">D23*'Macro-Regions'!$AE21</f>
        <v>486076.06993567</v>
      </c>
      <c r="E25" s="165" t="n">
        <f aca="false">E23*'Macro-Regions'!$AE21</f>
        <v>141477.501583562</v>
      </c>
      <c r="F25" s="165" t="n">
        <f aca="false">F23*'Macro-Regions'!$AE21</f>
        <v>119060.228041356</v>
      </c>
      <c r="G25" s="165" t="n">
        <f aca="false">G23*'Macro-Regions'!$AE21</f>
        <v>119060.228041356</v>
      </c>
      <c r="H25" s="165" t="n">
        <f aca="false">H23*'Macro-Regions'!$AE21</f>
        <v>125245.701454435</v>
      </c>
      <c r="I25" s="165" t="n">
        <f aca="false">I23*'Macro-Regions'!$AE21</f>
        <v>119060.228041356</v>
      </c>
      <c r="J25" s="165" t="n">
        <f aca="false">J23*'Macro-Regions'!$AE21</f>
        <v>119060.228041356</v>
      </c>
      <c r="K25" s="165" t="n">
        <f aca="false">K23*'Macro-Regions'!$AE21</f>
        <v>119060.228041356</v>
      </c>
      <c r="L25" s="165" t="n">
        <f aca="false">L23*'Macro-Regions'!$AE21</f>
        <v>119060.228041356</v>
      </c>
    </row>
    <row r="26" customFormat="false" ht="15" hidden="false" customHeight="false" outlineLevel="0" collapsed="false">
      <c r="A26" s="101" t="s">
        <v>834</v>
      </c>
      <c r="B26" s="165" t="n">
        <f aca="false">B23*'Macro-Regions'!$AE22</f>
        <v>122703.860860592</v>
      </c>
      <c r="C26" s="165" t="n">
        <f aca="false">C23*'Macro-Regions'!$AE22</f>
        <v>484734.028026327</v>
      </c>
      <c r="D26" s="165" t="n">
        <f aca="false">D23*'Macro-Regions'!$AE22</f>
        <v>499361.966238423</v>
      </c>
      <c r="E26" s="165" t="n">
        <f aca="false">E23*'Macro-Regions'!$AE22</f>
        <v>145344.500046293</v>
      </c>
      <c r="F26" s="165" t="n">
        <f aca="false">F23*'Macro-Regions'!$AE22</f>
        <v>122314.496131017</v>
      </c>
      <c r="G26" s="165" t="n">
        <f aca="false">G23*'Macro-Regions'!$AE22</f>
        <v>122314.496131017</v>
      </c>
      <c r="H26" s="165" t="n">
        <f aca="false">H23*'Macro-Regions'!$AE22</f>
        <v>128669.036822723</v>
      </c>
      <c r="I26" s="165" t="n">
        <f aca="false">I23*'Macro-Regions'!$AE22</f>
        <v>122314.496131017</v>
      </c>
      <c r="J26" s="165" t="n">
        <f aca="false">J23*'Macro-Regions'!$AE22</f>
        <v>122314.496131017</v>
      </c>
      <c r="K26" s="165" t="n">
        <f aca="false">K23*'Macro-Regions'!$AE22</f>
        <v>122314.496131017</v>
      </c>
      <c r="L26" s="165" t="n">
        <f aca="false">L23*'Macro-Regions'!$AE22</f>
        <v>122314.496131017</v>
      </c>
    </row>
    <row r="27" customFormat="false" ht="15" hidden="false" customHeight="false" outlineLevel="0" collapsed="false">
      <c r="A27" s="152"/>
      <c r="B27" s="165"/>
      <c r="C27" s="165"/>
      <c r="D27" s="165"/>
      <c r="E27" s="165"/>
      <c r="F27" s="165"/>
      <c r="G27" s="165"/>
      <c r="H27" s="165"/>
      <c r="I27" s="165"/>
      <c r="J27" s="165"/>
      <c r="K27" s="165"/>
      <c r="L27" s="165"/>
    </row>
    <row r="28" customFormat="false" ht="15" hidden="false" customHeight="false" outlineLevel="0" collapsed="false">
      <c r="A28" s="102" t="s">
        <v>674</v>
      </c>
      <c r="B28" s="165"/>
      <c r="C28" s="165"/>
      <c r="D28" s="165"/>
      <c r="E28" s="165"/>
      <c r="F28" s="165"/>
      <c r="G28" s="165"/>
      <c r="H28" s="165"/>
      <c r="I28" s="165"/>
      <c r="J28" s="165"/>
      <c r="K28" s="165"/>
      <c r="L28" s="165"/>
    </row>
    <row r="29" customFormat="false" ht="15" hidden="false" customHeight="false" outlineLevel="0" collapsed="false">
      <c r="A29" s="101" t="s">
        <v>238</v>
      </c>
      <c r="B29" s="165" t="n">
        <f aca="false">SUM(B23:L23)</f>
        <v>4591185.43045</v>
      </c>
      <c r="C29" s="165"/>
      <c r="D29" s="165"/>
      <c r="E29" s="165"/>
      <c r="F29" s="165"/>
      <c r="G29" s="165"/>
      <c r="H29" s="165"/>
      <c r="I29" s="165"/>
      <c r="J29" s="165"/>
      <c r="K29" s="165"/>
      <c r="L29" s="165"/>
    </row>
    <row r="30" customFormat="false" ht="15" hidden="false" customHeight="false" outlineLevel="0" collapsed="false">
      <c r="A30" s="101" t="s">
        <v>671</v>
      </c>
      <c r="B30" s="165" t="n">
        <f aca="false">B29*'Macro-Regions'!$AE20</f>
        <v>418047.868121765</v>
      </c>
      <c r="C30" s="165"/>
      <c r="D30" s="165"/>
      <c r="E30" s="165"/>
      <c r="F30" s="165"/>
      <c r="G30" s="165"/>
      <c r="H30" s="165"/>
      <c r="I30" s="165"/>
      <c r="J30" s="165"/>
      <c r="K30" s="165"/>
      <c r="L30" s="165"/>
    </row>
    <row r="31" customFormat="false" ht="15" hidden="false" customHeight="false" outlineLevel="0" collapsed="false">
      <c r="A31" s="101" t="s">
        <v>672</v>
      </c>
      <c r="B31" s="165" t="n">
        <f aca="false">B29*'Macro-Regions'!$AE21</f>
        <v>2058437.19354778</v>
      </c>
      <c r="C31" s="165"/>
      <c r="D31" s="165"/>
      <c r="E31" s="165"/>
      <c r="F31" s="165"/>
      <c r="G31" s="165"/>
      <c r="H31" s="165"/>
      <c r="I31" s="165"/>
      <c r="J31" s="165"/>
      <c r="K31" s="165"/>
      <c r="L31" s="165"/>
    </row>
    <row r="32" customFormat="false" ht="15" hidden="false" customHeight="false" outlineLevel="0" collapsed="false">
      <c r="A32" s="101" t="s">
        <v>834</v>
      </c>
      <c r="B32" s="165" t="n">
        <f aca="false">B29*'Macro-Regions'!$AE22</f>
        <v>2114700.36878046</v>
      </c>
      <c r="C32" s="165"/>
      <c r="D32" s="165"/>
      <c r="E32" s="165"/>
      <c r="F32" s="165"/>
      <c r="G32" s="165"/>
      <c r="H32" s="165"/>
      <c r="I32" s="165"/>
      <c r="J32" s="165"/>
      <c r="K32" s="165"/>
      <c r="L32" s="165"/>
    </row>
    <row r="33" customFormat="false" ht="15" hidden="false" customHeight="false" outlineLevel="0" collapsed="false">
      <c r="A33" s="102" t="s">
        <v>440</v>
      </c>
      <c r="B33" s="190" t="n">
        <f aca="false">'National Data'!B4</f>
        <v>0.03</v>
      </c>
      <c r="C33" s="165"/>
      <c r="D33" s="165"/>
      <c r="E33" s="165"/>
      <c r="F33" s="165"/>
      <c r="G33" s="165"/>
      <c r="H33" s="165"/>
      <c r="I33" s="165"/>
      <c r="J33" s="165"/>
      <c r="K33" s="165"/>
      <c r="L33" s="165"/>
    </row>
    <row r="34" customFormat="false" ht="15" hidden="false" customHeight="false" outlineLevel="0" collapsed="false">
      <c r="A34" s="102" t="s">
        <v>675</v>
      </c>
      <c r="B34" s="165"/>
      <c r="C34" s="165"/>
      <c r="D34" s="165"/>
      <c r="E34" s="165"/>
      <c r="F34" s="165"/>
      <c r="G34" s="165"/>
      <c r="H34" s="165"/>
      <c r="I34" s="165"/>
      <c r="J34" s="165"/>
      <c r="K34" s="165"/>
      <c r="L34" s="165"/>
    </row>
    <row r="35" customFormat="false" ht="15" hidden="false" customHeight="false" outlineLevel="0" collapsed="false">
      <c r="A35" s="101" t="s">
        <v>442</v>
      </c>
      <c r="B35" s="191" t="n">
        <v>0</v>
      </c>
      <c r="C35" s="191" t="n">
        <f aca="false">B35+1</f>
        <v>1</v>
      </c>
      <c r="D35" s="191" t="n">
        <f aca="false">C35+1</f>
        <v>2</v>
      </c>
      <c r="E35" s="191" t="n">
        <f aca="false">D35+1</f>
        <v>3</v>
      </c>
      <c r="F35" s="191" t="n">
        <f aca="false">E35+1</f>
        <v>4</v>
      </c>
      <c r="G35" s="191" t="n">
        <f aca="false">F35+1</f>
        <v>5</v>
      </c>
      <c r="H35" s="191" t="n">
        <f aca="false">G35+1</f>
        <v>6</v>
      </c>
      <c r="I35" s="191" t="n">
        <f aca="false">H35+1</f>
        <v>7</v>
      </c>
      <c r="J35" s="191" t="n">
        <f aca="false">I35+1</f>
        <v>8</v>
      </c>
      <c r="K35" s="191" t="n">
        <f aca="false">J35+1</f>
        <v>9</v>
      </c>
      <c r="L35" s="191" t="n">
        <f aca="false">K35+1</f>
        <v>10</v>
      </c>
    </row>
    <row r="36" customFormat="false" ht="15" hidden="false" customHeight="false" outlineLevel="0" collapsed="false">
      <c r="A36" s="101" t="s">
        <v>238</v>
      </c>
      <c r="B36" s="165" t="n">
        <f aca="false">PV($B$33,B$35,0,B23)*-1</f>
        <v>266400</v>
      </c>
      <c r="C36" s="165" t="n">
        <f aca="false">PV($B$33,C$35,0,C23)*-1</f>
        <v>1021744.42288835</v>
      </c>
      <c r="D36" s="165" t="n">
        <f aca="false">PV($B$33,D$35,0,D23)*-1</f>
        <v>1021920.2486568</v>
      </c>
      <c r="E36" s="165" t="n">
        <f aca="false">PV($B$33,E$35,0,E23)*-1</f>
        <v>288777.213064196</v>
      </c>
      <c r="F36" s="165" t="n">
        <f aca="false">PV($B$33,F$35,0,F23)*-1</f>
        <v>235941.873880134</v>
      </c>
      <c r="G36" s="165" t="n">
        <f aca="false">PV($B$33,G$35,0,G23)*-1</f>
        <v>229069.78046615</v>
      </c>
      <c r="H36" s="165" t="n">
        <f aca="false">PV($B$33,H$35,0,H23)*-1</f>
        <v>233951.9633998</v>
      </c>
      <c r="I36" s="165" t="n">
        <f aca="false">PV($B$33,I$35,0,I23)*-1</f>
        <v>215920.23797356</v>
      </c>
      <c r="J36" s="165" t="n">
        <f aca="false">PV($B$33,J$35,0,J23)*-1</f>
        <v>209631.299003456</v>
      </c>
      <c r="K36" s="165" t="n">
        <f aca="false">PV($B$33,K$35,0,K23)*-1</f>
        <v>203525.533013064</v>
      </c>
      <c r="L36" s="165" t="n">
        <f aca="false">PV($B$33,L$35,0,L23)*-1</f>
        <v>197597.604867053</v>
      </c>
    </row>
    <row r="37" customFormat="false" ht="15" hidden="false" customHeight="false" outlineLevel="0" collapsed="false">
      <c r="A37" s="101" t="s">
        <v>671</v>
      </c>
      <c r="B37" s="165" t="n">
        <f aca="false">B36*'Macro-Regions'!$AE20</f>
        <v>24256.9057065339</v>
      </c>
      <c r="C37" s="165" t="n">
        <f aca="false">C36*'Macro-Regions'!$AE20</f>
        <v>93034.3773355092</v>
      </c>
      <c r="D37" s="165" t="n">
        <f aca="false">D36*'Macro-Regions'!$AE20</f>
        <v>93050.3870543009</v>
      </c>
      <c r="E37" s="165" t="n">
        <f aca="false">E36*'Macro-Regions'!$AE20</f>
        <v>26294.4505536557</v>
      </c>
      <c r="F37" s="165" t="n">
        <f aca="false">F36*'Macro-Regions'!$AE20</f>
        <v>21483.5577587588</v>
      </c>
      <c r="G37" s="165" t="n">
        <f aca="false">G36*'Macro-Regions'!$AE20</f>
        <v>20857.8230667561</v>
      </c>
      <c r="H37" s="165" t="n">
        <f aca="false">H36*'Macro-Regions'!$AE20</f>
        <v>21302.3675527306</v>
      </c>
      <c r="I37" s="165" t="n">
        <f aca="false">I36*'Macro-Regions'!$AE20</f>
        <v>19660.49869616</v>
      </c>
      <c r="J37" s="165" t="n">
        <f aca="false">J36*'Macro-Regions'!$AE20</f>
        <v>19087.8628118058</v>
      </c>
      <c r="K37" s="165" t="n">
        <f aca="false">K36*'Macro-Regions'!$AE20</f>
        <v>18531.9056425299</v>
      </c>
      <c r="L37" s="165" t="n">
        <f aca="false">L36*'Macro-Regions'!$AE20</f>
        <v>17992.1414005145</v>
      </c>
    </row>
    <row r="38" customFormat="false" ht="15" hidden="false" customHeight="false" outlineLevel="0" collapsed="false">
      <c r="A38" s="101" t="s">
        <v>672</v>
      </c>
      <c r="B38" s="165" t="n">
        <f aca="false">B36*'Macro-Regions'!$AE21</f>
        <v>119439.233432874</v>
      </c>
      <c r="C38" s="165" t="n">
        <f aca="false">C36*'Macro-Regions'!$AE21</f>
        <v>458094.484362232</v>
      </c>
      <c r="D38" s="165" t="n">
        <f aca="false">D36*'Macro-Regions'!$AE21</f>
        <v>458173.315049175</v>
      </c>
      <c r="E38" s="165" t="n">
        <f aca="false">E36*'Macro-Regions'!$AE21</f>
        <v>129471.95556032</v>
      </c>
      <c r="F38" s="165" t="n">
        <f aca="false">F36*'Macro-Regions'!$AE21</f>
        <v>105783.470536633</v>
      </c>
      <c r="G38" s="165" t="n">
        <f aca="false">G36*'Macro-Regions'!$AE21</f>
        <v>102702.398579255</v>
      </c>
      <c r="H38" s="165" t="n">
        <f aca="false">H36*'Macro-Regions'!$AE21</f>
        <v>104891.30318539</v>
      </c>
      <c r="I38" s="165" t="n">
        <f aca="false">I36*'Macro-Regions'!$AE21</f>
        <v>96806.8607590305</v>
      </c>
      <c r="J38" s="165" t="n">
        <f aca="false">J36*'Macro-Regions'!$AE21</f>
        <v>93987.2434553694</v>
      </c>
      <c r="K38" s="165" t="n">
        <f aca="false">K36*'Macro-Regions'!$AE21</f>
        <v>91249.7509275431</v>
      </c>
      <c r="L38" s="165" t="n">
        <f aca="false">L36*'Macro-Regions'!$AE21</f>
        <v>88591.9911917894</v>
      </c>
    </row>
    <row r="39" customFormat="false" ht="15" hidden="false" customHeight="false" outlineLevel="0" collapsed="false">
      <c r="A39" s="101" t="s">
        <v>834</v>
      </c>
      <c r="B39" s="165" t="n">
        <f aca="false">B36*'Macro-Regions'!$AE22</f>
        <v>122703.860860592</v>
      </c>
      <c r="C39" s="165" t="n">
        <f aca="false">C36*'Macro-Regions'!$AE22</f>
        <v>470615.561190608</v>
      </c>
      <c r="D39" s="165" t="n">
        <f aca="false">D36*'Macro-Regions'!$AE22</f>
        <v>470696.546553325</v>
      </c>
      <c r="E39" s="165" t="n">
        <f aca="false">E36*'Macro-Regions'!$AE22</f>
        <v>133010.80695022</v>
      </c>
      <c r="F39" s="165" t="n">
        <f aca="false">F36*'Macro-Regions'!$AE22</f>
        <v>108674.845584742</v>
      </c>
      <c r="G39" s="165" t="n">
        <f aca="false">G36*'Macro-Regions'!$AE22</f>
        <v>105509.558820138</v>
      </c>
      <c r="H39" s="165" t="n">
        <f aca="false">H36*'Macro-Regions'!$AE22</f>
        <v>107758.29266168</v>
      </c>
      <c r="I39" s="165" t="n">
        <f aca="false">I36*'Macro-Regions'!$AE22</f>
        <v>99452.8785183695</v>
      </c>
      <c r="J39" s="165" t="n">
        <f aca="false">J36*'Macro-Regions'!$AE22</f>
        <v>96556.1927362811</v>
      </c>
      <c r="K39" s="165" t="n">
        <f aca="false">K36*'Macro-Regions'!$AE22</f>
        <v>93743.8764429914</v>
      </c>
      <c r="L39" s="165" t="n">
        <f aca="false">L36*'Macro-Regions'!$AE22</f>
        <v>91013.4722747489</v>
      </c>
    </row>
    <row r="40" customFormat="false" ht="15" hidden="false" customHeight="false" outlineLevel="0" collapsed="false">
      <c r="A40" s="102" t="s">
        <v>676</v>
      </c>
      <c r="B40" s="165"/>
      <c r="C40" s="165"/>
      <c r="D40" s="165"/>
      <c r="E40" s="165"/>
      <c r="F40" s="165"/>
      <c r="G40" s="165"/>
      <c r="H40" s="165"/>
      <c r="I40" s="165"/>
      <c r="J40" s="165"/>
      <c r="K40" s="165"/>
      <c r="L40" s="165"/>
    </row>
    <row r="41" customFormat="false" ht="15" hidden="false" customHeight="false" outlineLevel="0" collapsed="false">
      <c r="A41" s="101" t="s">
        <v>238</v>
      </c>
      <c r="B41" s="192" t="n">
        <f aca="false">NPV(B33,C23:L23)+B23</f>
        <v>4124480.17721256</v>
      </c>
      <c r="C41" s="165"/>
      <c r="D41" s="165"/>
      <c r="E41" s="165"/>
      <c r="F41" s="165"/>
      <c r="G41" s="165"/>
      <c r="H41" s="165"/>
      <c r="I41" s="165"/>
      <c r="J41" s="165"/>
      <c r="K41" s="165"/>
      <c r="L41" s="165"/>
    </row>
    <row r="42" customFormat="false" ht="15" hidden="false" customHeight="false" outlineLevel="0" collapsed="false">
      <c r="A42" s="101" t="s">
        <v>671</v>
      </c>
      <c r="B42" s="165" t="n">
        <f aca="false">B41*'Macro-Regions'!$AE20</f>
        <v>375552.277579255</v>
      </c>
      <c r="C42" s="165"/>
      <c r="D42" s="165"/>
      <c r="E42" s="165"/>
      <c r="F42" s="165"/>
      <c r="G42" s="165"/>
      <c r="H42" s="165"/>
      <c r="I42" s="165"/>
      <c r="J42" s="165"/>
      <c r="K42" s="165"/>
      <c r="L42" s="165"/>
    </row>
    <row r="43" customFormat="false" ht="15" hidden="false" customHeight="false" outlineLevel="0" collapsed="false">
      <c r="A43" s="101" t="s">
        <v>672</v>
      </c>
      <c r="B43" s="165" t="n">
        <f aca="false">B41*'Macro-Regions'!$AE21</f>
        <v>1849192.00703961</v>
      </c>
      <c r="C43" s="165"/>
      <c r="D43" s="165"/>
      <c r="E43" s="165"/>
      <c r="F43" s="165"/>
      <c r="G43" s="165"/>
      <c r="H43" s="165"/>
      <c r="I43" s="165"/>
      <c r="J43" s="165"/>
      <c r="K43" s="165"/>
      <c r="L43" s="165"/>
    </row>
    <row r="44" customFormat="false" ht="15" hidden="false" customHeight="false" outlineLevel="0" collapsed="false">
      <c r="A44" s="101" t="s">
        <v>834</v>
      </c>
      <c r="B44" s="165" t="n">
        <f aca="false">B41*'Macro-Regions'!$AE22</f>
        <v>1899735.8925937</v>
      </c>
      <c r="C44" s="165"/>
      <c r="D44" s="165"/>
      <c r="E44" s="165"/>
      <c r="F44" s="165"/>
      <c r="G44" s="165"/>
      <c r="H44" s="165"/>
      <c r="I44" s="165"/>
      <c r="J44" s="165"/>
      <c r="K44" s="165"/>
      <c r="L44" s="165"/>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A21" colorId="64" zoomScale="100" zoomScaleNormal="100" zoomScalePageLayoutView="100" workbookViewId="0">
      <selection pane="topLeft" activeCell="C25" activeCellId="0" sqref="C25"/>
    </sheetView>
  </sheetViews>
  <sheetFormatPr defaultColWidth="8.83984375" defaultRowHeight="15" zeroHeight="false" outlineLevelRow="0" outlineLevelCol="0"/>
  <cols>
    <col collapsed="false" customWidth="true" hidden="false" outlineLevel="0" max="1" min="1" style="0" width="95.33"/>
    <col collapsed="false" customWidth="true" hidden="false" outlineLevel="0" max="4" min="2" style="0" width="14.34"/>
    <col collapsed="false" customWidth="true" hidden="false" outlineLevel="0" max="12" min="5" style="0" width="12.5"/>
    <col collapsed="false" customWidth="true" hidden="false" outlineLevel="0" max="14" min="14" style="0" width="17.5"/>
    <col collapsed="false" customWidth="true" hidden="false" outlineLevel="0" max="15" min="15" style="0" width="26.66"/>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c r="N1" s="0" t="s">
        <v>872</v>
      </c>
      <c r="O1" s="0" t="s">
        <v>873</v>
      </c>
    </row>
    <row r="2" customFormat="false" ht="15" hidden="false" customHeight="false" outlineLevel="0" collapsed="false">
      <c r="A2" s="0" t="s">
        <v>874</v>
      </c>
    </row>
    <row r="3" customFormat="false" ht="15" hidden="false" customHeight="false" outlineLevel="0" collapsed="false">
      <c r="A3" s="0" t="s">
        <v>875</v>
      </c>
      <c r="B3" s="0" t="n">
        <v>5000</v>
      </c>
      <c r="M3" s="0" t="s">
        <v>608</v>
      </c>
    </row>
    <row r="4" customFormat="false" ht="15" hidden="false" customHeight="false" outlineLevel="0" collapsed="false">
      <c r="A4" s="0" t="s">
        <v>876</v>
      </c>
      <c r="B4" s="0" t="n">
        <f aca="false">1500*10</f>
        <v>15000</v>
      </c>
      <c r="M4" s="0" t="s">
        <v>877</v>
      </c>
    </row>
    <row r="5" customFormat="false" ht="15" hidden="false" customHeight="false" outlineLevel="0" collapsed="false">
      <c r="A5" s="0" t="s">
        <v>878</v>
      </c>
      <c r="B5" s="0" t="n">
        <f aca="false">800*58</f>
        <v>46400</v>
      </c>
      <c r="M5" s="0" t="s">
        <v>879</v>
      </c>
    </row>
    <row r="6" customFormat="false" ht="15" hidden="false" customHeight="false" outlineLevel="0" collapsed="false">
      <c r="A6" s="0" t="s">
        <v>880</v>
      </c>
      <c r="B6" s="0" t="n">
        <v>100000</v>
      </c>
      <c r="C6" s="0" t="n">
        <v>300000</v>
      </c>
    </row>
    <row r="7" customFormat="false" ht="15" hidden="false" customHeight="false" outlineLevel="0" collapsed="false">
      <c r="A7" s="0" t="s">
        <v>881</v>
      </c>
      <c r="B7" s="0" t="n">
        <v>200000</v>
      </c>
      <c r="C7" s="0" t="n">
        <f aca="false">B7</f>
        <v>200000</v>
      </c>
      <c r="D7" s="0" t="n">
        <f aca="false">C7</f>
        <v>200000</v>
      </c>
      <c r="E7" s="0" t="n">
        <f aca="false">D7</f>
        <v>200000</v>
      </c>
      <c r="F7" s="0" t="n">
        <v>50000</v>
      </c>
      <c r="G7" s="0" t="n">
        <f aca="false">F7</f>
        <v>50000</v>
      </c>
      <c r="H7" s="0" t="n">
        <f aca="false">G7</f>
        <v>50000</v>
      </c>
      <c r="I7" s="0" t="n">
        <f aca="false">H7</f>
        <v>50000</v>
      </c>
      <c r="J7" s="0" t="n">
        <f aca="false">I7</f>
        <v>50000</v>
      </c>
      <c r="K7" s="0" t="n">
        <f aca="false">J7</f>
        <v>50000</v>
      </c>
      <c r="L7" s="0" t="n">
        <f aca="false">K7</f>
        <v>50000</v>
      </c>
      <c r="M7" s="0" t="s">
        <v>893</v>
      </c>
    </row>
    <row r="8" customFormat="false" ht="15" hidden="false" customHeight="false" outlineLevel="0" collapsed="false">
      <c r="A8" s="0" t="s">
        <v>882</v>
      </c>
      <c r="C8" s="22" t="n">
        <f aca="false">(3*5*('National Data'!$B21/240)+1*5*('National Data'!$B21/240))*58</f>
        <v>13796.221475</v>
      </c>
      <c r="H8" s="22" t="n">
        <f aca="false">(3*5*('National Data'!$B21/240)+1*5*('National Data'!$B21/240))*58</f>
        <v>13796.221475</v>
      </c>
      <c r="M8" s="0" t="s">
        <v>883</v>
      </c>
    </row>
    <row r="9" customFormat="false" ht="15" hidden="false" customHeight="false" outlineLevel="0" collapsed="false">
      <c r="A9" s="0" t="s">
        <v>884</v>
      </c>
      <c r="C9" s="22" t="n">
        <f aca="false">3*38*'National Data'!$B21</f>
        <v>325400.5341</v>
      </c>
      <c r="D9" s="22" t="n">
        <f aca="false">3*38*'National Data'!$B21</f>
        <v>325400.5341</v>
      </c>
      <c r="E9" s="22"/>
    </row>
    <row r="10" customFormat="false" ht="15" hidden="false" customHeight="false" outlineLevel="0" collapsed="false">
      <c r="A10" s="0" t="s">
        <v>885</v>
      </c>
      <c r="C10" s="0" t="n">
        <f aca="false">1800*3*58</f>
        <v>313200</v>
      </c>
      <c r="D10" s="0" t="n">
        <f aca="false">1800*3*58</f>
        <v>313200</v>
      </c>
      <c r="M10" s="0" t="s">
        <v>886</v>
      </c>
    </row>
    <row r="11" customFormat="false" ht="15" hidden="false" customHeight="false" outlineLevel="0" collapsed="false">
      <c r="A11" s="0" t="s">
        <v>887</v>
      </c>
      <c r="D11" s="19" t="n">
        <v>180000</v>
      </c>
      <c r="M11" s="19" t="s">
        <v>888</v>
      </c>
    </row>
    <row r="12" customFormat="false" ht="15" hidden="false" customHeight="false" outlineLevel="0" collapsed="false">
      <c r="A12" s="0" t="s">
        <v>889</v>
      </c>
      <c r="C12" s="48"/>
      <c r="D12" s="48" t="n">
        <f aca="false">1*58*'National Data'!$B21</f>
        <v>165554.6577</v>
      </c>
      <c r="E12" s="48" t="n">
        <f aca="false">D12</f>
        <v>165554.6577</v>
      </c>
      <c r="F12" s="48" t="n">
        <f aca="false">E12</f>
        <v>165554.6577</v>
      </c>
      <c r="G12" s="48" t="n">
        <f aca="false">F12</f>
        <v>165554.6577</v>
      </c>
      <c r="H12" s="48" t="n">
        <f aca="false">G12</f>
        <v>165554.6577</v>
      </c>
      <c r="I12" s="48" t="n">
        <f aca="false">H12</f>
        <v>165554.6577</v>
      </c>
      <c r="J12" s="48" t="n">
        <f aca="false">I12</f>
        <v>165554.6577</v>
      </c>
      <c r="K12" s="48" t="n">
        <f aca="false">J12</f>
        <v>165554.6577</v>
      </c>
      <c r="L12" s="48" t="n">
        <f aca="false">K12</f>
        <v>165554.6577</v>
      </c>
      <c r="M12" s="0" t="s">
        <v>890</v>
      </c>
    </row>
    <row r="13" customFormat="false" ht="15" hidden="false" customHeight="false" outlineLevel="0" collapsed="false">
      <c r="A13" s="19" t="s">
        <v>891</v>
      </c>
    </row>
    <row r="14" customFormat="false" ht="15" hidden="false" customHeight="false" outlineLevel="0" collapsed="false">
      <c r="A14" s="0" t="s">
        <v>892</v>
      </c>
      <c r="E14" s="0" t="n">
        <v>50000</v>
      </c>
      <c r="F14" s="0" t="n">
        <f aca="false">E14</f>
        <v>50000</v>
      </c>
      <c r="G14" s="0" t="n">
        <f aca="false">F14</f>
        <v>50000</v>
      </c>
      <c r="H14" s="0" t="n">
        <f aca="false">G14</f>
        <v>50000</v>
      </c>
      <c r="I14" s="0" t="n">
        <f aca="false">H14</f>
        <v>50000</v>
      </c>
      <c r="J14" s="0" t="n">
        <f aca="false">I14</f>
        <v>50000</v>
      </c>
      <c r="K14" s="0" t="n">
        <f aca="false">J14</f>
        <v>50000</v>
      </c>
      <c r="L14" s="0" t="n">
        <f aca="false">K14</f>
        <v>50000</v>
      </c>
    </row>
    <row r="15" customFormat="false" ht="15" hidden="false" customHeight="false" outlineLevel="0" collapsed="false">
      <c r="A15" s="0" t="s">
        <v>220</v>
      </c>
      <c r="B15" s="48" t="n">
        <f aca="false">SUM(B3:B14)</f>
        <v>366400</v>
      </c>
      <c r="C15" s="48" t="n">
        <f aca="false">SUM(C3:C14)</f>
        <v>1152396.755575</v>
      </c>
      <c r="D15" s="48" t="n">
        <f aca="false">SUM(D3:D14)</f>
        <v>1184155.1918</v>
      </c>
      <c r="E15" s="48" t="n">
        <f aca="false">SUM(E3:E14)</f>
        <v>415554.6577</v>
      </c>
      <c r="F15" s="48" t="n">
        <f aca="false">SUM(F3:F14)</f>
        <v>265554.6577</v>
      </c>
      <c r="G15" s="48" t="n">
        <f aca="false">SUM(G3:G14)</f>
        <v>265554.6577</v>
      </c>
      <c r="H15" s="48" t="n">
        <f aca="false">SUM(H3:H14)</f>
        <v>279350.879175</v>
      </c>
      <c r="I15" s="48" t="n">
        <f aca="false">SUM(I3:I14)</f>
        <v>265554.6577</v>
      </c>
      <c r="J15" s="48" t="n">
        <f aca="false">SUM(J3:J14)</f>
        <v>265554.6577</v>
      </c>
      <c r="K15" s="48" t="n">
        <f aca="false">SUM(K3:K14)</f>
        <v>265554.6577</v>
      </c>
      <c r="L15" s="48" t="n">
        <f aca="false">SUM(L3:L14)</f>
        <v>265554.6577</v>
      </c>
      <c r="N15" s="49"/>
      <c r="O15" s="133"/>
    </row>
    <row r="17" customFormat="false" ht="15" hidden="false" customHeight="false" outlineLevel="0" collapsed="false">
      <c r="A17" s="152" t="s">
        <v>664</v>
      </c>
    </row>
    <row r="18" customFormat="false" ht="15" hidden="false" customHeight="false" outlineLevel="0" collapsed="false">
      <c r="A18" s="154" t="s">
        <v>665</v>
      </c>
    </row>
    <row r="19" customFormat="false" ht="15" hidden="false" customHeight="false" outlineLevel="0" collapsed="false">
      <c r="A19" s="158" t="s">
        <v>219</v>
      </c>
      <c r="B19" s="49" t="n">
        <f aca="false">B15</f>
        <v>366400</v>
      </c>
      <c r="C19" s="49" t="n">
        <f aca="false">C15</f>
        <v>1152396.755575</v>
      </c>
      <c r="D19" s="49" t="n">
        <f aca="false">D15</f>
        <v>1184155.1918</v>
      </c>
    </row>
    <row r="20" customFormat="false" ht="15" hidden="false" customHeight="false" outlineLevel="0" collapsed="false">
      <c r="A20" s="160" t="s">
        <v>668</v>
      </c>
    </row>
    <row r="21" customFormat="false" ht="15" hidden="false" customHeight="false" outlineLevel="0" collapsed="false">
      <c r="A21" s="162" t="s">
        <v>219</v>
      </c>
      <c r="C21" s="49"/>
      <c r="D21" s="49"/>
      <c r="E21" s="49" t="n">
        <f aca="false">E15</f>
        <v>415554.6577</v>
      </c>
      <c r="F21" s="49" t="n">
        <f aca="false">F15</f>
        <v>265554.6577</v>
      </c>
      <c r="G21" s="49" t="n">
        <f aca="false">G15</f>
        <v>265554.6577</v>
      </c>
      <c r="H21" s="49" t="n">
        <f aca="false">H15</f>
        <v>279350.879175</v>
      </c>
      <c r="I21" s="49" t="n">
        <f aca="false">I15</f>
        <v>265554.6577</v>
      </c>
      <c r="J21" s="49" t="n">
        <f aca="false">J15</f>
        <v>265554.6577</v>
      </c>
      <c r="K21" s="49" t="n">
        <f aca="false">K15</f>
        <v>265554.6577</v>
      </c>
      <c r="L21" s="49" t="n">
        <f aca="false">L15</f>
        <v>265554.6577</v>
      </c>
    </row>
    <row r="22" customFormat="false" ht="15" hidden="false" customHeight="false" outlineLevel="0" collapsed="false">
      <c r="A22" s="152"/>
    </row>
    <row r="23" customFormat="false" ht="15" hidden="false" customHeight="false" outlineLevel="0" collapsed="false">
      <c r="A23" s="164" t="s">
        <v>670</v>
      </c>
      <c r="B23" s="165" t="n">
        <f aca="false">B19+B21</f>
        <v>366400</v>
      </c>
      <c r="C23" s="165" t="n">
        <f aca="false">C19+C21</f>
        <v>1152396.755575</v>
      </c>
      <c r="D23" s="165" t="n">
        <f aca="false">D19+D21</f>
        <v>1184155.1918</v>
      </c>
      <c r="E23" s="165" t="n">
        <f aca="false">E19+E21</f>
        <v>415554.6577</v>
      </c>
      <c r="F23" s="165" t="n">
        <f aca="false">F19+F21</f>
        <v>265554.6577</v>
      </c>
      <c r="G23" s="165" t="n">
        <f aca="false">G19+G21</f>
        <v>265554.6577</v>
      </c>
      <c r="H23" s="165" t="n">
        <f aca="false">H19+H21</f>
        <v>279350.879175</v>
      </c>
      <c r="I23" s="165" t="n">
        <f aca="false">I19+I21</f>
        <v>265554.6577</v>
      </c>
      <c r="J23" s="165" t="n">
        <f aca="false">J19+J21</f>
        <v>265554.6577</v>
      </c>
      <c r="K23" s="165" t="n">
        <f aca="false">K19+K21</f>
        <v>265554.6577</v>
      </c>
      <c r="L23" s="165" t="n">
        <f aca="false">L19+L21</f>
        <v>265554.6577</v>
      </c>
    </row>
    <row r="24" customFormat="false" ht="15" hidden="false" customHeight="false" outlineLevel="0" collapsed="false">
      <c r="A24" s="101" t="s">
        <v>671</v>
      </c>
      <c r="B24" s="165" t="n">
        <f aca="false">B23*'Macro-Regions'!$AE20</f>
        <v>33362.3507915692</v>
      </c>
      <c r="C24" s="165" t="n">
        <f aca="false">C23*'Macro-Regions'!$AE20</f>
        <v>104930.85374061</v>
      </c>
      <c r="D24" s="165" t="n">
        <f aca="false">D23*'Macro-Regions'!$AE20</f>
        <v>107822.600710943</v>
      </c>
      <c r="E24" s="165" t="n">
        <f aca="false">E23*'Macro-Regions'!$AE20</f>
        <v>37838.1011551798</v>
      </c>
      <c r="F24" s="165" t="n">
        <f aca="false">F23*'Macro-Regions'!$AE20</f>
        <v>24179.9335276269</v>
      </c>
      <c r="G24" s="165" t="n">
        <f aca="false">G23*'Macro-Regions'!$AE20</f>
        <v>24179.9335276269</v>
      </c>
      <c r="H24" s="165" t="n">
        <f aca="false">H23*'Macro-Regions'!$AE20</f>
        <v>25436.1408978428</v>
      </c>
      <c r="I24" s="165" t="n">
        <f aca="false">I23*'Macro-Regions'!$AE20</f>
        <v>24179.9335276269</v>
      </c>
      <c r="J24" s="165" t="n">
        <f aca="false">J23*'Macro-Regions'!$AE20</f>
        <v>24179.9335276269</v>
      </c>
      <c r="K24" s="165" t="n">
        <f aca="false">K23*'Macro-Regions'!$AE20</f>
        <v>24179.9335276269</v>
      </c>
      <c r="L24" s="165" t="n">
        <f aca="false">L23*'Macro-Regions'!$AE20</f>
        <v>24179.9335276269</v>
      </c>
    </row>
    <row r="25" customFormat="false" ht="15" hidden="false" customHeight="false" outlineLevel="0" collapsed="false">
      <c r="A25" s="101" t="s">
        <v>672</v>
      </c>
      <c r="B25" s="165" t="n">
        <f aca="false">B23*'Macro-Regions'!$AE21</f>
        <v>164273.780517286</v>
      </c>
      <c r="C25" s="165" t="n">
        <f aca="false">C23*'Macro-Regions'!$AE21</f>
        <v>516671.865977511</v>
      </c>
      <c r="D25" s="165" t="n">
        <f aca="false">D23*'Macro-Regions'!$AE21</f>
        <v>530910.617020082</v>
      </c>
      <c r="E25" s="165" t="n">
        <f aca="false">E23*'Macro-Regions'!$AE21</f>
        <v>186312.048667974</v>
      </c>
      <c r="F25" s="165" t="n">
        <f aca="false">F23*'Macro-Regions'!$AE21</f>
        <v>119060.228041356</v>
      </c>
      <c r="G25" s="165" t="n">
        <f aca="false">G23*'Macro-Regions'!$AE21</f>
        <v>119060.228041356</v>
      </c>
      <c r="H25" s="165" t="n">
        <f aca="false">H23*'Macro-Regions'!$AE21</f>
        <v>125245.701454435</v>
      </c>
      <c r="I25" s="165" t="n">
        <f aca="false">I23*'Macro-Regions'!$AE21</f>
        <v>119060.228041356</v>
      </c>
      <c r="J25" s="165" t="n">
        <f aca="false">J23*'Macro-Regions'!$AE21</f>
        <v>119060.228041356</v>
      </c>
      <c r="K25" s="165" t="n">
        <f aca="false">K23*'Macro-Regions'!$AE21</f>
        <v>119060.228041356</v>
      </c>
      <c r="L25" s="165" t="n">
        <f aca="false">L23*'Macro-Regions'!$AE21</f>
        <v>119060.228041356</v>
      </c>
    </row>
    <row r="26" customFormat="false" ht="15" hidden="false" customHeight="false" outlineLevel="0" collapsed="false">
      <c r="A26" s="101" t="s">
        <v>834</v>
      </c>
      <c r="B26" s="165" t="n">
        <f aca="false">B23*'Macro-Regions'!$AE22</f>
        <v>168763.868691145</v>
      </c>
      <c r="C26" s="165" t="n">
        <f aca="false">C23*'Macro-Regions'!$AE22</f>
        <v>530794.035856879</v>
      </c>
      <c r="D26" s="165" t="n">
        <f aca="false">D23*'Macro-Regions'!$AE22</f>
        <v>545421.974068975</v>
      </c>
      <c r="E26" s="165" t="n">
        <f aca="false">E23*'Macro-Regions'!$AE22</f>
        <v>191404.507876846</v>
      </c>
      <c r="F26" s="165" t="n">
        <f aca="false">F23*'Macro-Regions'!$AE22</f>
        <v>122314.496131017</v>
      </c>
      <c r="G26" s="165" t="n">
        <f aca="false">G23*'Macro-Regions'!$AE22</f>
        <v>122314.496131017</v>
      </c>
      <c r="H26" s="165" t="n">
        <f aca="false">H23*'Macro-Regions'!$AE22</f>
        <v>128669.036822723</v>
      </c>
      <c r="I26" s="165" t="n">
        <f aca="false">I23*'Macro-Regions'!$AE22</f>
        <v>122314.496131017</v>
      </c>
      <c r="J26" s="165" t="n">
        <f aca="false">J23*'Macro-Regions'!$AE22</f>
        <v>122314.496131017</v>
      </c>
      <c r="K26" s="165" t="n">
        <f aca="false">K23*'Macro-Regions'!$AE22</f>
        <v>122314.496131017</v>
      </c>
      <c r="L26" s="165" t="n">
        <f aca="false">L23*'Macro-Regions'!$AE22</f>
        <v>122314.496131017</v>
      </c>
    </row>
    <row r="27" customFormat="false" ht="15" hidden="false" customHeight="false" outlineLevel="0" collapsed="false">
      <c r="A27" s="152"/>
      <c r="B27" s="165"/>
      <c r="C27" s="165"/>
      <c r="D27" s="165"/>
      <c r="E27" s="165"/>
      <c r="F27" s="165"/>
      <c r="G27" s="165"/>
      <c r="H27" s="165"/>
      <c r="I27" s="165"/>
      <c r="J27" s="165"/>
      <c r="K27" s="165"/>
      <c r="L27" s="165"/>
    </row>
    <row r="28" customFormat="false" ht="15" hidden="false" customHeight="false" outlineLevel="0" collapsed="false">
      <c r="A28" s="102" t="s">
        <v>674</v>
      </c>
      <c r="B28" s="165"/>
      <c r="C28" s="165"/>
      <c r="D28" s="165"/>
      <c r="E28" s="165"/>
      <c r="F28" s="165"/>
      <c r="G28" s="165"/>
      <c r="H28" s="165"/>
      <c r="I28" s="165"/>
      <c r="J28" s="165"/>
      <c r="K28" s="165"/>
      <c r="L28" s="165"/>
    </row>
    <row r="29" customFormat="false" ht="15" hidden="false" customHeight="false" outlineLevel="0" collapsed="false">
      <c r="A29" s="101" t="s">
        <v>238</v>
      </c>
      <c r="B29" s="165" t="n">
        <f aca="false">SUM(B23:L23)</f>
        <v>4991185.43045</v>
      </c>
      <c r="C29" s="165"/>
      <c r="D29" s="165"/>
      <c r="E29" s="165"/>
      <c r="F29" s="165"/>
      <c r="G29" s="165"/>
      <c r="H29" s="165"/>
      <c r="I29" s="165"/>
      <c r="J29" s="165"/>
      <c r="K29" s="165"/>
      <c r="L29" s="165"/>
    </row>
    <row r="30" customFormat="false" ht="15" hidden="false" customHeight="false" outlineLevel="0" collapsed="false">
      <c r="A30" s="101" t="s">
        <v>671</v>
      </c>
      <c r="B30" s="165" t="n">
        <f aca="false">B29*'Macro-Regions'!$AE20</f>
        <v>454469.648461906</v>
      </c>
      <c r="C30" s="165"/>
      <c r="D30" s="165"/>
      <c r="E30" s="165"/>
      <c r="F30" s="165"/>
      <c r="G30" s="165"/>
      <c r="H30" s="165"/>
      <c r="I30" s="165"/>
      <c r="J30" s="165"/>
      <c r="K30" s="165"/>
      <c r="L30" s="165"/>
    </row>
    <row r="31" customFormat="false" ht="15" hidden="false" customHeight="false" outlineLevel="0" collapsed="false">
      <c r="A31" s="101" t="s">
        <v>672</v>
      </c>
      <c r="B31" s="165" t="n">
        <f aca="false">B29*'Macro-Regions'!$AE21</f>
        <v>2237775.38188542</v>
      </c>
      <c r="C31" s="165"/>
      <c r="D31" s="165"/>
      <c r="E31" s="165"/>
      <c r="F31" s="165"/>
      <c r="G31" s="165"/>
      <c r="H31" s="165"/>
      <c r="I31" s="165"/>
      <c r="J31" s="165"/>
      <c r="K31" s="165"/>
      <c r="L31" s="165"/>
    </row>
    <row r="32" customFormat="false" ht="15" hidden="false" customHeight="false" outlineLevel="0" collapsed="false">
      <c r="A32" s="101" t="s">
        <v>834</v>
      </c>
      <c r="B32" s="165" t="n">
        <f aca="false">B29*'Macro-Regions'!$AE22</f>
        <v>2298940.40010267</v>
      </c>
      <c r="C32" s="165"/>
      <c r="D32" s="165"/>
      <c r="E32" s="165"/>
      <c r="F32" s="165"/>
      <c r="G32" s="165"/>
      <c r="H32" s="165"/>
      <c r="I32" s="165"/>
      <c r="J32" s="165"/>
      <c r="K32" s="165"/>
      <c r="L32" s="165"/>
    </row>
    <row r="33" customFormat="false" ht="15" hidden="false" customHeight="false" outlineLevel="0" collapsed="false">
      <c r="A33" s="102" t="s">
        <v>440</v>
      </c>
      <c r="B33" s="190" t="n">
        <f aca="false">'National Data'!B4</f>
        <v>0.03</v>
      </c>
      <c r="C33" s="165"/>
      <c r="D33" s="165"/>
      <c r="E33" s="165"/>
      <c r="F33" s="165"/>
      <c r="G33" s="165"/>
      <c r="H33" s="165"/>
      <c r="I33" s="165"/>
      <c r="J33" s="165"/>
      <c r="K33" s="165"/>
      <c r="L33" s="165"/>
    </row>
    <row r="34" customFormat="false" ht="15" hidden="false" customHeight="false" outlineLevel="0" collapsed="false">
      <c r="A34" s="102" t="s">
        <v>675</v>
      </c>
      <c r="B34" s="165"/>
      <c r="C34" s="165"/>
      <c r="D34" s="165"/>
      <c r="E34" s="165"/>
      <c r="F34" s="165"/>
      <c r="G34" s="165"/>
      <c r="H34" s="165"/>
      <c r="I34" s="165"/>
      <c r="J34" s="165"/>
      <c r="K34" s="165"/>
      <c r="L34" s="165"/>
    </row>
    <row r="35" customFormat="false" ht="15" hidden="false" customHeight="false" outlineLevel="0" collapsed="false">
      <c r="A35" s="101" t="s">
        <v>442</v>
      </c>
      <c r="B35" s="191" t="n">
        <v>0</v>
      </c>
      <c r="C35" s="191" t="n">
        <f aca="false">B35+1</f>
        <v>1</v>
      </c>
      <c r="D35" s="191" t="n">
        <f aca="false">C35+1</f>
        <v>2</v>
      </c>
      <c r="E35" s="191" t="n">
        <f aca="false">D35+1</f>
        <v>3</v>
      </c>
      <c r="F35" s="191" t="n">
        <f aca="false">E35+1</f>
        <v>4</v>
      </c>
      <c r="G35" s="191" t="n">
        <f aca="false">F35+1</f>
        <v>5</v>
      </c>
      <c r="H35" s="191" t="n">
        <f aca="false">G35+1</f>
        <v>6</v>
      </c>
      <c r="I35" s="191" t="n">
        <f aca="false">H35+1</f>
        <v>7</v>
      </c>
      <c r="J35" s="191" t="n">
        <f aca="false">I35+1</f>
        <v>8</v>
      </c>
      <c r="K35" s="191" t="n">
        <f aca="false">J35+1</f>
        <v>9</v>
      </c>
      <c r="L35" s="191" t="n">
        <f aca="false">K35+1</f>
        <v>10</v>
      </c>
    </row>
    <row r="36" customFormat="false" ht="15" hidden="false" customHeight="false" outlineLevel="0" collapsed="false">
      <c r="A36" s="101" t="s">
        <v>238</v>
      </c>
      <c r="B36" s="165" t="n">
        <f aca="false">PV($B$33,B$35,0,B23)*-1</f>
        <v>366400</v>
      </c>
      <c r="C36" s="165" t="n">
        <f aca="false">PV($B$33,C$35,0,C23)*-1</f>
        <v>1118831.80152913</v>
      </c>
      <c r="D36" s="165" t="n">
        <f aca="false">PV($B$33,D$35,0,D23)*-1</f>
        <v>1116179.83957018</v>
      </c>
      <c r="E36" s="165" t="n">
        <f aca="false">PV($B$33,E$35,0,E23)*-1</f>
        <v>380291.378999512</v>
      </c>
      <c r="F36" s="165" t="n">
        <f aca="false">PV($B$33,F$35,0,F23)*-1</f>
        <v>235941.873880134</v>
      </c>
      <c r="G36" s="165" t="n">
        <f aca="false">PV($B$33,G$35,0,G23)*-1</f>
        <v>229069.78046615</v>
      </c>
      <c r="H36" s="165" t="n">
        <f aca="false">PV($B$33,H$35,0,H23)*-1</f>
        <v>233951.9633998</v>
      </c>
      <c r="I36" s="165" t="n">
        <f aca="false">PV($B$33,I$35,0,I23)*-1</f>
        <v>215920.23797356</v>
      </c>
      <c r="J36" s="165" t="n">
        <f aca="false">PV($B$33,J$35,0,J23)*-1</f>
        <v>209631.299003456</v>
      </c>
      <c r="K36" s="165" t="n">
        <f aca="false">PV($B$33,K$35,0,K23)*-1</f>
        <v>203525.533013064</v>
      </c>
      <c r="L36" s="165" t="n">
        <f aca="false">PV($B$33,L$35,0,L23)*-1</f>
        <v>197597.604867053</v>
      </c>
    </row>
    <row r="37" customFormat="false" ht="15" hidden="false" customHeight="false" outlineLevel="0" collapsed="false">
      <c r="A37" s="101" t="s">
        <v>671</v>
      </c>
      <c r="B37" s="165" t="n">
        <f aca="false">B36*'Macro-Regions'!$AE20</f>
        <v>33362.3507915692</v>
      </c>
      <c r="C37" s="165" t="n">
        <f aca="false">C36*'Macro-Regions'!$AE20</f>
        <v>101874.615282145</v>
      </c>
      <c r="D37" s="165" t="n">
        <f aca="false">D36*'Macro-Regions'!$AE20</f>
        <v>101633.142342297</v>
      </c>
      <c r="E37" s="165" t="n">
        <f aca="false">E36*'Macro-Regions'!$AE20</f>
        <v>34627.2226779239</v>
      </c>
      <c r="F37" s="165" t="n">
        <f aca="false">F36*'Macro-Regions'!$AE20</f>
        <v>21483.5577587588</v>
      </c>
      <c r="G37" s="165" t="n">
        <f aca="false">G36*'Macro-Regions'!$AE20</f>
        <v>20857.8230667561</v>
      </c>
      <c r="H37" s="165" t="n">
        <f aca="false">H36*'Macro-Regions'!$AE20</f>
        <v>21302.3675527306</v>
      </c>
      <c r="I37" s="165" t="n">
        <f aca="false">I36*'Macro-Regions'!$AE20</f>
        <v>19660.49869616</v>
      </c>
      <c r="J37" s="165" t="n">
        <f aca="false">J36*'Macro-Regions'!$AE20</f>
        <v>19087.8628118058</v>
      </c>
      <c r="K37" s="165" t="n">
        <f aca="false">K36*'Macro-Regions'!$AE20</f>
        <v>18531.9056425299</v>
      </c>
      <c r="L37" s="165" t="n">
        <f aca="false">L36*'Macro-Regions'!$AE20</f>
        <v>17992.1414005145</v>
      </c>
    </row>
    <row r="38" customFormat="false" ht="15" hidden="false" customHeight="false" outlineLevel="0" collapsed="false">
      <c r="A38" s="101" t="s">
        <v>672</v>
      </c>
      <c r="B38" s="165" t="n">
        <f aca="false">B36*'Macro-Regions'!$AE21</f>
        <v>164273.780517286</v>
      </c>
      <c r="C38" s="165" t="n">
        <f aca="false">C36*'Macro-Regions'!$AE21</f>
        <v>501623.170851953</v>
      </c>
      <c r="D38" s="165" t="n">
        <f aca="false">D36*'Macro-Regions'!$AE21</f>
        <v>500434.175718807</v>
      </c>
      <c r="E38" s="165" t="n">
        <f aca="false">E36*'Macro-Regions'!$AE21</f>
        <v>170501.917375497</v>
      </c>
      <c r="F38" s="165" t="n">
        <f aca="false">F36*'Macro-Regions'!$AE21</f>
        <v>105783.470536633</v>
      </c>
      <c r="G38" s="165" t="n">
        <f aca="false">G36*'Macro-Regions'!$AE21</f>
        <v>102702.398579255</v>
      </c>
      <c r="H38" s="165" t="n">
        <f aca="false">H36*'Macro-Regions'!$AE21</f>
        <v>104891.30318539</v>
      </c>
      <c r="I38" s="165" t="n">
        <f aca="false">I36*'Macro-Regions'!$AE21</f>
        <v>96806.8607590305</v>
      </c>
      <c r="J38" s="165" t="n">
        <f aca="false">J36*'Macro-Regions'!$AE21</f>
        <v>93987.2434553694</v>
      </c>
      <c r="K38" s="165" t="n">
        <f aca="false">K36*'Macro-Regions'!$AE21</f>
        <v>91249.7509275431</v>
      </c>
      <c r="L38" s="165" t="n">
        <f aca="false">L36*'Macro-Regions'!$AE21</f>
        <v>88591.9911917894</v>
      </c>
    </row>
    <row r="39" customFormat="false" ht="15" hidden="false" customHeight="false" outlineLevel="0" collapsed="false">
      <c r="A39" s="101" t="s">
        <v>834</v>
      </c>
      <c r="B39" s="165" t="n">
        <f aca="false">B36*'Macro-Regions'!$AE22</f>
        <v>168763.868691145</v>
      </c>
      <c r="C39" s="165" t="n">
        <f aca="false">C36*'Macro-Regions'!$AE22</f>
        <v>515334.015395028</v>
      </c>
      <c r="D39" s="165" t="n">
        <f aca="false">D36*'Macro-Regions'!$AE22</f>
        <v>514112.521509073</v>
      </c>
      <c r="E39" s="165" t="n">
        <f aca="false">E36*'Macro-Regions'!$AE22</f>
        <v>175162.238946092</v>
      </c>
      <c r="F39" s="165" t="n">
        <f aca="false">F36*'Macro-Regions'!$AE22</f>
        <v>108674.845584742</v>
      </c>
      <c r="G39" s="165" t="n">
        <f aca="false">G36*'Macro-Regions'!$AE22</f>
        <v>105509.558820138</v>
      </c>
      <c r="H39" s="165" t="n">
        <f aca="false">H36*'Macro-Regions'!$AE22</f>
        <v>107758.29266168</v>
      </c>
      <c r="I39" s="165" t="n">
        <f aca="false">I36*'Macro-Regions'!$AE22</f>
        <v>99452.8785183695</v>
      </c>
      <c r="J39" s="165" t="n">
        <f aca="false">J36*'Macro-Regions'!$AE22</f>
        <v>96556.1927362811</v>
      </c>
      <c r="K39" s="165" t="n">
        <f aca="false">K36*'Macro-Regions'!$AE22</f>
        <v>93743.8764429914</v>
      </c>
      <c r="L39" s="165" t="n">
        <f aca="false">L36*'Macro-Regions'!$AE22</f>
        <v>91013.4722747489</v>
      </c>
    </row>
    <row r="40" customFormat="false" ht="15" hidden="false" customHeight="false" outlineLevel="0" collapsed="false">
      <c r="A40" s="102" t="s">
        <v>676</v>
      </c>
      <c r="B40" s="165"/>
      <c r="C40" s="165"/>
      <c r="D40" s="165"/>
      <c r="E40" s="165"/>
      <c r="F40" s="165"/>
      <c r="G40" s="165"/>
      <c r="H40" s="165"/>
      <c r="I40" s="165"/>
      <c r="J40" s="165"/>
      <c r="K40" s="165"/>
      <c r="L40" s="165"/>
    </row>
    <row r="41" customFormat="false" ht="15" hidden="false" customHeight="false" outlineLevel="0" collapsed="false">
      <c r="A41" s="101" t="s">
        <v>238</v>
      </c>
      <c r="B41" s="192" t="n">
        <f aca="false">NPV(B33,C23:L23)+B23</f>
        <v>4507341.31270203</v>
      </c>
      <c r="C41" s="165"/>
      <c r="D41" s="165"/>
      <c r="E41" s="165"/>
      <c r="F41" s="165"/>
      <c r="G41" s="165"/>
      <c r="H41" s="165"/>
      <c r="I41" s="165"/>
      <c r="J41" s="165"/>
      <c r="K41" s="165"/>
      <c r="L41" s="165"/>
    </row>
    <row r="42" customFormat="false" ht="15" hidden="false" customHeight="false" outlineLevel="0" collapsed="false">
      <c r="A42" s="101" t="s">
        <v>671</v>
      </c>
      <c r="B42" s="165" t="n">
        <f aca="false">B41*'Macro-Regions'!$AE20</f>
        <v>410413.488023191</v>
      </c>
      <c r="C42" s="165"/>
      <c r="D42" s="165"/>
      <c r="E42" s="165"/>
      <c r="F42" s="165"/>
      <c r="G42" s="165"/>
      <c r="H42" s="165"/>
      <c r="I42" s="165"/>
      <c r="J42" s="165"/>
      <c r="K42" s="165"/>
      <c r="L42" s="165"/>
    </row>
    <row r="43" customFormat="false" ht="15" hidden="false" customHeight="false" outlineLevel="0" collapsed="false">
      <c r="A43" s="101" t="s">
        <v>672</v>
      </c>
      <c r="B43" s="165" t="n">
        <f aca="false">B41*'Macro-Regions'!$AE21</f>
        <v>2020846.06309855</v>
      </c>
      <c r="C43" s="165"/>
      <c r="D43" s="165"/>
      <c r="E43" s="165"/>
      <c r="F43" s="165"/>
      <c r="G43" s="165"/>
      <c r="H43" s="165"/>
      <c r="I43" s="165"/>
      <c r="J43" s="165"/>
      <c r="K43" s="165"/>
      <c r="L43" s="165"/>
    </row>
    <row r="44" customFormat="false" ht="15" hidden="false" customHeight="false" outlineLevel="0" collapsed="false">
      <c r="A44" s="101" t="s">
        <v>834</v>
      </c>
      <c r="B44" s="165" t="n">
        <f aca="false">B41*'Macro-Regions'!$AE22</f>
        <v>2076081.76158029</v>
      </c>
      <c r="C44" s="165"/>
      <c r="D44" s="165"/>
      <c r="E44" s="165"/>
      <c r="F44" s="165"/>
      <c r="G44" s="165"/>
      <c r="H44" s="165"/>
      <c r="I44" s="165"/>
      <c r="J44" s="165"/>
      <c r="K44" s="165"/>
      <c r="L44" s="165"/>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B25" activeCellId="0" sqref="B25"/>
    </sheetView>
  </sheetViews>
  <sheetFormatPr defaultColWidth="8.83984375" defaultRowHeight="15" zeroHeight="false" outlineLevelRow="0" outlineLevelCol="0"/>
  <cols>
    <col collapsed="false" customWidth="true" hidden="false" outlineLevel="0" max="1" min="1" style="0" width="95.33"/>
    <col collapsed="false" customWidth="true" hidden="false" outlineLevel="0" max="4" min="2" style="0" width="14.34"/>
    <col collapsed="false" customWidth="true" hidden="false" outlineLevel="0" max="12" min="5" style="0" width="12.5"/>
    <col collapsed="false" customWidth="true" hidden="false" outlineLevel="0" max="14" min="14" style="0" width="17.5"/>
    <col collapsed="false" customWidth="true" hidden="false" outlineLevel="0" max="15" min="15" style="0" width="26.66"/>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c r="N1" s="0" t="s">
        <v>872</v>
      </c>
      <c r="O1" s="0" t="s">
        <v>873</v>
      </c>
    </row>
    <row r="2" customFormat="false" ht="15" hidden="false" customHeight="false" outlineLevel="0" collapsed="false">
      <c r="A2" s="0" t="s">
        <v>874</v>
      </c>
    </row>
    <row r="3" customFormat="false" ht="15" hidden="false" customHeight="false" outlineLevel="0" collapsed="false">
      <c r="A3" s="0" t="s">
        <v>875</v>
      </c>
      <c r="B3" s="0" t="n">
        <v>5000</v>
      </c>
      <c r="M3" s="0" t="s">
        <v>608</v>
      </c>
    </row>
    <row r="4" customFormat="false" ht="15" hidden="false" customHeight="false" outlineLevel="0" collapsed="false">
      <c r="A4" s="0" t="s">
        <v>876</v>
      </c>
      <c r="B4" s="0" t="n">
        <f aca="false">1500*10</f>
        <v>15000</v>
      </c>
      <c r="M4" s="0" t="s">
        <v>877</v>
      </c>
    </row>
    <row r="5" customFormat="false" ht="15" hidden="false" customHeight="false" outlineLevel="0" collapsed="false">
      <c r="A5" s="0" t="s">
        <v>878</v>
      </c>
      <c r="B5" s="0" t="n">
        <f aca="false">800*58</f>
        <v>46400</v>
      </c>
      <c r="M5" s="0" t="s">
        <v>879</v>
      </c>
    </row>
    <row r="6" customFormat="false" ht="15" hidden="false" customHeight="false" outlineLevel="0" collapsed="false">
      <c r="A6" s="0" t="s">
        <v>880</v>
      </c>
      <c r="B6" s="0" t="n">
        <v>100000</v>
      </c>
      <c r="C6" s="0" t="n">
        <v>300000</v>
      </c>
    </row>
    <row r="7" customFormat="false" ht="15" hidden="false" customHeight="false" outlineLevel="0" collapsed="false">
      <c r="A7" s="0" t="s">
        <v>881</v>
      </c>
      <c r="B7" s="0" t="n">
        <v>100000</v>
      </c>
      <c r="C7" s="0" t="n">
        <f aca="false">B7</f>
        <v>100000</v>
      </c>
      <c r="D7" s="0" t="n">
        <f aca="false">C7</f>
        <v>100000</v>
      </c>
      <c r="E7" s="0" t="n">
        <f aca="false">D7</f>
        <v>100000</v>
      </c>
      <c r="F7" s="0" t="n">
        <v>50000</v>
      </c>
      <c r="G7" s="0" t="n">
        <f aca="false">F7</f>
        <v>50000</v>
      </c>
      <c r="H7" s="0" t="n">
        <f aca="false">G7</f>
        <v>50000</v>
      </c>
      <c r="I7" s="0" t="n">
        <f aca="false">H7</f>
        <v>50000</v>
      </c>
      <c r="J7" s="0" t="n">
        <f aca="false">I7</f>
        <v>50000</v>
      </c>
      <c r="K7" s="0" t="n">
        <f aca="false">J7</f>
        <v>50000</v>
      </c>
      <c r="L7" s="0" t="n">
        <f aca="false">K7</f>
        <v>50000</v>
      </c>
      <c r="M7" s="0" t="s">
        <v>608</v>
      </c>
    </row>
    <row r="8" customFormat="false" ht="15" hidden="false" customHeight="false" outlineLevel="0" collapsed="false">
      <c r="A8" s="0" t="s">
        <v>882</v>
      </c>
      <c r="C8" s="22" t="n">
        <f aca="false">(3*5*('National Data'!$B21/240)+1*5*('National Data'!$B21/240))*58</f>
        <v>13796.221475</v>
      </c>
      <c r="H8" s="22" t="n">
        <f aca="false">(3*5*('National Data'!$B21/240)+1*5*('National Data'!$B21/240))*58</f>
        <v>13796.221475</v>
      </c>
      <c r="M8" s="0" t="s">
        <v>883</v>
      </c>
    </row>
    <row r="9" customFormat="false" ht="15" hidden="false" customHeight="false" outlineLevel="0" collapsed="false">
      <c r="A9" s="0" t="s">
        <v>884</v>
      </c>
      <c r="C9" s="22" t="n">
        <f aca="false">3*38*'National Data'!$B21</f>
        <v>325400.5341</v>
      </c>
      <c r="D9" s="22" t="n">
        <f aca="false">3*38*'National Data'!$B21</f>
        <v>325400.5341</v>
      </c>
      <c r="E9" s="22"/>
    </row>
    <row r="10" customFormat="false" ht="15" hidden="false" customHeight="false" outlineLevel="0" collapsed="false">
      <c r="A10" s="0" t="s">
        <v>885</v>
      </c>
      <c r="C10" s="0" t="n">
        <f aca="false">1800*3*58</f>
        <v>313200</v>
      </c>
      <c r="D10" s="0" t="n">
        <f aca="false">1800*3*58</f>
        <v>313200</v>
      </c>
      <c r="M10" s="0" t="s">
        <v>886</v>
      </c>
    </row>
    <row r="11" customFormat="false" ht="15" hidden="false" customHeight="false" outlineLevel="0" collapsed="false">
      <c r="A11" s="0" t="s">
        <v>894</v>
      </c>
      <c r="D11" s="19" t="n">
        <v>180000</v>
      </c>
      <c r="M11" s="19" t="s">
        <v>888</v>
      </c>
    </row>
    <row r="12" customFormat="false" ht="15" hidden="false" customHeight="false" outlineLevel="0" collapsed="false">
      <c r="A12" s="0" t="s">
        <v>889</v>
      </c>
      <c r="C12" s="48"/>
      <c r="D12" s="48" t="n">
        <f aca="false">1*58*'National Data'!$B21</f>
        <v>165554.6577</v>
      </c>
      <c r="E12" s="48" t="n">
        <f aca="false">D12</f>
        <v>165554.6577</v>
      </c>
      <c r="F12" s="48" t="n">
        <f aca="false">E12</f>
        <v>165554.6577</v>
      </c>
      <c r="G12" s="48" t="n">
        <f aca="false">F12</f>
        <v>165554.6577</v>
      </c>
      <c r="H12" s="48" t="n">
        <f aca="false">G12</f>
        <v>165554.6577</v>
      </c>
      <c r="I12" s="48" t="n">
        <f aca="false">H12</f>
        <v>165554.6577</v>
      </c>
      <c r="J12" s="48" t="n">
        <f aca="false">I12</f>
        <v>165554.6577</v>
      </c>
      <c r="K12" s="48" t="n">
        <f aca="false">J12</f>
        <v>165554.6577</v>
      </c>
      <c r="L12" s="48" t="n">
        <f aca="false">K12</f>
        <v>165554.6577</v>
      </c>
      <c r="M12" s="0" t="s">
        <v>890</v>
      </c>
    </row>
    <row r="13" customFormat="false" ht="15" hidden="false" customHeight="false" outlineLevel="0" collapsed="false">
      <c r="A13" s="19" t="s">
        <v>891</v>
      </c>
    </row>
    <row r="14" customFormat="false" ht="15" hidden="false" customHeight="false" outlineLevel="0" collapsed="false">
      <c r="A14" s="0" t="s">
        <v>892</v>
      </c>
      <c r="E14" s="0" t="n">
        <v>100000</v>
      </c>
      <c r="F14" s="0" t="n">
        <f aca="false">E14</f>
        <v>100000</v>
      </c>
      <c r="G14" s="0" t="n">
        <f aca="false">F14</f>
        <v>100000</v>
      </c>
      <c r="H14" s="0" t="n">
        <f aca="false">G14</f>
        <v>100000</v>
      </c>
      <c r="I14" s="0" t="n">
        <f aca="false">H14</f>
        <v>100000</v>
      </c>
      <c r="J14" s="0" t="n">
        <f aca="false">I14</f>
        <v>100000</v>
      </c>
      <c r="K14" s="0" t="n">
        <f aca="false">J14</f>
        <v>100000</v>
      </c>
      <c r="L14" s="0" t="n">
        <f aca="false">K14</f>
        <v>100000</v>
      </c>
    </row>
    <row r="15" customFormat="false" ht="15" hidden="false" customHeight="false" outlineLevel="0" collapsed="false">
      <c r="A15" s="0" t="s">
        <v>220</v>
      </c>
      <c r="B15" s="48" t="n">
        <f aca="false">SUM(B3:B14)</f>
        <v>266400</v>
      </c>
      <c r="C15" s="48" t="n">
        <f aca="false">SUM(C3:C14)</f>
        <v>1052396.755575</v>
      </c>
      <c r="D15" s="48" t="n">
        <f aca="false">SUM(D3:D14)</f>
        <v>1084155.1918</v>
      </c>
      <c r="E15" s="48" t="n">
        <f aca="false">SUM(E3:E14)</f>
        <v>365554.6577</v>
      </c>
      <c r="F15" s="48" t="n">
        <f aca="false">SUM(F3:F14)</f>
        <v>315554.6577</v>
      </c>
      <c r="G15" s="48" t="n">
        <f aca="false">SUM(G3:G14)</f>
        <v>315554.6577</v>
      </c>
      <c r="H15" s="48" t="n">
        <f aca="false">SUM(H3:H14)</f>
        <v>329350.879175</v>
      </c>
      <c r="I15" s="48" t="n">
        <f aca="false">SUM(I3:I14)</f>
        <v>315554.6577</v>
      </c>
      <c r="J15" s="48" t="n">
        <f aca="false">SUM(J3:J14)</f>
        <v>315554.6577</v>
      </c>
      <c r="K15" s="48" t="n">
        <f aca="false">SUM(K3:K14)</f>
        <v>315554.6577</v>
      </c>
      <c r="L15" s="48" t="n">
        <f aca="false">SUM(L3:L14)</f>
        <v>315554.6577</v>
      </c>
      <c r="N15" s="49"/>
      <c r="O15" s="133"/>
    </row>
    <row r="17" customFormat="false" ht="15" hidden="false" customHeight="false" outlineLevel="0" collapsed="false">
      <c r="A17" s="152" t="s">
        <v>664</v>
      </c>
    </row>
    <row r="18" customFormat="false" ht="15" hidden="false" customHeight="false" outlineLevel="0" collapsed="false">
      <c r="A18" s="154" t="s">
        <v>665</v>
      </c>
    </row>
    <row r="19" customFormat="false" ht="15" hidden="false" customHeight="false" outlineLevel="0" collapsed="false">
      <c r="A19" s="158" t="s">
        <v>219</v>
      </c>
      <c r="B19" s="49" t="n">
        <f aca="false">B15</f>
        <v>266400</v>
      </c>
      <c r="C19" s="49" t="n">
        <f aca="false">C15</f>
        <v>1052396.755575</v>
      </c>
      <c r="D19" s="49" t="n">
        <f aca="false">D15</f>
        <v>1084155.1918</v>
      </c>
    </row>
    <row r="20" customFormat="false" ht="15" hidden="false" customHeight="false" outlineLevel="0" collapsed="false">
      <c r="A20" s="160" t="s">
        <v>668</v>
      </c>
    </row>
    <row r="21" customFormat="false" ht="15" hidden="false" customHeight="false" outlineLevel="0" collapsed="false">
      <c r="A21" s="162" t="s">
        <v>219</v>
      </c>
      <c r="C21" s="49"/>
      <c r="D21" s="49"/>
      <c r="E21" s="49" t="n">
        <f aca="false">E15</f>
        <v>365554.6577</v>
      </c>
      <c r="F21" s="49" t="n">
        <f aca="false">F15</f>
        <v>315554.6577</v>
      </c>
      <c r="G21" s="49" t="n">
        <f aca="false">G15</f>
        <v>315554.6577</v>
      </c>
      <c r="H21" s="49" t="n">
        <f aca="false">H15</f>
        <v>329350.879175</v>
      </c>
      <c r="I21" s="49" t="n">
        <f aca="false">I15</f>
        <v>315554.6577</v>
      </c>
      <c r="J21" s="49" t="n">
        <f aca="false">J15</f>
        <v>315554.6577</v>
      </c>
      <c r="K21" s="49" t="n">
        <f aca="false">K15</f>
        <v>315554.6577</v>
      </c>
      <c r="L21" s="49" t="n">
        <f aca="false">L15</f>
        <v>315554.6577</v>
      </c>
    </row>
    <row r="22" customFormat="false" ht="15" hidden="false" customHeight="false" outlineLevel="0" collapsed="false">
      <c r="A22" s="152"/>
    </row>
    <row r="23" customFormat="false" ht="15" hidden="false" customHeight="false" outlineLevel="0" collapsed="false">
      <c r="A23" s="164" t="s">
        <v>670</v>
      </c>
      <c r="B23" s="165" t="n">
        <f aca="false">B19+B21</f>
        <v>266400</v>
      </c>
      <c r="C23" s="165" t="n">
        <f aca="false">C19+C21</f>
        <v>1052396.755575</v>
      </c>
      <c r="D23" s="165" t="n">
        <f aca="false">D19+D21</f>
        <v>1084155.1918</v>
      </c>
      <c r="E23" s="165" t="n">
        <f aca="false">E19+E21</f>
        <v>365554.6577</v>
      </c>
      <c r="F23" s="165" t="n">
        <f aca="false">F19+F21</f>
        <v>315554.6577</v>
      </c>
      <c r="G23" s="165" t="n">
        <f aca="false">G19+G21</f>
        <v>315554.6577</v>
      </c>
      <c r="H23" s="165" t="n">
        <f aca="false">H19+H21</f>
        <v>329350.879175</v>
      </c>
      <c r="I23" s="165" t="n">
        <f aca="false">I19+I21</f>
        <v>315554.6577</v>
      </c>
      <c r="J23" s="165" t="n">
        <f aca="false">J19+J21</f>
        <v>315554.6577</v>
      </c>
      <c r="K23" s="165" t="n">
        <f aca="false">K19+K21</f>
        <v>315554.6577</v>
      </c>
      <c r="L23" s="165" t="n">
        <f aca="false">L19+L21</f>
        <v>315554.6577</v>
      </c>
    </row>
    <row r="24" customFormat="false" ht="15" hidden="false" customHeight="false" outlineLevel="0" collapsed="false">
      <c r="A24" s="101" t="s">
        <v>671</v>
      </c>
      <c r="B24" s="165" t="n">
        <f aca="false">B23*'Macro-Regions'!$AI20</f>
        <v>62443.639435775</v>
      </c>
      <c r="C24" s="165" t="n">
        <f aca="false">C23*'Macro-Regions'!$AI20</f>
        <v>246679.743049943</v>
      </c>
      <c r="D24" s="165" t="n">
        <f aca="false">D23*'Macro-Regions'!$AI20</f>
        <v>254123.858442878</v>
      </c>
      <c r="E24" s="165" t="n">
        <f aca="false">E23*'Macro-Regions'!$AI20</f>
        <v>85685.2974455215</v>
      </c>
      <c r="F24" s="165" t="n">
        <f aca="false">F23*'Macro-Regions'!$AI20</f>
        <v>73965.3951490172</v>
      </c>
      <c r="G24" s="165" t="n">
        <f aca="false">G23*'Macro-Regions'!$AI20</f>
        <v>73965.3951490172</v>
      </c>
      <c r="H24" s="165" t="n">
        <f aca="false">H23*'Macro-Regions'!$AI20</f>
        <v>77199.2025039759</v>
      </c>
      <c r="I24" s="165" t="n">
        <f aca="false">I23*'Macro-Regions'!$AI20</f>
        <v>73965.3951490172</v>
      </c>
      <c r="J24" s="165" t="n">
        <f aca="false">J23*'Macro-Regions'!$AI20</f>
        <v>73965.3951490172</v>
      </c>
      <c r="K24" s="165" t="n">
        <f aca="false">K23*'Macro-Regions'!$AI20</f>
        <v>73965.3951490172</v>
      </c>
      <c r="L24" s="165" t="n">
        <f aca="false">L23*'Macro-Regions'!$AI20</f>
        <v>73965.3951490172</v>
      </c>
    </row>
    <row r="25" customFormat="false" ht="15" hidden="false" customHeight="false" outlineLevel="0" collapsed="false">
      <c r="A25" s="101" t="s">
        <v>672</v>
      </c>
      <c r="B25" s="165" t="n">
        <f aca="false">B23*'Macro-Regions'!$AI21</f>
        <v>75443.3590215375</v>
      </c>
      <c r="C25" s="165" t="n">
        <f aca="false">C23*'Macro-Regions'!$AI21</f>
        <v>298034.33282262</v>
      </c>
      <c r="D25" s="165" t="n">
        <f aca="false">D23*'Macro-Regions'!$AI21</f>
        <v>307028.188325943</v>
      </c>
      <c r="E25" s="165" t="n">
        <f aca="false">E23*'Macro-Regions'!$AI21</f>
        <v>103523.540851563</v>
      </c>
      <c r="F25" s="165" t="n">
        <f aca="false">F23*'Macro-Regions'!$AI21</f>
        <v>89363.7512454185</v>
      </c>
      <c r="G25" s="165" t="n">
        <f aca="false">G23*'Macro-Regions'!$AI21</f>
        <v>89363.7512454185</v>
      </c>
      <c r="H25" s="165" t="n">
        <f aca="false">H23*'Macro-Regions'!$AI21</f>
        <v>93270.7831143339</v>
      </c>
      <c r="I25" s="165" t="n">
        <f aca="false">I23*'Macro-Regions'!$AI21</f>
        <v>89363.7512454185</v>
      </c>
      <c r="J25" s="165" t="n">
        <f aca="false">J23*'Macro-Regions'!$AI21</f>
        <v>89363.7512454185</v>
      </c>
      <c r="K25" s="165" t="n">
        <f aca="false">K23*'Macro-Regions'!$AI21</f>
        <v>89363.7512454185</v>
      </c>
      <c r="L25" s="165" t="n">
        <f aca="false">L23*'Macro-Regions'!$AI21</f>
        <v>89363.7512454185</v>
      </c>
    </row>
    <row r="26" customFormat="false" ht="15" hidden="false" customHeight="false" outlineLevel="0" collapsed="false">
      <c r="A26" s="101" t="s">
        <v>834</v>
      </c>
      <c r="B26" s="165" t="n">
        <f aca="false">B23*'Macro-Regions'!$AI22</f>
        <v>128513.001542688</v>
      </c>
      <c r="C26" s="165" t="n">
        <f aca="false">C23*'Macro-Regions'!$AI22</f>
        <v>507682.679702438</v>
      </c>
      <c r="D26" s="165" t="n">
        <f aca="false">D23*'Macro-Regions'!$AI22</f>
        <v>523003.145031179</v>
      </c>
      <c r="E26" s="165" t="n">
        <f aca="false">E23*'Macro-Regions'!$AI22</f>
        <v>176345.819402916</v>
      </c>
      <c r="F26" s="165" t="n">
        <f aca="false">F23*'Macro-Regions'!$AI22</f>
        <v>152225.511305564</v>
      </c>
      <c r="G26" s="165" t="n">
        <f aca="false">G23*'Macro-Regions'!$AI22</f>
        <v>152225.511305564</v>
      </c>
      <c r="H26" s="165" t="n">
        <f aca="false">H23*'Macro-Regions'!$AI22</f>
        <v>158880.89355669</v>
      </c>
      <c r="I26" s="165" t="n">
        <f aca="false">I23*'Macro-Regions'!$AI22</f>
        <v>152225.511305564</v>
      </c>
      <c r="J26" s="165" t="n">
        <f aca="false">J23*'Macro-Regions'!$AI22</f>
        <v>152225.511305564</v>
      </c>
      <c r="K26" s="165" t="n">
        <f aca="false">K23*'Macro-Regions'!$AI22</f>
        <v>152225.511305564</v>
      </c>
      <c r="L26" s="165" t="n">
        <f aca="false">L23*'Macro-Regions'!$AI22</f>
        <v>152225.511305564</v>
      </c>
    </row>
    <row r="27" customFormat="false" ht="15" hidden="false" customHeight="false" outlineLevel="0" collapsed="false">
      <c r="A27" s="152"/>
      <c r="B27" s="165"/>
      <c r="C27" s="165"/>
      <c r="D27" s="165"/>
      <c r="E27" s="165"/>
      <c r="F27" s="165"/>
      <c r="G27" s="165"/>
      <c r="H27" s="165"/>
      <c r="I27" s="165"/>
      <c r="J27" s="165"/>
      <c r="K27" s="165"/>
      <c r="L27" s="165"/>
    </row>
    <row r="28" customFormat="false" ht="15" hidden="false" customHeight="false" outlineLevel="0" collapsed="false">
      <c r="A28" s="102" t="s">
        <v>674</v>
      </c>
      <c r="B28" s="165"/>
      <c r="C28" s="165"/>
      <c r="D28" s="165"/>
      <c r="E28" s="165"/>
      <c r="F28" s="165"/>
      <c r="G28" s="165"/>
      <c r="H28" s="165"/>
      <c r="I28" s="165"/>
      <c r="J28" s="165"/>
      <c r="K28" s="165"/>
      <c r="L28" s="165"/>
    </row>
    <row r="29" customFormat="false" ht="15" hidden="false" customHeight="false" outlineLevel="0" collapsed="false">
      <c r="A29" s="101" t="s">
        <v>238</v>
      </c>
      <c r="B29" s="165" t="n">
        <f aca="false">SUM(B23:L23)</f>
        <v>4991185.43045</v>
      </c>
      <c r="C29" s="165"/>
      <c r="D29" s="165"/>
      <c r="E29" s="165"/>
      <c r="F29" s="165"/>
      <c r="G29" s="165"/>
      <c r="H29" s="165"/>
      <c r="I29" s="165"/>
      <c r="J29" s="165"/>
      <c r="K29" s="165"/>
      <c r="L29" s="165"/>
    </row>
    <row r="30" customFormat="false" ht="15" hidden="false" customHeight="false" outlineLevel="0" collapsed="false">
      <c r="A30" s="101" t="s">
        <v>671</v>
      </c>
      <c r="B30" s="165" t="n">
        <f aca="false">B29*'Macro-Regions'!$AI20</f>
        <v>1169924.1117722</v>
      </c>
      <c r="C30" s="165"/>
      <c r="D30" s="165"/>
      <c r="E30" s="165"/>
      <c r="F30" s="165"/>
      <c r="G30" s="165"/>
      <c r="H30" s="165"/>
      <c r="I30" s="165"/>
      <c r="J30" s="165"/>
      <c r="K30" s="165"/>
      <c r="L30" s="165"/>
    </row>
    <row r="31" customFormat="false" ht="15" hidden="false" customHeight="false" outlineLevel="0" collapsed="false">
      <c r="A31" s="101" t="s">
        <v>672</v>
      </c>
      <c r="B31" s="165" t="n">
        <f aca="false">B29*'Macro-Regions'!$AI21</f>
        <v>1413482.71160851</v>
      </c>
      <c r="C31" s="165"/>
      <c r="D31" s="165"/>
      <c r="E31" s="165"/>
      <c r="F31" s="165"/>
      <c r="G31" s="165"/>
      <c r="H31" s="165"/>
      <c r="I31" s="165"/>
      <c r="J31" s="165"/>
      <c r="K31" s="165"/>
      <c r="L31" s="165"/>
    </row>
    <row r="32" customFormat="false" ht="15" hidden="false" customHeight="false" outlineLevel="0" collapsed="false">
      <c r="A32" s="101" t="s">
        <v>834</v>
      </c>
      <c r="B32" s="165" t="n">
        <f aca="false">B29*'Macro-Regions'!$AI22</f>
        <v>2407778.6070693</v>
      </c>
      <c r="C32" s="165"/>
      <c r="D32" s="165"/>
      <c r="E32" s="165"/>
      <c r="F32" s="165"/>
      <c r="G32" s="165"/>
      <c r="H32" s="165"/>
      <c r="I32" s="165"/>
      <c r="J32" s="165"/>
      <c r="K32" s="165"/>
      <c r="L32" s="165"/>
    </row>
    <row r="33" customFormat="false" ht="15" hidden="false" customHeight="false" outlineLevel="0" collapsed="false">
      <c r="A33" s="102" t="s">
        <v>440</v>
      </c>
      <c r="B33" s="190" t="n">
        <f aca="false">'National Data'!B4</f>
        <v>0.03</v>
      </c>
      <c r="C33" s="165"/>
      <c r="D33" s="165"/>
      <c r="E33" s="165"/>
      <c r="F33" s="165"/>
      <c r="G33" s="165"/>
      <c r="H33" s="165"/>
      <c r="I33" s="165"/>
      <c r="J33" s="165"/>
      <c r="K33" s="165"/>
      <c r="L33" s="165"/>
    </row>
    <row r="34" customFormat="false" ht="15" hidden="false" customHeight="false" outlineLevel="0" collapsed="false">
      <c r="A34" s="102" t="s">
        <v>675</v>
      </c>
      <c r="B34" s="165"/>
      <c r="C34" s="165"/>
      <c r="D34" s="165"/>
      <c r="E34" s="165"/>
      <c r="F34" s="165"/>
      <c r="G34" s="165"/>
      <c r="H34" s="165"/>
      <c r="I34" s="165"/>
      <c r="J34" s="165"/>
      <c r="K34" s="165"/>
      <c r="L34" s="165"/>
    </row>
    <row r="35" customFormat="false" ht="15" hidden="false" customHeight="false" outlineLevel="0" collapsed="false">
      <c r="A35" s="101" t="s">
        <v>442</v>
      </c>
      <c r="B35" s="191" t="n">
        <v>0</v>
      </c>
      <c r="C35" s="191" t="n">
        <f aca="false">B35+1</f>
        <v>1</v>
      </c>
      <c r="D35" s="191" t="n">
        <f aca="false">C35+1</f>
        <v>2</v>
      </c>
      <c r="E35" s="191" t="n">
        <f aca="false">D35+1</f>
        <v>3</v>
      </c>
      <c r="F35" s="191" t="n">
        <f aca="false">E35+1</f>
        <v>4</v>
      </c>
      <c r="G35" s="191" t="n">
        <f aca="false">F35+1</f>
        <v>5</v>
      </c>
      <c r="H35" s="191" t="n">
        <f aca="false">G35+1</f>
        <v>6</v>
      </c>
      <c r="I35" s="191" t="n">
        <f aca="false">H35+1</f>
        <v>7</v>
      </c>
      <c r="J35" s="191" t="n">
        <f aca="false">I35+1</f>
        <v>8</v>
      </c>
      <c r="K35" s="191" t="n">
        <f aca="false">J35+1</f>
        <v>9</v>
      </c>
      <c r="L35" s="191" t="n">
        <f aca="false">K35+1</f>
        <v>10</v>
      </c>
    </row>
    <row r="36" customFormat="false" ht="15" hidden="false" customHeight="false" outlineLevel="0" collapsed="false">
      <c r="A36" s="101" t="s">
        <v>238</v>
      </c>
      <c r="B36" s="165" t="n">
        <f aca="false">PV($B$33,B$35,0,B23)*-1</f>
        <v>266400</v>
      </c>
      <c r="C36" s="165" t="n">
        <f aca="false">PV($B$33,C$35,0,C23)*-1</f>
        <v>1021744.42288835</v>
      </c>
      <c r="D36" s="165" t="n">
        <f aca="false">PV($B$33,D$35,0,D23)*-1</f>
        <v>1021920.2486568</v>
      </c>
      <c r="E36" s="165" t="n">
        <f aca="false">PV($B$33,E$35,0,E23)*-1</f>
        <v>334534.296031854</v>
      </c>
      <c r="F36" s="165" t="n">
        <f aca="false">PV($B$33,F$35,0,F23)*-1</f>
        <v>280366.226275919</v>
      </c>
      <c r="G36" s="165" t="n">
        <f aca="false">PV($B$33,G$35,0,G23)*-1</f>
        <v>272200.219685358</v>
      </c>
      <c r="H36" s="165" t="n">
        <f aca="false">PV($B$33,H$35,0,H23)*-1</f>
        <v>275826.176233983</v>
      </c>
      <c r="I36" s="165" t="n">
        <f aca="false">PV($B$33,I$35,0,I23)*-1</f>
        <v>256574.813540728</v>
      </c>
      <c r="J36" s="165" t="n">
        <f aca="false">PV($B$33,J$35,0,J23)*-1</f>
        <v>249101.760719153</v>
      </c>
      <c r="K36" s="165" t="n">
        <f aca="false">PV($B$33,K$35,0,K23)*-1</f>
        <v>241846.369630246</v>
      </c>
      <c r="L36" s="165" t="n">
        <f aca="false">PV($B$33,L$35,0,L23)*-1</f>
        <v>234802.300611889</v>
      </c>
    </row>
    <row r="37" customFormat="false" ht="15" hidden="false" customHeight="false" outlineLevel="0" collapsed="false">
      <c r="A37" s="101" t="s">
        <v>671</v>
      </c>
      <c r="B37" s="165" t="n">
        <f aca="false">B36*'Macro-Regions'!$AI20</f>
        <v>62443.639435775</v>
      </c>
      <c r="C37" s="165" t="n">
        <f aca="false">C36*'Macro-Regions'!$AI20</f>
        <v>239494.896164993</v>
      </c>
      <c r="D37" s="165" t="n">
        <f aca="false">D36*'Macro-Regions'!$AI20</f>
        <v>239536.109381542</v>
      </c>
      <c r="E37" s="165" t="n">
        <f aca="false">E36*'Macro-Regions'!$AI20</f>
        <v>78414.1852864636</v>
      </c>
      <c r="F37" s="165" t="n">
        <f aca="false">F36*'Macro-Regions'!$AI20</f>
        <v>65717.2955838677</v>
      </c>
      <c r="G37" s="165" t="n">
        <f aca="false">G36*'Macro-Regions'!$AI20</f>
        <v>63803.1995959881</v>
      </c>
      <c r="H37" s="165" t="n">
        <f aca="false">H36*'Macro-Regions'!$AI20</f>
        <v>64653.1167256132</v>
      </c>
      <c r="I37" s="165" t="n">
        <f aca="false">I36*'Macro-Regions'!$AI20</f>
        <v>60140.6349288228</v>
      </c>
      <c r="J37" s="165" t="n">
        <f aca="false">J36*'Macro-Regions'!$AI20</f>
        <v>58388.9659503134</v>
      </c>
      <c r="K37" s="165" t="n">
        <f aca="false">K36*'Macro-Regions'!$AI20</f>
        <v>56688.3164566149</v>
      </c>
      <c r="L37" s="165" t="n">
        <f aca="false">L36*'Macro-Regions'!$AI20</f>
        <v>55037.2004433155</v>
      </c>
    </row>
    <row r="38" customFormat="false" ht="15" hidden="false" customHeight="false" outlineLevel="0" collapsed="false">
      <c r="A38" s="101" t="s">
        <v>672</v>
      </c>
      <c r="B38" s="165" t="n">
        <f aca="false">B36*'Macro-Regions'!$AI21</f>
        <v>75443.3590215375</v>
      </c>
      <c r="C38" s="165" t="n">
        <f aca="false">C36*'Macro-Regions'!$AI21</f>
        <v>289353.72118701</v>
      </c>
      <c r="D38" s="165" t="n">
        <f aca="false">D36*'Macro-Regions'!$AI21</f>
        <v>289403.514304782</v>
      </c>
      <c r="E38" s="165" t="n">
        <f aca="false">E36*'Macro-Regions'!$AI21</f>
        <v>94738.7049570139</v>
      </c>
      <c r="F38" s="165" t="n">
        <f aca="false">F36*'Macro-Regions'!$AI21</f>
        <v>79398.5355347138</v>
      </c>
      <c r="G38" s="165" t="n">
        <f aca="false">G36*'Macro-Regions'!$AI21</f>
        <v>77085.9568298192</v>
      </c>
      <c r="H38" s="165" t="n">
        <f aca="false">H36*'Macro-Regions'!$AI21</f>
        <v>78112.8124668103</v>
      </c>
      <c r="I38" s="165" t="n">
        <f aca="false">I36*'Macro-Regions'!$AI21</f>
        <v>72660.9075594488</v>
      </c>
      <c r="J38" s="165" t="n">
        <f aca="false">J36*'Macro-Regions'!$AI21</f>
        <v>70544.5704460668</v>
      </c>
      <c r="K38" s="165" t="n">
        <f aca="false">K36*'Macro-Regions'!$AI21</f>
        <v>68489.8742194823</v>
      </c>
      <c r="L38" s="165" t="n">
        <f aca="false">L36*'Macro-Regions'!$AI21</f>
        <v>66495.0235140605</v>
      </c>
    </row>
    <row r="39" customFormat="false" ht="15" hidden="false" customHeight="false" outlineLevel="0" collapsed="false">
      <c r="A39" s="101" t="s">
        <v>834</v>
      </c>
      <c r="B39" s="165" t="n">
        <f aca="false">B36*'Macro-Regions'!$AI22</f>
        <v>128513.001542688</v>
      </c>
      <c r="C39" s="165" t="n">
        <f aca="false">C36*'Macro-Regions'!$AI22</f>
        <v>492895.805536347</v>
      </c>
      <c r="D39" s="165" t="n">
        <f aca="false">D36*'Macro-Regions'!$AI22</f>
        <v>492980.624970477</v>
      </c>
      <c r="E39" s="165" t="n">
        <f aca="false">E36*'Macro-Regions'!$AI22</f>
        <v>161381.405788377</v>
      </c>
      <c r="F39" s="165" t="n">
        <f aca="false">F36*'Macro-Regions'!$AI22</f>
        <v>135250.395157337</v>
      </c>
      <c r="G39" s="165" t="n">
        <f aca="false">G36*'Macro-Regions'!$AI22</f>
        <v>131311.063259551</v>
      </c>
      <c r="H39" s="165" t="n">
        <f aca="false">H36*'Macro-Regions'!$AI22</f>
        <v>133060.24704156</v>
      </c>
      <c r="I39" s="165" t="n">
        <f aca="false">I36*'Macro-Regions'!$AI22</f>
        <v>123773.271052456</v>
      </c>
      <c r="J39" s="165" t="n">
        <f aca="false">J36*'Macro-Regions'!$AI22</f>
        <v>120168.224322773</v>
      </c>
      <c r="K39" s="165" t="n">
        <f aca="false">K36*'Macro-Regions'!$AI22</f>
        <v>116668.178954148</v>
      </c>
      <c r="L39" s="165" t="n">
        <f aca="false">L36*'Macro-Regions'!$AI22</f>
        <v>113270.076654513</v>
      </c>
    </row>
    <row r="40" customFormat="false" ht="15" hidden="false" customHeight="false" outlineLevel="0" collapsed="false">
      <c r="A40" s="102" t="s">
        <v>676</v>
      </c>
      <c r="B40" s="165"/>
      <c r="C40" s="165"/>
      <c r="D40" s="165"/>
      <c r="E40" s="165"/>
      <c r="F40" s="165"/>
      <c r="G40" s="165"/>
      <c r="H40" s="165"/>
      <c r="I40" s="165"/>
      <c r="J40" s="165"/>
      <c r="K40" s="165"/>
      <c r="L40" s="165"/>
    </row>
    <row r="41" customFormat="false" ht="15" hidden="false" customHeight="false" outlineLevel="0" collapsed="false">
      <c r="A41" s="101" t="s">
        <v>238</v>
      </c>
      <c r="B41" s="192" t="n">
        <f aca="false">NPV(B33,C23:L23)+B23</f>
        <v>4455316.83427428</v>
      </c>
      <c r="C41" s="165"/>
      <c r="D41" s="165"/>
      <c r="E41" s="165"/>
      <c r="F41" s="165"/>
      <c r="G41" s="165"/>
      <c r="H41" s="165"/>
      <c r="I41" s="165"/>
      <c r="J41" s="165"/>
      <c r="K41" s="165"/>
      <c r="L41" s="165"/>
    </row>
    <row r="42" customFormat="false" ht="15" hidden="false" customHeight="false" outlineLevel="0" collapsed="false">
      <c r="A42" s="101" t="s">
        <v>671</v>
      </c>
      <c r="B42" s="165" t="n">
        <f aca="false">B41*'Macro-Regions'!$AI20</f>
        <v>1044317.55995331</v>
      </c>
      <c r="C42" s="165"/>
      <c r="D42" s="165"/>
      <c r="E42" s="165"/>
      <c r="F42" s="165"/>
      <c r="G42" s="165"/>
      <c r="H42" s="165"/>
      <c r="I42" s="165"/>
      <c r="J42" s="165"/>
      <c r="K42" s="165"/>
      <c r="L42" s="165"/>
    </row>
    <row r="43" customFormat="false" ht="15" hidden="false" customHeight="false" outlineLevel="0" collapsed="false">
      <c r="A43" s="101" t="s">
        <v>672</v>
      </c>
      <c r="B43" s="165" t="n">
        <f aca="false">B41*'Macro-Regions'!$AI21</f>
        <v>1261726.98004074</v>
      </c>
      <c r="C43" s="165"/>
      <c r="D43" s="165"/>
      <c r="E43" s="165"/>
      <c r="F43" s="165"/>
      <c r="G43" s="165"/>
      <c r="H43" s="165"/>
      <c r="I43" s="165"/>
      <c r="J43" s="165"/>
      <c r="K43" s="165"/>
      <c r="L43" s="165"/>
    </row>
    <row r="44" customFormat="false" ht="15" hidden="false" customHeight="false" outlineLevel="0" collapsed="false">
      <c r="A44" s="101" t="s">
        <v>834</v>
      </c>
      <c r="B44" s="165" t="n">
        <f aca="false">B41*'Macro-Regions'!$AI22</f>
        <v>2149272.29428023</v>
      </c>
      <c r="C44" s="165"/>
      <c r="D44" s="165"/>
      <c r="E44" s="165"/>
      <c r="F44" s="165"/>
      <c r="G44" s="165"/>
      <c r="H44" s="165"/>
      <c r="I44" s="165"/>
      <c r="J44" s="165"/>
      <c r="K44" s="165"/>
      <c r="L44" s="165"/>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B23" colorId="64" zoomScale="100" zoomScaleNormal="100" zoomScalePageLayoutView="100" workbookViewId="0">
      <selection pane="topLeft" activeCell="K29" activeCellId="0" sqref="K29"/>
    </sheetView>
  </sheetViews>
  <sheetFormatPr defaultColWidth="8.83984375" defaultRowHeight="15" zeroHeight="false" outlineLevelRow="0" outlineLevelCol="0"/>
  <cols>
    <col collapsed="false" customWidth="true" hidden="false" outlineLevel="0" max="1" min="1" style="0" width="95.33"/>
    <col collapsed="false" customWidth="true" hidden="false" outlineLevel="0" max="4" min="2" style="0" width="14.34"/>
    <col collapsed="false" customWidth="true" hidden="false" outlineLevel="0" max="12" min="5" style="0" width="12.5"/>
    <col collapsed="false" customWidth="true" hidden="false" outlineLevel="0" max="14" min="14" style="0" width="17.5"/>
    <col collapsed="false" customWidth="true" hidden="false" outlineLevel="0" max="15" min="15" style="0" width="26.66"/>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c r="N1" s="0" t="s">
        <v>872</v>
      </c>
      <c r="O1" s="0" t="s">
        <v>873</v>
      </c>
    </row>
    <row r="2" customFormat="false" ht="15" hidden="false" customHeight="false" outlineLevel="0" collapsed="false">
      <c r="A2" s="0" t="s">
        <v>874</v>
      </c>
    </row>
    <row r="3" customFormat="false" ht="15" hidden="false" customHeight="false" outlineLevel="0" collapsed="false">
      <c r="A3" s="0" t="s">
        <v>875</v>
      </c>
      <c r="B3" s="0" t="n">
        <v>5000</v>
      </c>
      <c r="M3" s="0" t="s">
        <v>608</v>
      </c>
    </row>
    <row r="4" customFormat="false" ht="15" hidden="false" customHeight="false" outlineLevel="0" collapsed="false">
      <c r="A4" s="0" t="s">
        <v>876</v>
      </c>
      <c r="B4" s="0" t="n">
        <f aca="false">1500*10</f>
        <v>15000</v>
      </c>
      <c r="M4" s="0" t="s">
        <v>877</v>
      </c>
    </row>
    <row r="5" customFormat="false" ht="15" hidden="false" customHeight="false" outlineLevel="0" collapsed="false">
      <c r="A5" s="0" t="s">
        <v>878</v>
      </c>
      <c r="B5" s="0" t="n">
        <f aca="false">800*58</f>
        <v>46400</v>
      </c>
      <c r="M5" s="0" t="s">
        <v>879</v>
      </c>
    </row>
    <row r="6" customFormat="false" ht="15" hidden="false" customHeight="false" outlineLevel="0" collapsed="false">
      <c r="A6" s="0" t="s">
        <v>880</v>
      </c>
      <c r="B6" s="0" t="n">
        <v>100000</v>
      </c>
      <c r="C6" s="0" t="n">
        <v>300000</v>
      </c>
    </row>
    <row r="7" customFormat="false" ht="15" hidden="false" customHeight="false" outlineLevel="0" collapsed="false">
      <c r="A7" s="0" t="s">
        <v>881</v>
      </c>
      <c r="B7" s="0" t="n">
        <v>200000</v>
      </c>
      <c r="C7" s="0" t="n">
        <f aca="false">B7</f>
        <v>200000</v>
      </c>
      <c r="D7" s="0" t="n">
        <f aca="false">C7</f>
        <v>200000</v>
      </c>
      <c r="E7" s="0" t="n">
        <f aca="false">D7</f>
        <v>200000</v>
      </c>
      <c r="F7" s="0" t="n">
        <v>50000</v>
      </c>
      <c r="G7" s="0" t="n">
        <f aca="false">F7</f>
        <v>50000</v>
      </c>
      <c r="H7" s="0" t="n">
        <f aca="false">G7</f>
        <v>50000</v>
      </c>
      <c r="I7" s="0" t="n">
        <f aca="false">H7</f>
        <v>50000</v>
      </c>
      <c r="J7" s="0" t="n">
        <f aca="false">I7</f>
        <v>50000</v>
      </c>
      <c r="K7" s="0" t="n">
        <f aca="false">J7</f>
        <v>50000</v>
      </c>
      <c r="L7" s="0" t="n">
        <f aca="false">K7</f>
        <v>50000</v>
      </c>
      <c r="M7" s="0" t="s">
        <v>893</v>
      </c>
    </row>
    <row r="8" customFormat="false" ht="15" hidden="false" customHeight="false" outlineLevel="0" collapsed="false">
      <c r="A8" s="0" t="s">
        <v>882</v>
      </c>
      <c r="C8" s="22" t="n">
        <f aca="false">(3*5*('National Data'!$B21/240)+1*5*('National Data'!$B21/240))*58</f>
        <v>13796.221475</v>
      </c>
      <c r="H8" s="22" t="n">
        <f aca="false">(3*5*('National Data'!$B21/240)+1*5*('National Data'!$B21/240))*58</f>
        <v>13796.221475</v>
      </c>
      <c r="M8" s="0" t="s">
        <v>883</v>
      </c>
    </row>
    <row r="9" customFormat="false" ht="15" hidden="false" customHeight="false" outlineLevel="0" collapsed="false">
      <c r="A9" s="0" t="s">
        <v>884</v>
      </c>
      <c r="C9" s="22" t="n">
        <f aca="false">3*38*'National Data'!$B21</f>
        <v>325400.5341</v>
      </c>
      <c r="D9" s="22" t="n">
        <f aca="false">3*38*'National Data'!$B21</f>
        <v>325400.5341</v>
      </c>
      <c r="E9" s="22"/>
    </row>
    <row r="10" customFormat="false" ht="15" hidden="false" customHeight="false" outlineLevel="0" collapsed="false">
      <c r="A10" s="0" t="s">
        <v>885</v>
      </c>
      <c r="C10" s="0" t="n">
        <f aca="false">1800*3*58</f>
        <v>313200</v>
      </c>
      <c r="D10" s="0" t="n">
        <f aca="false">1800*3*58</f>
        <v>313200</v>
      </c>
      <c r="M10" s="0" t="s">
        <v>886</v>
      </c>
    </row>
    <row r="11" customFormat="false" ht="15" hidden="false" customHeight="false" outlineLevel="0" collapsed="false">
      <c r="A11" s="0" t="s">
        <v>894</v>
      </c>
      <c r="D11" s="19" t="n">
        <v>180000</v>
      </c>
      <c r="M11" s="19" t="s">
        <v>888</v>
      </c>
    </row>
    <row r="12" customFormat="false" ht="15" hidden="false" customHeight="false" outlineLevel="0" collapsed="false">
      <c r="A12" s="0" t="s">
        <v>889</v>
      </c>
      <c r="C12" s="48"/>
      <c r="D12" s="48" t="n">
        <f aca="false">1*58*'National Data'!$B21</f>
        <v>165554.6577</v>
      </c>
      <c r="E12" s="48" t="n">
        <f aca="false">D12</f>
        <v>165554.6577</v>
      </c>
      <c r="F12" s="48" t="n">
        <f aca="false">E12</f>
        <v>165554.6577</v>
      </c>
      <c r="G12" s="48" t="n">
        <f aca="false">F12</f>
        <v>165554.6577</v>
      </c>
      <c r="H12" s="48" t="n">
        <f aca="false">G12</f>
        <v>165554.6577</v>
      </c>
      <c r="I12" s="48" t="n">
        <f aca="false">H12</f>
        <v>165554.6577</v>
      </c>
      <c r="J12" s="48" t="n">
        <f aca="false">I12</f>
        <v>165554.6577</v>
      </c>
      <c r="K12" s="48" t="n">
        <f aca="false">J12</f>
        <v>165554.6577</v>
      </c>
      <c r="L12" s="48" t="n">
        <f aca="false">K12</f>
        <v>165554.6577</v>
      </c>
      <c r="M12" s="0" t="s">
        <v>890</v>
      </c>
    </row>
    <row r="13" customFormat="false" ht="15" hidden="false" customHeight="false" outlineLevel="0" collapsed="false">
      <c r="A13" s="19" t="s">
        <v>891</v>
      </c>
    </row>
    <row r="14" customFormat="false" ht="15" hidden="false" customHeight="false" outlineLevel="0" collapsed="false">
      <c r="A14" s="0" t="s">
        <v>892</v>
      </c>
      <c r="E14" s="0" t="n">
        <v>100000</v>
      </c>
      <c r="F14" s="0" t="n">
        <f aca="false">E14</f>
        <v>100000</v>
      </c>
      <c r="G14" s="0" t="n">
        <f aca="false">F14</f>
        <v>100000</v>
      </c>
      <c r="H14" s="0" t="n">
        <f aca="false">G14</f>
        <v>100000</v>
      </c>
      <c r="I14" s="0" t="n">
        <f aca="false">H14</f>
        <v>100000</v>
      </c>
      <c r="J14" s="0" t="n">
        <f aca="false">I14</f>
        <v>100000</v>
      </c>
      <c r="K14" s="0" t="n">
        <f aca="false">J14</f>
        <v>100000</v>
      </c>
      <c r="L14" s="0" t="n">
        <f aca="false">K14</f>
        <v>100000</v>
      </c>
    </row>
    <row r="15" customFormat="false" ht="15" hidden="false" customHeight="false" outlineLevel="0" collapsed="false">
      <c r="A15" s="0" t="s">
        <v>220</v>
      </c>
      <c r="B15" s="48" t="n">
        <f aca="false">SUM(B3:B14)</f>
        <v>366400</v>
      </c>
      <c r="C15" s="48" t="n">
        <f aca="false">SUM(C3:C14)</f>
        <v>1152396.755575</v>
      </c>
      <c r="D15" s="48" t="n">
        <f aca="false">SUM(D3:D14)</f>
        <v>1184155.1918</v>
      </c>
      <c r="E15" s="48" t="n">
        <f aca="false">SUM(E3:E14)</f>
        <v>465554.6577</v>
      </c>
      <c r="F15" s="48" t="n">
        <f aca="false">SUM(F3:F14)</f>
        <v>315554.6577</v>
      </c>
      <c r="G15" s="48" t="n">
        <f aca="false">SUM(G3:G14)</f>
        <v>315554.6577</v>
      </c>
      <c r="H15" s="48" t="n">
        <f aca="false">SUM(H3:H14)</f>
        <v>329350.879175</v>
      </c>
      <c r="I15" s="48" t="n">
        <f aca="false">SUM(I3:I14)</f>
        <v>315554.6577</v>
      </c>
      <c r="J15" s="48" t="n">
        <f aca="false">SUM(J3:J14)</f>
        <v>315554.6577</v>
      </c>
      <c r="K15" s="48" t="n">
        <f aca="false">SUM(K3:K14)</f>
        <v>315554.6577</v>
      </c>
      <c r="L15" s="48" t="n">
        <f aca="false">SUM(L3:L14)</f>
        <v>315554.6577</v>
      </c>
      <c r="N15" s="49"/>
      <c r="O15" s="133"/>
    </row>
    <row r="17" customFormat="false" ht="15" hidden="false" customHeight="false" outlineLevel="0" collapsed="false">
      <c r="A17" s="152" t="s">
        <v>664</v>
      </c>
    </row>
    <row r="18" customFormat="false" ht="15" hidden="false" customHeight="false" outlineLevel="0" collapsed="false">
      <c r="A18" s="154" t="s">
        <v>665</v>
      </c>
    </row>
    <row r="19" customFormat="false" ht="15" hidden="false" customHeight="false" outlineLevel="0" collapsed="false">
      <c r="A19" s="158" t="s">
        <v>219</v>
      </c>
      <c r="B19" s="49" t="n">
        <f aca="false">B15</f>
        <v>366400</v>
      </c>
      <c r="C19" s="49" t="n">
        <f aca="false">C15</f>
        <v>1152396.755575</v>
      </c>
      <c r="D19" s="49" t="n">
        <f aca="false">D15</f>
        <v>1184155.1918</v>
      </c>
    </row>
    <row r="20" customFormat="false" ht="15" hidden="false" customHeight="false" outlineLevel="0" collapsed="false">
      <c r="A20" s="160" t="s">
        <v>668</v>
      </c>
    </row>
    <row r="21" customFormat="false" ht="15" hidden="false" customHeight="false" outlineLevel="0" collapsed="false">
      <c r="A21" s="162" t="s">
        <v>219</v>
      </c>
      <c r="C21" s="49"/>
      <c r="D21" s="49"/>
      <c r="E21" s="49" t="n">
        <f aca="false">E15</f>
        <v>465554.6577</v>
      </c>
      <c r="F21" s="49" t="n">
        <f aca="false">F15</f>
        <v>315554.6577</v>
      </c>
      <c r="G21" s="49" t="n">
        <f aca="false">G15</f>
        <v>315554.6577</v>
      </c>
      <c r="H21" s="49" t="n">
        <f aca="false">H15</f>
        <v>329350.879175</v>
      </c>
      <c r="I21" s="49" t="n">
        <f aca="false">I15</f>
        <v>315554.6577</v>
      </c>
      <c r="J21" s="49" t="n">
        <f aca="false">J15</f>
        <v>315554.6577</v>
      </c>
      <c r="K21" s="49" t="n">
        <f aca="false">K15</f>
        <v>315554.6577</v>
      </c>
      <c r="L21" s="49" t="n">
        <f aca="false">L15</f>
        <v>315554.6577</v>
      </c>
    </row>
    <row r="22" customFormat="false" ht="15" hidden="false" customHeight="false" outlineLevel="0" collapsed="false">
      <c r="A22" s="152"/>
    </row>
    <row r="23" customFormat="false" ht="15" hidden="false" customHeight="false" outlineLevel="0" collapsed="false">
      <c r="A23" s="164" t="s">
        <v>670</v>
      </c>
      <c r="B23" s="165" t="n">
        <f aca="false">B19+B21</f>
        <v>366400</v>
      </c>
      <c r="C23" s="165" t="n">
        <f aca="false">C19+C21</f>
        <v>1152396.755575</v>
      </c>
      <c r="D23" s="165" t="n">
        <f aca="false">D19+D21</f>
        <v>1184155.1918</v>
      </c>
      <c r="E23" s="165" t="n">
        <f aca="false">E19+E21</f>
        <v>465554.6577</v>
      </c>
      <c r="F23" s="165" t="n">
        <f aca="false">F19+F21</f>
        <v>315554.6577</v>
      </c>
      <c r="G23" s="165" t="n">
        <f aca="false">G19+G21</f>
        <v>315554.6577</v>
      </c>
      <c r="H23" s="165" t="n">
        <f aca="false">H19+H21</f>
        <v>329350.879175</v>
      </c>
      <c r="I23" s="165" t="n">
        <f aca="false">I19+I21</f>
        <v>315554.6577</v>
      </c>
      <c r="J23" s="165" t="n">
        <f aca="false">J19+J21</f>
        <v>315554.6577</v>
      </c>
      <c r="K23" s="165" t="n">
        <f aca="false">K19+K21</f>
        <v>315554.6577</v>
      </c>
      <c r="L23" s="165" t="n">
        <f aca="false">L19+L21</f>
        <v>315554.6577</v>
      </c>
    </row>
    <row r="24" customFormat="false" ht="15" hidden="false" customHeight="false" outlineLevel="0" collapsed="false">
      <c r="A24" s="101" t="s">
        <v>671</v>
      </c>
      <c r="B24" s="165" t="n">
        <f aca="false">B23*'Macro-Regions'!$AI20</f>
        <v>85883.4440287836</v>
      </c>
      <c r="C24" s="165" t="n">
        <f aca="false">C23*'Macro-Regions'!$AI20</f>
        <v>270119.547642951</v>
      </c>
      <c r="D24" s="165" t="n">
        <f aca="false">D23*'Macro-Regions'!$AI20</f>
        <v>277563.663035886</v>
      </c>
      <c r="E24" s="165" t="n">
        <f aca="false">E23*'Macro-Regions'!$AI20</f>
        <v>109125.10203853</v>
      </c>
      <c r="F24" s="165" t="n">
        <f aca="false">F23*'Macro-Regions'!$AI20</f>
        <v>73965.3951490172</v>
      </c>
      <c r="G24" s="165" t="n">
        <f aca="false">G23*'Macro-Regions'!$AI20</f>
        <v>73965.3951490172</v>
      </c>
      <c r="H24" s="165" t="n">
        <f aca="false">H23*'Macro-Regions'!$AI20</f>
        <v>77199.2025039759</v>
      </c>
      <c r="I24" s="165" t="n">
        <f aca="false">I23*'Macro-Regions'!$AI20</f>
        <v>73965.3951490172</v>
      </c>
      <c r="J24" s="165" t="n">
        <f aca="false">J23*'Macro-Regions'!$AI20</f>
        <v>73965.3951490172</v>
      </c>
      <c r="K24" s="165" t="n">
        <f aca="false">K23*'Macro-Regions'!$AI20</f>
        <v>73965.3951490172</v>
      </c>
      <c r="L24" s="165" t="n">
        <f aca="false">L23*'Macro-Regions'!$AI20</f>
        <v>73965.3951490172</v>
      </c>
    </row>
    <row r="25" customFormat="false" ht="15" hidden="false" customHeight="false" outlineLevel="0" collapsed="false">
      <c r="A25" s="101" t="s">
        <v>671</v>
      </c>
      <c r="B25" s="165" t="n">
        <f aca="false">B23*'Macro-Regions'!$AI21</f>
        <v>103762.938233826</v>
      </c>
      <c r="C25" s="165" t="n">
        <f aca="false">C23*'Macro-Regions'!$AI21</f>
        <v>326353.912034909</v>
      </c>
      <c r="D25" s="165" t="n">
        <f aca="false">D23*'Macro-Regions'!$AI21</f>
        <v>335347.767538232</v>
      </c>
      <c r="E25" s="165" t="n">
        <f aca="false">E23*'Macro-Regions'!$AI21</f>
        <v>131843.120063852</v>
      </c>
      <c r="F25" s="165" t="n">
        <f aca="false">F23*'Macro-Regions'!$AI21</f>
        <v>89363.7512454185</v>
      </c>
      <c r="G25" s="165" t="n">
        <f aca="false">G23*'Macro-Regions'!$AI21</f>
        <v>89363.7512454185</v>
      </c>
      <c r="H25" s="165" t="n">
        <f aca="false">H23*'Macro-Regions'!$AI21</f>
        <v>93270.7831143339</v>
      </c>
      <c r="I25" s="165" t="n">
        <f aca="false">I23*'Macro-Regions'!$AI21</f>
        <v>89363.7512454185</v>
      </c>
      <c r="J25" s="165" t="n">
        <f aca="false">J23*'Macro-Regions'!$AI21</f>
        <v>89363.7512454185</v>
      </c>
      <c r="K25" s="165" t="n">
        <f aca="false">K23*'Macro-Regions'!$AI21</f>
        <v>89363.7512454185</v>
      </c>
      <c r="L25" s="165" t="n">
        <f aca="false">L23*'Macro-Regions'!$AI21</f>
        <v>89363.7512454185</v>
      </c>
    </row>
    <row r="26" customFormat="false" ht="15" hidden="false" customHeight="false" outlineLevel="0" collapsed="false">
      <c r="A26" s="101" t="s">
        <v>671</v>
      </c>
      <c r="B26" s="165" t="n">
        <f aca="false">B23*'Macro-Regions'!$AI22</f>
        <v>176753.61773739</v>
      </c>
      <c r="C26" s="165" t="n">
        <f aca="false">C23*'Macro-Regions'!$AI22</f>
        <v>555923.29589714</v>
      </c>
      <c r="D26" s="165" t="n">
        <f aca="false">D23*'Macro-Regions'!$AI22</f>
        <v>571243.761225882</v>
      </c>
      <c r="E26" s="165" t="n">
        <f aca="false">E23*'Macro-Regions'!$AI22</f>
        <v>224586.435597618</v>
      </c>
      <c r="F26" s="165" t="n">
        <f aca="false">F23*'Macro-Regions'!$AI22</f>
        <v>152225.511305564</v>
      </c>
      <c r="G26" s="165" t="n">
        <f aca="false">G23*'Macro-Regions'!$AI22</f>
        <v>152225.511305564</v>
      </c>
      <c r="H26" s="165" t="n">
        <f aca="false">H23*'Macro-Regions'!$AI22</f>
        <v>158880.89355669</v>
      </c>
      <c r="I26" s="165" t="n">
        <f aca="false">I23*'Macro-Regions'!$AI22</f>
        <v>152225.511305564</v>
      </c>
      <c r="J26" s="165" t="n">
        <f aca="false">J23*'Macro-Regions'!$AI22</f>
        <v>152225.511305564</v>
      </c>
      <c r="K26" s="165" t="n">
        <f aca="false">K23*'Macro-Regions'!$AI22</f>
        <v>152225.511305564</v>
      </c>
      <c r="L26" s="165" t="n">
        <f aca="false">L23*'Macro-Regions'!$AI22</f>
        <v>152225.511305564</v>
      </c>
    </row>
    <row r="27" customFormat="false" ht="15" hidden="false" customHeight="false" outlineLevel="0" collapsed="false">
      <c r="A27" s="152"/>
      <c r="B27" s="165"/>
      <c r="C27" s="165"/>
      <c r="D27" s="165"/>
      <c r="E27" s="165"/>
      <c r="F27" s="165"/>
      <c r="G27" s="165"/>
      <c r="H27" s="165"/>
      <c r="I27" s="165"/>
      <c r="J27" s="165"/>
      <c r="K27" s="165"/>
      <c r="L27" s="165"/>
    </row>
    <row r="28" customFormat="false" ht="15" hidden="false" customHeight="false" outlineLevel="0" collapsed="false">
      <c r="A28" s="102" t="s">
        <v>674</v>
      </c>
      <c r="B28" s="165"/>
      <c r="C28" s="165"/>
      <c r="D28" s="165"/>
      <c r="E28" s="165"/>
      <c r="F28" s="165"/>
      <c r="G28" s="165"/>
      <c r="H28" s="165"/>
      <c r="I28" s="165"/>
      <c r="J28" s="165"/>
      <c r="K28" s="165"/>
      <c r="L28" s="165"/>
    </row>
    <row r="29" customFormat="false" ht="15" hidden="false" customHeight="false" outlineLevel="0" collapsed="false">
      <c r="A29" s="101" t="s">
        <v>238</v>
      </c>
      <c r="B29" s="165" t="n">
        <f aca="false">SUM(B23:L23)</f>
        <v>5391185.43045</v>
      </c>
      <c r="C29" s="165"/>
      <c r="D29" s="165"/>
      <c r="E29" s="165"/>
      <c r="F29" s="165"/>
      <c r="G29" s="165"/>
      <c r="H29" s="165"/>
      <c r="I29" s="165"/>
      <c r="J29" s="165"/>
      <c r="K29" s="165"/>
      <c r="L29" s="165"/>
    </row>
    <row r="30" customFormat="false" ht="15" hidden="false" customHeight="false" outlineLevel="0" collapsed="false">
      <c r="A30" s="101" t="s">
        <v>671</v>
      </c>
      <c r="B30" s="165" t="n">
        <f aca="false">B29*'Macro-Regions'!$AI20</f>
        <v>1263683.33014423</v>
      </c>
      <c r="C30" s="165"/>
      <c r="D30" s="165"/>
      <c r="E30" s="165"/>
      <c r="F30" s="165"/>
      <c r="G30" s="165"/>
      <c r="H30" s="165"/>
      <c r="I30" s="165"/>
      <c r="J30" s="165"/>
      <c r="K30" s="165"/>
      <c r="L30" s="165"/>
    </row>
    <row r="31" customFormat="false" ht="15" hidden="false" customHeight="false" outlineLevel="0" collapsed="false">
      <c r="A31" s="101" t="s">
        <v>672</v>
      </c>
      <c r="B31" s="165" t="n">
        <f aca="false">B29*'Macro-Regions'!$AI21</f>
        <v>1526761.02845766</v>
      </c>
      <c r="C31" s="165"/>
      <c r="D31" s="165"/>
      <c r="E31" s="165"/>
      <c r="F31" s="165"/>
      <c r="G31" s="165"/>
      <c r="H31" s="165"/>
      <c r="I31" s="165"/>
      <c r="J31" s="165"/>
      <c r="K31" s="165"/>
      <c r="L31" s="165"/>
    </row>
    <row r="32" customFormat="false" ht="15" hidden="false" customHeight="false" outlineLevel="0" collapsed="false">
      <c r="A32" s="101" t="s">
        <v>834</v>
      </c>
      <c r="B32" s="165" t="n">
        <f aca="false">B29*'Macro-Regions'!$AI22</f>
        <v>2600741.07184811</v>
      </c>
      <c r="C32" s="165"/>
      <c r="D32" s="165"/>
      <c r="E32" s="165"/>
      <c r="F32" s="165"/>
      <c r="G32" s="165"/>
      <c r="H32" s="165"/>
      <c r="I32" s="165"/>
      <c r="J32" s="165"/>
      <c r="K32" s="165"/>
      <c r="L32" s="165"/>
    </row>
    <row r="33" customFormat="false" ht="15" hidden="false" customHeight="false" outlineLevel="0" collapsed="false">
      <c r="A33" s="102" t="s">
        <v>440</v>
      </c>
      <c r="B33" s="190" t="n">
        <f aca="false">'National Data'!B4</f>
        <v>0.03</v>
      </c>
      <c r="C33" s="165"/>
      <c r="D33" s="165"/>
      <c r="E33" s="165"/>
      <c r="F33" s="165"/>
      <c r="G33" s="165"/>
      <c r="H33" s="165"/>
      <c r="I33" s="165"/>
      <c r="J33" s="165"/>
      <c r="K33" s="165"/>
      <c r="L33" s="165"/>
    </row>
    <row r="34" customFormat="false" ht="15" hidden="false" customHeight="false" outlineLevel="0" collapsed="false">
      <c r="A34" s="102" t="s">
        <v>675</v>
      </c>
      <c r="B34" s="165"/>
      <c r="C34" s="165"/>
      <c r="D34" s="165"/>
      <c r="E34" s="165"/>
      <c r="F34" s="165"/>
      <c r="G34" s="165"/>
      <c r="H34" s="165"/>
      <c r="I34" s="165"/>
      <c r="J34" s="165"/>
      <c r="K34" s="165"/>
      <c r="L34" s="165"/>
    </row>
    <row r="35" customFormat="false" ht="15" hidden="false" customHeight="false" outlineLevel="0" collapsed="false">
      <c r="A35" s="101" t="s">
        <v>442</v>
      </c>
      <c r="B35" s="191" t="n">
        <v>0</v>
      </c>
      <c r="C35" s="191" t="n">
        <f aca="false">B35+1</f>
        <v>1</v>
      </c>
      <c r="D35" s="191" t="n">
        <f aca="false">C35+1</f>
        <v>2</v>
      </c>
      <c r="E35" s="191" t="n">
        <f aca="false">D35+1</f>
        <v>3</v>
      </c>
      <c r="F35" s="191" t="n">
        <f aca="false">E35+1</f>
        <v>4</v>
      </c>
      <c r="G35" s="191" t="n">
        <f aca="false">F35+1</f>
        <v>5</v>
      </c>
      <c r="H35" s="191" t="n">
        <f aca="false">G35+1</f>
        <v>6</v>
      </c>
      <c r="I35" s="191" t="n">
        <f aca="false">H35+1</f>
        <v>7</v>
      </c>
      <c r="J35" s="191" t="n">
        <f aca="false">I35+1</f>
        <v>8</v>
      </c>
      <c r="K35" s="191" t="n">
        <f aca="false">J35+1</f>
        <v>9</v>
      </c>
      <c r="L35" s="191" t="n">
        <f aca="false">K35+1</f>
        <v>10</v>
      </c>
    </row>
    <row r="36" customFormat="false" ht="15" hidden="false" customHeight="false" outlineLevel="0" collapsed="false">
      <c r="A36" s="101" t="s">
        <v>238</v>
      </c>
      <c r="B36" s="165" t="n">
        <f aca="false">PV($B$33,B$35,0,B23)*-1</f>
        <v>366400</v>
      </c>
      <c r="C36" s="165" t="n">
        <f aca="false">PV($B$33,C$35,0,C23)*-1</f>
        <v>1118831.80152913</v>
      </c>
      <c r="D36" s="165" t="n">
        <f aca="false">PV($B$33,D$35,0,D23)*-1</f>
        <v>1116179.83957018</v>
      </c>
      <c r="E36" s="165" t="n">
        <f aca="false">PV($B$33,E$35,0,E23)*-1</f>
        <v>426048.46196717</v>
      </c>
      <c r="F36" s="165" t="n">
        <f aca="false">PV($B$33,F$35,0,F23)*-1</f>
        <v>280366.226275919</v>
      </c>
      <c r="G36" s="165" t="n">
        <f aca="false">PV($B$33,G$35,0,G23)*-1</f>
        <v>272200.219685358</v>
      </c>
      <c r="H36" s="165" t="n">
        <f aca="false">PV($B$33,H$35,0,H23)*-1</f>
        <v>275826.176233983</v>
      </c>
      <c r="I36" s="165" t="n">
        <f aca="false">PV($B$33,I$35,0,I23)*-1</f>
        <v>256574.813540728</v>
      </c>
      <c r="J36" s="165" t="n">
        <f aca="false">PV($B$33,J$35,0,J23)*-1</f>
        <v>249101.760719153</v>
      </c>
      <c r="K36" s="165" t="n">
        <f aca="false">PV($B$33,K$35,0,K23)*-1</f>
        <v>241846.369630246</v>
      </c>
      <c r="L36" s="165" t="n">
        <f aca="false">PV($B$33,L$35,0,L23)*-1</f>
        <v>234802.300611889</v>
      </c>
    </row>
    <row r="37" customFormat="false" ht="15" hidden="false" customHeight="false" outlineLevel="0" collapsed="false">
      <c r="A37" s="101" t="s">
        <v>671</v>
      </c>
      <c r="B37" s="165" t="n">
        <f aca="false">B36*'Macro-Regions'!$AI20</f>
        <v>85883.4440287836</v>
      </c>
      <c r="C37" s="165" t="n">
        <f aca="false">C36*'Macro-Regions'!$AI20</f>
        <v>262251.988002865</v>
      </c>
      <c r="D37" s="165" t="n">
        <f aca="false">D36*'Macro-Regions'!$AI20</f>
        <v>261630.373301806</v>
      </c>
      <c r="E37" s="165" t="n">
        <f aca="false">E36*'Macro-Regions'!$AI20</f>
        <v>99864.9269566234</v>
      </c>
      <c r="F37" s="165" t="n">
        <f aca="false">F36*'Macro-Regions'!$AI20</f>
        <v>65717.2955838677</v>
      </c>
      <c r="G37" s="165" t="n">
        <f aca="false">G36*'Macro-Regions'!$AI20</f>
        <v>63803.1995959881</v>
      </c>
      <c r="H37" s="165" t="n">
        <f aca="false">H36*'Macro-Regions'!$AI20</f>
        <v>64653.1167256132</v>
      </c>
      <c r="I37" s="165" t="n">
        <f aca="false">I36*'Macro-Regions'!$AI20</f>
        <v>60140.6349288228</v>
      </c>
      <c r="J37" s="165" t="n">
        <f aca="false">J36*'Macro-Regions'!$AI20</f>
        <v>58388.9659503134</v>
      </c>
      <c r="K37" s="165" t="n">
        <f aca="false">K36*'Macro-Regions'!$AI20</f>
        <v>56688.3164566149</v>
      </c>
      <c r="L37" s="165" t="n">
        <f aca="false">L36*'Macro-Regions'!$AI20</f>
        <v>55037.2004433155</v>
      </c>
    </row>
    <row r="38" customFormat="false" ht="15" hidden="false" customHeight="false" outlineLevel="0" collapsed="false">
      <c r="A38" s="101" t="s">
        <v>672</v>
      </c>
      <c r="B38" s="165" t="n">
        <f aca="false">B36*'Macro-Regions'!$AI21</f>
        <v>103762.938233826</v>
      </c>
      <c r="C38" s="165" t="n">
        <f aca="false">C36*'Macro-Regions'!$AI21</f>
        <v>316848.458286319</v>
      </c>
      <c r="D38" s="165" t="n">
        <f aca="false">D36*'Macro-Regions'!$AI21</f>
        <v>316097.433818675</v>
      </c>
      <c r="E38" s="165" t="n">
        <f aca="false">E36*'Macro-Regions'!$AI21</f>
        <v>120655.131669531</v>
      </c>
      <c r="F38" s="165" t="n">
        <f aca="false">F36*'Macro-Regions'!$AI21</f>
        <v>79398.5355347138</v>
      </c>
      <c r="G38" s="165" t="n">
        <f aca="false">G36*'Macro-Regions'!$AI21</f>
        <v>77085.9568298192</v>
      </c>
      <c r="H38" s="165" t="n">
        <f aca="false">H36*'Macro-Regions'!$AI21</f>
        <v>78112.8124668103</v>
      </c>
      <c r="I38" s="165" t="n">
        <f aca="false">I36*'Macro-Regions'!$AI21</f>
        <v>72660.9075594488</v>
      </c>
      <c r="J38" s="165" t="n">
        <f aca="false">J36*'Macro-Regions'!$AI21</f>
        <v>70544.5704460668</v>
      </c>
      <c r="K38" s="165" t="n">
        <f aca="false">K36*'Macro-Regions'!$AI21</f>
        <v>68489.8742194823</v>
      </c>
      <c r="L38" s="165" t="n">
        <f aca="false">L36*'Macro-Regions'!$AI21</f>
        <v>66495.0235140605</v>
      </c>
    </row>
    <row r="39" customFormat="false" ht="15" hidden="false" customHeight="false" outlineLevel="0" collapsed="false">
      <c r="A39" s="101" t="s">
        <v>834</v>
      </c>
      <c r="B39" s="165" t="n">
        <f aca="false">B36*'Macro-Regions'!$AI22</f>
        <v>176753.61773739</v>
      </c>
      <c r="C39" s="165" t="n">
        <f aca="false">C36*'Macro-Regions'!$AI22</f>
        <v>539731.355239942</v>
      </c>
      <c r="D39" s="165" t="n">
        <f aca="false">D36*'Macro-Regions'!$AI22</f>
        <v>538452.032449695</v>
      </c>
      <c r="E39" s="165" t="n">
        <f aca="false">E36*'Macro-Regions'!$AI22</f>
        <v>205528.403341016</v>
      </c>
      <c r="F39" s="165" t="n">
        <f aca="false">F36*'Macro-Regions'!$AI22</f>
        <v>135250.395157337</v>
      </c>
      <c r="G39" s="165" t="n">
        <f aca="false">G36*'Macro-Regions'!$AI22</f>
        <v>131311.063259551</v>
      </c>
      <c r="H39" s="165" t="n">
        <f aca="false">H36*'Macro-Regions'!$AI22</f>
        <v>133060.24704156</v>
      </c>
      <c r="I39" s="165" t="n">
        <f aca="false">I36*'Macro-Regions'!$AI22</f>
        <v>123773.271052456</v>
      </c>
      <c r="J39" s="165" t="n">
        <f aca="false">J36*'Macro-Regions'!$AI22</f>
        <v>120168.224322773</v>
      </c>
      <c r="K39" s="165" t="n">
        <f aca="false">K36*'Macro-Regions'!$AI22</f>
        <v>116668.178954148</v>
      </c>
      <c r="L39" s="165" t="n">
        <f aca="false">L36*'Macro-Regions'!$AI22</f>
        <v>113270.076654513</v>
      </c>
    </row>
    <row r="40" customFormat="false" ht="15" hidden="false" customHeight="false" outlineLevel="0" collapsed="false">
      <c r="A40" s="102" t="s">
        <v>676</v>
      </c>
      <c r="B40" s="165"/>
      <c r="C40" s="165"/>
      <c r="D40" s="165"/>
      <c r="E40" s="165"/>
      <c r="F40" s="165"/>
      <c r="G40" s="165"/>
      <c r="H40" s="165"/>
      <c r="I40" s="165"/>
      <c r="J40" s="165"/>
      <c r="K40" s="165"/>
      <c r="L40" s="165"/>
    </row>
    <row r="41" customFormat="false" ht="15" hidden="false" customHeight="false" outlineLevel="0" collapsed="false">
      <c r="A41" s="101" t="s">
        <v>238</v>
      </c>
      <c r="B41" s="192" t="n">
        <f aca="false">NPV(B33,C23:L23)+B23</f>
        <v>4838177.96976375</v>
      </c>
      <c r="C41" s="165"/>
      <c r="D41" s="165"/>
      <c r="E41" s="165"/>
      <c r="F41" s="165"/>
      <c r="G41" s="165"/>
      <c r="H41" s="165"/>
      <c r="I41" s="165"/>
      <c r="J41" s="165"/>
      <c r="K41" s="165"/>
      <c r="L41" s="165"/>
    </row>
    <row r="42" customFormat="false" ht="15" hidden="false" customHeight="false" outlineLevel="0" collapsed="false">
      <c r="A42" s="101" t="s">
        <v>671</v>
      </c>
      <c r="B42" s="165" t="n">
        <f aca="false">B41*'Macro-Regions'!$AI20</f>
        <v>1134059.46197461</v>
      </c>
      <c r="C42" s="165"/>
      <c r="D42" s="165"/>
      <c r="E42" s="165"/>
      <c r="F42" s="165"/>
      <c r="G42" s="165"/>
      <c r="H42" s="165"/>
      <c r="I42" s="165"/>
      <c r="J42" s="165"/>
      <c r="K42" s="165"/>
      <c r="L42" s="165"/>
    </row>
    <row r="43" customFormat="false" ht="15" hidden="false" customHeight="false" outlineLevel="0" collapsed="false">
      <c r="A43" s="101" t="s">
        <v>672</v>
      </c>
      <c r="B43" s="165" t="n">
        <f aca="false">B41*'Macro-Regions'!$AI21</f>
        <v>1370151.64257875</v>
      </c>
      <c r="C43" s="165"/>
      <c r="D43" s="165"/>
      <c r="E43" s="165"/>
      <c r="F43" s="165"/>
      <c r="G43" s="165"/>
      <c r="H43" s="165"/>
      <c r="I43" s="165"/>
      <c r="J43" s="165"/>
      <c r="K43" s="165"/>
      <c r="L43" s="165"/>
    </row>
    <row r="44" customFormat="false" ht="15" hidden="false" customHeight="false" outlineLevel="0" collapsed="false">
      <c r="A44" s="101" t="s">
        <v>834</v>
      </c>
      <c r="B44" s="165" t="n">
        <f aca="false">B41*'Macro-Regions'!$AI22</f>
        <v>2333966.86521038</v>
      </c>
      <c r="C44" s="165"/>
      <c r="D44" s="165"/>
      <c r="E44" s="165"/>
      <c r="F44" s="165"/>
      <c r="G44" s="165"/>
      <c r="H44" s="165"/>
      <c r="I44" s="165"/>
      <c r="J44" s="165"/>
      <c r="K44" s="165"/>
      <c r="L44" s="165"/>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selection pane="topLeft" activeCell="C5" activeCellId="0" sqref="C5"/>
    </sheetView>
  </sheetViews>
  <sheetFormatPr defaultColWidth="8.83984375" defaultRowHeight="15" zeroHeight="false" outlineLevelRow="0" outlineLevelCol="0"/>
  <cols>
    <col collapsed="false" customWidth="true" hidden="false" outlineLevel="0" max="1" min="1" style="0" width="58.83"/>
    <col collapsed="false" customWidth="true" hidden="false" outlineLevel="0" max="14" min="14" style="0" width="27.66"/>
  </cols>
  <sheetData>
    <row r="1" customFormat="false" ht="15" hidden="false" customHeight="false" outlineLevel="0" collapsed="false">
      <c r="A1" s="53" t="s">
        <v>703</v>
      </c>
      <c r="C1" s="0" t="s">
        <v>235</v>
      </c>
    </row>
    <row r="2" customFormat="false" ht="15" hidden="false" customHeight="false" outlineLevel="0" collapsed="false">
      <c r="A2" s="0" t="s">
        <v>704</v>
      </c>
      <c r="B2" s="0" t="n">
        <v>0</v>
      </c>
      <c r="C2" s="0" t="s">
        <v>895</v>
      </c>
    </row>
    <row r="3" customFormat="false" ht="15" hidden="false" customHeight="false" outlineLevel="0" collapsed="false">
      <c r="A3" s="0" t="s">
        <v>706</v>
      </c>
      <c r="B3" s="0" t="n">
        <v>0</v>
      </c>
      <c r="C3" s="0" t="s">
        <v>895</v>
      </c>
    </row>
    <row r="4" customFormat="false" ht="15" hidden="false" customHeight="false" outlineLevel="0" collapsed="false">
      <c r="A4" s="0" t="s">
        <v>707</v>
      </c>
      <c r="B4" s="0" t="n">
        <v>0</v>
      </c>
      <c r="C4" s="0" t="s">
        <v>895</v>
      </c>
    </row>
    <row r="5" customFormat="false" ht="15" hidden="false" customHeight="false" outlineLevel="0" collapsed="false">
      <c r="A5" s="0" t="s">
        <v>708</v>
      </c>
      <c r="B5" s="0" t="n">
        <v>0</v>
      </c>
      <c r="C5" s="0" t="s">
        <v>895</v>
      </c>
    </row>
    <row r="6" customFormat="false" ht="15" hidden="false" customHeight="false" outlineLevel="0" collapsed="false">
      <c r="A6" s="53" t="s">
        <v>220</v>
      </c>
    </row>
    <row r="7" customFormat="false" ht="15" hidden="false" customHeight="false" outlineLevel="0" collapsed="false">
      <c r="A7" s="0" t="s">
        <v>238</v>
      </c>
      <c r="B7" s="0" t="n">
        <f aca="false">SUM(B2:B5)</f>
        <v>0</v>
      </c>
    </row>
    <row r="8" customFormat="false" ht="15" hidden="false" customHeight="false" outlineLevel="0" collapsed="false">
      <c r="A8" s="0" t="s">
        <v>709</v>
      </c>
      <c r="B8" s="0" t="n">
        <f aca="false">B7/3</f>
        <v>0</v>
      </c>
    </row>
    <row r="9" customFormat="false" ht="15" hidden="false" customHeight="false" outlineLevel="0" collapsed="false">
      <c r="A9" s="0" t="s">
        <v>710</v>
      </c>
      <c r="B9" s="0" t="n">
        <f aca="false">B7/3</f>
        <v>0</v>
      </c>
    </row>
    <row r="10" customFormat="false" ht="15" hidden="false" customHeight="false" outlineLevel="0" collapsed="false">
      <c r="A10" s="0" t="s">
        <v>711</v>
      </c>
      <c r="B10" s="0" t="n">
        <f aca="false">B7/3</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AD9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1" ySplit="1" topLeftCell="B9" activePane="bottomRight" state="frozen"/>
      <selection pane="topLeft" activeCell="A1" activeCellId="0" sqref="A1"/>
      <selection pane="topRight" activeCell="B1" activeCellId="0" sqref="B1"/>
      <selection pane="bottomLeft" activeCell="A9" activeCellId="0" sqref="A9"/>
      <selection pane="bottomRight" activeCell="A23" activeCellId="0" sqref="A23"/>
    </sheetView>
  </sheetViews>
  <sheetFormatPr defaultColWidth="8.83984375" defaultRowHeight="15" zeroHeight="false" outlineLevelRow="0" outlineLevelCol="0"/>
  <cols>
    <col collapsed="false" customWidth="true" hidden="false" outlineLevel="0" max="1" min="1" style="0" width="116.51"/>
    <col collapsed="false" customWidth="true" hidden="false" outlineLevel="0" max="2" min="2" style="0" width="15.67"/>
    <col collapsed="false" customWidth="true" hidden="false" outlineLevel="0" max="3" min="3" style="0" width="12.83"/>
    <col collapsed="false" customWidth="true" hidden="false" outlineLevel="0" max="9" min="9" style="0" width="10.83"/>
    <col collapsed="false" customWidth="true" hidden="false" outlineLevel="0" max="13" min="13" style="0" width="11.5"/>
    <col collapsed="false" customWidth="true" hidden="false" outlineLevel="0" max="14" min="14" style="0" width="9.67"/>
  </cols>
  <sheetData>
    <row r="1" customFormat="false" ht="16" hidden="false" customHeight="false" outlineLevel="0" collapsed="false">
      <c r="A1" s="172" t="s">
        <v>896</v>
      </c>
      <c r="B1" s="0" t="s">
        <v>713</v>
      </c>
      <c r="C1" s="143" t="s">
        <v>205</v>
      </c>
      <c r="D1" s="143"/>
      <c r="E1" s="143" t="s">
        <v>206</v>
      </c>
      <c r="F1" s="143"/>
      <c r="G1" s="143" t="s">
        <v>207</v>
      </c>
      <c r="H1" s="143"/>
      <c r="I1" s="143" t="s">
        <v>208</v>
      </c>
      <c r="J1" s="143"/>
      <c r="K1" s="143" t="s">
        <v>209</v>
      </c>
      <c r="L1" s="143"/>
      <c r="M1" s="143" t="s">
        <v>210</v>
      </c>
      <c r="N1" s="143"/>
      <c r="O1" s="143" t="s">
        <v>211</v>
      </c>
      <c r="P1" s="143"/>
      <c r="Q1" s="143" t="s">
        <v>212</v>
      </c>
      <c r="R1" s="143"/>
      <c r="S1" s="143" t="s">
        <v>213</v>
      </c>
      <c r="T1" s="143"/>
      <c r="U1" s="143" t="s">
        <v>214</v>
      </c>
      <c r="V1" s="143"/>
      <c r="W1" s="143" t="s">
        <v>215</v>
      </c>
      <c r="X1" s="143"/>
      <c r="Y1" s="143" t="s">
        <v>216</v>
      </c>
      <c r="Z1" s="143"/>
      <c r="AA1" s="173" t="s">
        <v>25</v>
      </c>
      <c r="AB1" s="173" t="s">
        <v>26</v>
      </c>
      <c r="AC1" s="173" t="s">
        <v>27</v>
      </c>
      <c r="AD1" s="85" t="s">
        <v>235</v>
      </c>
    </row>
    <row r="2" customFormat="false" ht="15" hidden="false" customHeight="false" outlineLevel="0" collapsed="false">
      <c r="C2" s="174" t="s">
        <v>714</v>
      </c>
      <c r="D2" s="175" t="n">
        <f aca="false">'Regional Data WRA'!B4</f>
        <v>0.505860351975599</v>
      </c>
      <c r="E2" s="174" t="s">
        <v>714</v>
      </c>
      <c r="F2" s="175" t="n">
        <f aca="false">'Regional Data WRA'!B5</f>
        <v>0.494139648024401</v>
      </c>
      <c r="G2" s="174" t="s">
        <v>714</v>
      </c>
      <c r="H2" s="175" t="n">
        <f aca="false">'Regional Data WRA'!B6</f>
        <v>0.155574028331961</v>
      </c>
      <c r="I2" s="174" t="s">
        <v>714</v>
      </c>
      <c r="J2" s="175" t="n">
        <f aca="false">'Regional Data WRA'!B7</f>
        <v>0.296964658939768</v>
      </c>
      <c r="K2" s="174" t="s">
        <v>714</v>
      </c>
      <c r="L2" s="175" t="n">
        <f aca="false">'Regional Data WRA'!B8</f>
        <v>0.547461312728271</v>
      </c>
      <c r="M2" s="174" t="s">
        <v>714</v>
      </c>
      <c r="N2" s="175" t="n">
        <f aca="false">'Regional Data WRA'!B9</f>
        <v>0.152566290994802</v>
      </c>
      <c r="O2" s="174" t="s">
        <v>714</v>
      </c>
      <c r="P2" s="175" t="n">
        <f aca="false">'Regional Data WRA'!B10</f>
        <v>0.0796164340874829</v>
      </c>
      <c r="Q2" s="174" t="s">
        <v>714</v>
      </c>
      <c r="R2" s="175" t="n">
        <f aca="false">'Regional Data WRA'!B11</f>
        <v>0.0968154053606848</v>
      </c>
      <c r="S2" s="174" t="s">
        <v>714</v>
      </c>
      <c r="T2" s="175" t="n">
        <f aca="false">'Regional Data WRA'!B12</f>
        <v>0.215777089289256</v>
      </c>
      <c r="U2" s="174" t="s">
        <v>714</v>
      </c>
      <c r="V2" s="175" t="n">
        <f aca="false">'Regional Data WRA'!B13</f>
        <v>0.0732304849068678</v>
      </c>
      <c r="W2" s="174" t="s">
        <v>714</v>
      </c>
      <c r="X2" s="175" t="n">
        <f aca="false">'Regional Data WRA'!B14</f>
        <v>0.216894332455989</v>
      </c>
      <c r="Y2" s="174" t="s">
        <v>714</v>
      </c>
      <c r="Z2" s="175" t="n">
        <f aca="false">'Regional Data WRA'!B15</f>
        <v>0.165099962904918</v>
      </c>
      <c r="AA2" s="173"/>
      <c r="AB2" s="173"/>
      <c r="AC2" s="173"/>
      <c r="AD2" s="85"/>
    </row>
    <row r="3" customFormat="false" ht="15" hidden="false" customHeight="false" outlineLevel="0" collapsed="false">
      <c r="C3" s="0" t="s">
        <v>715</v>
      </c>
      <c r="D3" s="0" t="s">
        <v>716</v>
      </c>
      <c r="E3" s="0" t="s">
        <v>715</v>
      </c>
      <c r="F3" s="0" t="s">
        <v>716</v>
      </c>
      <c r="G3" s="0" t="s">
        <v>715</v>
      </c>
      <c r="H3" s="0" t="s">
        <v>716</v>
      </c>
      <c r="I3" s="0" t="s">
        <v>715</v>
      </c>
      <c r="J3" s="0" t="s">
        <v>716</v>
      </c>
      <c r="K3" s="0" t="s">
        <v>715</v>
      </c>
      <c r="L3" s="0" t="s">
        <v>716</v>
      </c>
      <c r="M3" s="0" t="s">
        <v>715</v>
      </c>
      <c r="N3" s="0" t="s">
        <v>716</v>
      </c>
      <c r="O3" s="0" t="s">
        <v>715</v>
      </c>
      <c r="P3" s="0" t="s">
        <v>716</v>
      </c>
      <c r="Q3" s="0" t="s">
        <v>715</v>
      </c>
      <c r="R3" s="0" t="s">
        <v>716</v>
      </c>
      <c r="S3" s="0" t="s">
        <v>715</v>
      </c>
      <c r="T3" s="0" t="s">
        <v>716</v>
      </c>
      <c r="U3" s="0" t="s">
        <v>715</v>
      </c>
      <c r="V3" s="0" t="s">
        <v>716</v>
      </c>
      <c r="W3" s="0" t="s">
        <v>715</v>
      </c>
      <c r="X3" s="0" t="s">
        <v>716</v>
      </c>
      <c r="Y3" s="0" t="s">
        <v>715</v>
      </c>
      <c r="Z3" s="0" t="s">
        <v>716</v>
      </c>
      <c r="AA3" s="85"/>
      <c r="AB3" s="85"/>
      <c r="AC3" s="85"/>
      <c r="AD3" s="85"/>
    </row>
    <row r="4" customFormat="false" ht="15" hidden="false" customHeight="false" outlineLevel="0" collapsed="false">
      <c r="A4" s="176" t="s">
        <v>717</v>
      </c>
      <c r="AA4" s="85"/>
      <c r="AB4" s="85"/>
      <c r="AC4" s="85"/>
    </row>
    <row r="5" customFormat="false" ht="15" hidden="false" customHeight="false" outlineLevel="0" collapsed="false">
      <c r="A5" s="53" t="s">
        <v>897</v>
      </c>
      <c r="B5" s="53"/>
      <c r="AA5" s="85"/>
      <c r="AB5" s="85"/>
      <c r="AC5" s="85"/>
    </row>
    <row r="6" customFormat="false" ht="15" hidden="false" customHeight="false" outlineLevel="0" collapsed="false">
      <c r="A6" s="0" t="s">
        <v>719</v>
      </c>
      <c r="B6" s="61" t="n">
        <f aca="false">'National Data'!B13</f>
        <v>4913.85315</v>
      </c>
      <c r="C6" s="0" t="n">
        <v>1</v>
      </c>
      <c r="D6" s="0" t="n">
        <f aca="false">C6*$B6</f>
        <v>4913.85315</v>
      </c>
      <c r="E6" s="0" t="n">
        <v>1</v>
      </c>
      <c r="F6" s="0" t="n">
        <f aca="false">E6*$B6</f>
        <v>4913.85315</v>
      </c>
      <c r="G6" s="0" t="n">
        <v>1</v>
      </c>
      <c r="H6" s="0" t="n">
        <f aca="false">G6*$B6</f>
        <v>4913.85315</v>
      </c>
      <c r="I6" s="0" t="n">
        <v>1</v>
      </c>
      <c r="J6" s="0" t="n">
        <f aca="false">I6*$B6</f>
        <v>4913.85315</v>
      </c>
      <c r="K6" s="0" t="n">
        <v>1</v>
      </c>
      <c r="L6" s="0" t="n">
        <f aca="false">K6*$B6</f>
        <v>4913.85315</v>
      </c>
      <c r="M6" s="0" t="n">
        <v>1</v>
      </c>
      <c r="N6" s="0" t="n">
        <f aca="false">M6*$B6</f>
        <v>4913.85315</v>
      </c>
      <c r="O6" s="0" t="n">
        <v>1</v>
      </c>
      <c r="P6" s="0" t="n">
        <f aca="false">O6*$B6</f>
        <v>4913.85315</v>
      </c>
      <c r="Q6" s="0" t="n">
        <v>1</v>
      </c>
      <c r="R6" s="0" t="n">
        <f aca="false">Q6*$B6</f>
        <v>4913.85315</v>
      </c>
      <c r="S6" s="0" t="n">
        <v>1</v>
      </c>
      <c r="T6" s="0" t="n">
        <f aca="false">S6*$B6</f>
        <v>4913.85315</v>
      </c>
      <c r="U6" s="0" t="n">
        <v>1</v>
      </c>
      <c r="V6" s="0" t="n">
        <f aca="false">U6*$B6</f>
        <v>4913.85315</v>
      </c>
      <c r="W6" s="0" t="n">
        <v>1</v>
      </c>
      <c r="X6" s="0" t="n">
        <f aca="false">W6*$B6</f>
        <v>4913.85315</v>
      </c>
      <c r="Y6" s="0" t="n">
        <v>1</v>
      </c>
      <c r="Z6" s="0" t="n">
        <f aca="false">Y6*$B6</f>
        <v>4913.85315</v>
      </c>
      <c r="AD6" s="0" t="s">
        <v>720</v>
      </c>
    </row>
    <row r="7" customFormat="false" ht="15" hidden="false" customHeight="false" outlineLevel="0" collapsed="false">
      <c r="A7" s="0" t="s">
        <v>721</v>
      </c>
      <c r="B7" s="61" t="n">
        <f aca="false">'National Data'!D13</f>
        <v>240</v>
      </c>
      <c r="C7" s="0" t="n">
        <v>1</v>
      </c>
      <c r="D7" s="0" t="n">
        <f aca="false">C7*$B7</f>
        <v>240</v>
      </c>
      <c r="E7" s="0" t="n">
        <v>1</v>
      </c>
      <c r="F7" s="0" t="n">
        <f aca="false">E7*$B7</f>
        <v>240</v>
      </c>
      <c r="G7" s="0" t="n">
        <v>1</v>
      </c>
      <c r="H7" s="0" t="n">
        <f aca="false">G7*$B7</f>
        <v>240</v>
      </c>
      <c r="I7" s="0" t="n">
        <v>1</v>
      </c>
      <c r="J7" s="0" t="n">
        <f aca="false">I7*$B7</f>
        <v>240</v>
      </c>
      <c r="K7" s="0" t="n">
        <v>1</v>
      </c>
      <c r="L7" s="0" t="n">
        <f aca="false">K7*$B7</f>
        <v>240</v>
      </c>
      <c r="M7" s="0" t="n">
        <v>1</v>
      </c>
      <c r="N7" s="0" t="n">
        <f aca="false">M7*$B7</f>
        <v>240</v>
      </c>
      <c r="O7" s="0" t="n">
        <v>1</v>
      </c>
      <c r="P7" s="0" t="n">
        <f aca="false">O7*$B7</f>
        <v>240</v>
      </c>
      <c r="Q7" s="0" t="n">
        <v>1</v>
      </c>
      <c r="R7" s="0" t="n">
        <f aca="false">Q7*$B7</f>
        <v>240</v>
      </c>
      <c r="S7" s="0" t="n">
        <v>1</v>
      </c>
      <c r="T7" s="0" t="n">
        <f aca="false">S7*$B7</f>
        <v>240</v>
      </c>
      <c r="U7" s="0" t="n">
        <v>1</v>
      </c>
      <c r="V7" s="0" t="n">
        <f aca="false">U7*$B7</f>
        <v>240</v>
      </c>
      <c r="W7" s="0" t="n">
        <v>1</v>
      </c>
      <c r="X7" s="0" t="n">
        <f aca="false">W7*$B7</f>
        <v>240</v>
      </c>
      <c r="Y7" s="0" t="n">
        <v>1</v>
      </c>
      <c r="Z7" s="0" t="n">
        <f aca="false">Y7*$B7</f>
        <v>240</v>
      </c>
      <c r="AD7" s="0" t="s">
        <v>722</v>
      </c>
    </row>
    <row r="8" customFormat="false" ht="15" hidden="false" customHeight="false" outlineLevel="0" collapsed="false">
      <c r="A8" s="0" t="s">
        <v>723</v>
      </c>
      <c r="B8" s="61" t="n">
        <f aca="false">'National Data'!E13</f>
        <v>6</v>
      </c>
      <c r="C8" s="0" t="n">
        <v>1</v>
      </c>
      <c r="D8" s="0" t="n">
        <f aca="false">C8*$B8</f>
        <v>6</v>
      </c>
      <c r="E8" s="0" t="n">
        <v>1</v>
      </c>
      <c r="F8" s="0" t="n">
        <f aca="false">E8*$B8</f>
        <v>6</v>
      </c>
      <c r="G8" s="0" t="n">
        <v>1</v>
      </c>
      <c r="H8" s="0" t="n">
        <f aca="false">G8*$B8</f>
        <v>6</v>
      </c>
      <c r="I8" s="0" t="n">
        <v>1</v>
      </c>
      <c r="J8" s="0" t="n">
        <f aca="false">I8*$B8</f>
        <v>6</v>
      </c>
      <c r="K8" s="0" t="n">
        <v>1</v>
      </c>
      <c r="L8" s="0" t="n">
        <f aca="false">K8*$B8</f>
        <v>6</v>
      </c>
      <c r="M8" s="0" t="n">
        <v>1</v>
      </c>
      <c r="N8" s="0" t="n">
        <f aca="false">M8*$B8</f>
        <v>6</v>
      </c>
      <c r="O8" s="0" t="n">
        <v>1</v>
      </c>
      <c r="P8" s="0" t="n">
        <f aca="false">O8*$B8</f>
        <v>6</v>
      </c>
      <c r="Q8" s="0" t="n">
        <v>1</v>
      </c>
      <c r="R8" s="0" t="n">
        <f aca="false">Q8*$B8</f>
        <v>6</v>
      </c>
      <c r="S8" s="0" t="n">
        <v>1</v>
      </c>
      <c r="T8" s="0" t="n">
        <f aca="false">S8*$B8</f>
        <v>6</v>
      </c>
      <c r="U8" s="0" t="n">
        <v>1</v>
      </c>
      <c r="V8" s="0" t="n">
        <f aca="false">U8*$B8</f>
        <v>6</v>
      </c>
      <c r="W8" s="0" t="n">
        <v>1</v>
      </c>
      <c r="X8" s="0" t="n">
        <f aca="false">W8*$B8</f>
        <v>6</v>
      </c>
      <c r="Y8" s="0" t="n">
        <v>1</v>
      </c>
      <c r="Z8" s="0" t="n">
        <f aca="false">Y8*$B8</f>
        <v>6</v>
      </c>
      <c r="AD8" s="0" t="s">
        <v>722</v>
      </c>
    </row>
    <row r="9" customFormat="false" ht="15" hidden="false" customHeight="false" outlineLevel="0" collapsed="false">
      <c r="A9" s="0" t="s">
        <v>724</v>
      </c>
      <c r="B9" s="59" t="n">
        <f aca="false">B6/(B7*B8)</f>
        <v>3.41239802083333</v>
      </c>
      <c r="D9" s="59" t="n">
        <f aca="false">D6/(D7*D8)</f>
        <v>3.41239802083333</v>
      </c>
      <c r="F9" s="59" t="n">
        <f aca="false">F6/(F7*F8)</f>
        <v>3.41239802083333</v>
      </c>
      <c r="H9" s="59" t="n">
        <f aca="false">H6/(H7*H8)</f>
        <v>3.41239802083333</v>
      </c>
      <c r="J9" s="59" t="n">
        <f aca="false">J6/(J7*J8)</f>
        <v>3.41239802083333</v>
      </c>
      <c r="L9" s="59" t="n">
        <f aca="false">L6/(L7*L8)</f>
        <v>3.41239802083333</v>
      </c>
      <c r="N9" s="59" t="n">
        <f aca="false">N6/(N7*N8)</f>
        <v>3.41239802083333</v>
      </c>
      <c r="P9" s="59" t="n">
        <f aca="false">P6/(P7*P8)</f>
        <v>3.41239802083333</v>
      </c>
      <c r="R9" s="59" t="n">
        <f aca="false">R6/(R7*R8)</f>
        <v>3.41239802083333</v>
      </c>
      <c r="T9" s="59" t="n">
        <f aca="false">T6/(T7*T8)</f>
        <v>3.41239802083333</v>
      </c>
      <c r="V9" s="59" t="n">
        <f aca="false">V6/(V7*V8)</f>
        <v>3.41239802083333</v>
      </c>
      <c r="X9" s="59" t="n">
        <f aca="false">X6/(X7*X8)</f>
        <v>3.41239802083333</v>
      </c>
      <c r="Z9" s="59" t="n">
        <f aca="false">Z6/(Z7*Z8)</f>
        <v>3.41239802083333</v>
      </c>
    </row>
    <row r="10" customFormat="false" ht="15" hidden="false" customHeight="false" outlineLevel="0" collapsed="false">
      <c r="A10" s="0" t="s">
        <v>898</v>
      </c>
      <c r="B10" s="61" t="n">
        <f aca="false">'National Data'!B16</f>
        <v>3721.98969</v>
      </c>
      <c r="C10" s="0" t="n">
        <v>1</v>
      </c>
      <c r="D10" s="0" t="n">
        <f aca="false">C10*$B10</f>
        <v>3721.98969</v>
      </c>
      <c r="E10" s="0" t="n">
        <v>1</v>
      </c>
      <c r="F10" s="0" t="n">
        <f aca="false">E10*$B10</f>
        <v>3721.98969</v>
      </c>
      <c r="G10" s="0" t="n">
        <v>1</v>
      </c>
      <c r="H10" s="0" t="n">
        <f aca="false">G10*$B10</f>
        <v>3721.98969</v>
      </c>
      <c r="I10" s="0" t="n">
        <v>1</v>
      </c>
      <c r="J10" s="0" t="n">
        <f aca="false">I10*$B10</f>
        <v>3721.98969</v>
      </c>
      <c r="K10" s="0" t="n">
        <v>1</v>
      </c>
      <c r="L10" s="0" t="n">
        <f aca="false">K10*$B10</f>
        <v>3721.98969</v>
      </c>
      <c r="M10" s="0" t="n">
        <v>1</v>
      </c>
      <c r="N10" s="0" t="n">
        <f aca="false">M10*$B10</f>
        <v>3721.98969</v>
      </c>
      <c r="O10" s="0" t="n">
        <v>1</v>
      </c>
      <c r="P10" s="0" t="n">
        <f aca="false">O10*$B10</f>
        <v>3721.98969</v>
      </c>
      <c r="Q10" s="0" t="n">
        <v>1</v>
      </c>
      <c r="R10" s="0" t="n">
        <f aca="false">Q10*$B10</f>
        <v>3721.98969</v>
      </c>
      <c r="S10" s="0" t="n">
        <v>1</v>
      </c>
      <c r="T10" s="0" t="n">
        <f aca="false">S10*$B10</f>
        <v>3721.98969</v>
      </c>
      <c r="U10" s="0" t="n">
        <v>1</v>
      </c>
      <c r="V10" s="0" t="n">
        <f aca="false">U10*$B10</f>
        <v>3721.98969</v>
      </c>
      <c r="W10" s="0" t="n">
        <v>1</v>
      </c>
      <c r="X10" s="0" t="n">
        <f aca="false">W10*$B10</f>
        <v>3721.98969</v>
      </c>
      <c r="Y10" s="0" t="n">
        <v>1</v>
      </c>
      <c r="Z10" s="0" t="n">
        <f aca="false">Y10*$B10</f>
        <v>3721.98969</v>
      </c>
      <c r="AD10" s="0" t="s">
        <v>720</v>
      </c>
    </row>
    <row r="11" customFormat="false" ht="15" hidden="false" customHeight="false" outlineLevel="0" collapsed="false">
      <c r="A11" s="0" t="s">
        <v>899</v>
      </c>
      <c r="B11" s="61" t="n">
        <f aca="false">'National Data'!D16</f>
        <v>240</v>
      </c>
      <c r="C11" s="0" t="n">
        <v>1</v>
      </c>
      <c r="D11" s="0" t="n">
        <f aca="false">C11*$B11</f>
        <v>240</v>
      </c>
      <c r="E11" s="0" t="n">
        <v>1</v>
      </c>
      <c r="F11" s="0" t="n">
        <f aca="false">E11*$B11</f>
        <v>240</v>
      </c>
      <c r="G11" s="0" t="n">
        <v>1</v>
      </c>
      <c r="H11" s="0" t="n">
        <f aca="false">G11*$B11</f>
        <v>240</v>
      </c>
      <c r="I11" s="0" t="n">
        <v>1</v>
      </c>
      <c r="J11" s="0" t="n">
        <f aca="false">I11*$B11</f>
        <v>240</v>
      </c>
      <c r="K11" s="0" t="n">
        <v>1</v>
      </c>
      <c r="L11" s="0" t="n">
        <f aca="false">K11*$B11</f>
        <v>240</v>
      </c>
      <c r="M11" s="0" t="n">
        <v>1</v>
      </c>
      <c r="N11" s="0" t="n">
        <f aca="false">M11*$B11</f>
        <v>240</v>
      </c>
      <c r="O11" s="0" t="n">
        <v>1</v>
      </c>
      <c r="P11" s="0" t="n">
        <f aca="false">O11*$B11</f>
        <v>240</v>
      </c>
      <c r="Q11" s="0" t="n">
        <v>1</v>
      </c>
      <c r="R11" s="0" t="n">
        <f aca="false">Q11*$B11</f>
        <v>240</v>
      </c>
      <c r="S11" s="0" t="n">
        <v>1</v>
      </c>
      <c r="T11" s="0" t="n">
        <f aca="false">S11*$B11</f>
        <v>240</v>
      </c>
      <c r="U11" s="0" t="n">
        <v>1</v>
      </c>
      <c r="V11" s="0" t="n">
        <f aca="false">U11*$B11</f>
        <v>240</v>
      </c>
      <c r="W11" s="0" t="n">
        <v>1</v>
      </c>
      <c r="X11" s="0" t="n">
        <f aca="false">W11*$B11</f>
        <v>240</v>
      </c>
      <c r="Y11" s="0" t="n">
        <v>1</v>
      </c>
      <c r="Z11" s="0" t="n">
        <f aca="false">Y11*$B11</f>
        <v>240</v>
      </c>
      <c r="AD11" s="0" t="s">
        <v>722</v>
      </c>
    </row>
    <row r="12" customFormat="false" ht="15" hidden="false" customHeight="false" outlineLevel="0" collapsed="false">
      <c r="A12" s="0" t="s">
        <v>900</v>
      </c>
      <c r="B12" s="61" t="n">
        <f aca="false">'National Data'!E16</f>
        <v>6</v>
      </c>
      <c r="C12" s="0" t="n">
        <v>1</v>
      </c>
      <c r="D12" s="0" t="n">
        <f aca="false">C12*$B12</f>
        <v>6</v>
      </c>
      <c r="E12" s="0" t="n">
        <v>1</v>
      </c>
      <c r="F12" s="0" t="n">
        <f aca="false">E12*$B12</f>
        <v>6</v>
      </c>
      <c r="G12" s="0" t="n">
        <v>1</v>
      </c>
      <c r="H12" s="0" t="n">
        <f aca="false">G12*$B12</f>
        <v>6</v>
      </c>
      <c r="I12" s="0" t="n">
        <v>1</v>
      </c>
      <c r="J12" s="0" t="n">
        <f aca="false">I12*$B12</f>
        <v>6</v>
      </c>
      <c r="K12" s="0" t="n">
        <v>1</v>
      </c>
      <c r="L12" s="0" t="n">
        <f aca="false">K12*$B12</f>
        <v>6</v>
      </c>
      <c r="M12" s="0" t="n">
        <v>1</v>
      </c>
      <c r="N12" s="0" t="n">
        <f aca="false">M12*$B12</f>
        <v>6</v>
      </c>
      <c r="O12" s="0" t="n">
        <v>1</v>
      </c>
      <c r="P12" s="0" t="n">
        <f aca="false">O12*$B12</f>
        <v>6</v>
      </c>
      <c r="Q12" s="0" t="n">
        <v>1</v>
      </c>
      <c r="R12" s="0" t="n">
        <f aca="false">Q12*$B12</f>
        <v>6</v>
      </c>
      <c r="S12" s="0" t="n">
        <v>1</v>
      </c>
      <c r="T12" s="0" t="n">
        <f aca="false">S12*$B12</f>
        <v>6</v>
      </c>
      <c r="U12" s="0" t="n">
        <v>1</v>
      </c>
      <c r="V12" s="0" t="n">
        <f aca="false">U12*$B12</f>
        <v>6</v>
      </c>
      <c r="W12" s="0" t="n">
        <v>1</v>
      </c>
      <c r="X12" s="0" t="n">
        <f aca="false">W12*$B12</f>
        <v>6</v>
      </c>
      <c r="Y12" s="0" t="n">
        <v>1</v>
      </c>
      <c r="Z12" s="0" t="n">
        <f aca="false">Y12*$B12</f>
        <v>6</v>
      </c>
      <c r="AD12" s="0" t="s">
        <v>722</v>
      </c>
    </row>
    <row r="13" customFormat="false" ht="15" hidden="false" customHeight="false" outlineLevel="0" collapsed="false">
      <c r="A13" s="0" t="s">
        <v>901</v>
      </c>
      <c r="B13" s="59" t="n">
        <f aca="false">B10/(B11*B12)</f>
        <v>2.5847150625</v>
      </c>
      <c r="D13" s="59" t="n">
        <f aca="false">D10/(D11*D12)</f>
        <v>2.5847150625</v>
      </c>
      <c r="F13" s="59" t="n">
        <f aca="false">F10/(F11*F12)</f>
        <v>2.5847150625</v>
      </c>
      <c r="H13" s="59" t="n">
        <f aca="false">H10/(H11*H12)</f>
        <v>2.5847150625</v>
      </c>
      <c r="J13" s="59" t="n">
        <f aca="false">J10/(J11*J12)</f>
        <v>2.5847150625</v>
      </c>
      <c r="L13" s="59" t="n">
        <f aca="false">L10/(L11*L12)</f>
        <v>2.5847150625</v>
      </c>
      <c r="N13" s="59" t="n">
        <f aca="false">N10/(N11*N12)</f>
        <v>2.5847150625</v>
      </c>
      <c r="P13" s="59" t="n">
        <f aca="false">P10/(P11*P12)</f>
        <v>2.5847150625</v>
      </c>
      <c r="R13" s="59" t="n">
        <f aca="false">R10/(R11*R12)</f>
        <v>2.5847150625</v>
      </c>
      <c r="T13" s="59" t="n">
        <f aca="false">T10/(T11*T12)</f>
        <v>2.5847150625</v>
      </c>
      <c r="V13" s="59" t="n">
        <f aca="false">V10/(V11*V12)</f>
        <v>2.5847150625</v>
      </c>
      <c r="X13" s="59" t="n">
        <f aca="false">X10/(X11*X12)</f>
        <v>2.5847150625</v>
      </c>
      <c r="Z13" s="59" t="n">
        <f aca="false">Z10/(Z11*Z12)</f>
        <v>2.5847150625</v>
      </c>
    </row>
    <row r="14" customFormat="false" ht="15" hidden="false" customHeight="false" outlineLevel="0" collapsed="false">
      <c r="A14" s="0" t="s">
        <v>902</v>
      </c>
      <c r="B14" s="0" t="n">
        <v>3</v>
      </c>
      <c r="C14" s="0" t="n">
        <v>1</v>
      </c>
      <c r="D14" s="0" t="n">
        <f aca="false">C14*$B14</f>
        <v>3</v>
      </c>
      <c r="E14" s="0" t="n">
        <v>1</v>
      </c>
      <c r="F14" s="0" t="n">
        <f aca="false">E14*$B14</f>
        <v>3</v>
      </c>
      <c r="G14" s="17" t="n">
        <f aca="false">1+0.05*'Macro-Regions'!I7</f>
        <v>1.42028209918212</v>
      </c>
      <c r="H14" s="17" t="n">
        <f aca="false">G14*$B14</f>
        <v>4.26084629754635</v>
      </c>
      <c r="I14" s="17" t="n">
        <f aca="false">1+0.05*'Macro-Regions'!I8</f>
        <v>1.34488583749433</v>
      </c>
      <c r="J14" s="59" t="n">
        <f aca="false">I14*$B14</f>
        <v>4.03465751248298</v>
      </c>
      <c r="K14" s="0" t="n">
        <v>1</v>
      </c>
      <c r="L14" s="0" t="n">
        <f aca="false">K14*$B14</f>
        <v>3</v>
      </c>
      <c r="M14" s="17" t="n">
        <f aca="false">1+0.05*'Macro-Regions'!I10</f>
        <v>1.40964957177962</v>
      </c>
      <c r="N14" s="59" t="n">
        <f aca="false">M14*$B14</f>
        <v>4.22894871533887</v>
      </c>
      <c r="O14" s="17" t="n">
        <f aca="false">1+0.05*'Macro-Regions'!I11</f>
        <v>1.42666588968235</v>
      </c>
      <c r="P14" s="59" t="n">
        <f aca="false">O14*$B14</f>
        <v>4.27999766904707</v>
      </c>
      <c r="Q14" s="17" t="n">
        <f aca="false">1+0.05*'Macro-Regions'!I12</f>
        <v>1.46321232637933</v>
      </c>
      <c r="R14" s="59" t="n">
        <f aca="false">Q14*$B14</f>
        <v>4.389636979138</v>
      </c>
      <c r="S14" s="0" t="n">
        <v>1</v>
      </c>
      <c r="T14" s="0" t="n">
        <f aca="false">S14*$B14</f>
        <v>3</v>
      </c>
      <c r="U14" s="17" t="n">
        <f aca="false">1+0.05*'Macro-Regions'!I14</f>
        <v>1.36443657051602</v>
      </c>
      <c r="V14" s="59" t="n">
        <f aca="false">U14*$B14</f>
        <v>4.09330971154806</v>
      </c>
      <c r="W14" s="0" t="n">
        <v>1</v>
      </c>
      <c r="X14" s="0" t="n">
        <f aca="false">W14*$B14</f>
        <v>3</v>
      </c>
      <c r="Y14" s="17" t="n">
        <f aca="false">1+0.05*'Macro-Regions'!I16</f>
        <v>1.22760999606454</v>
      </c>
      <c r="Z14" s="59" t="n">
        <f aca="false">Y14*$B14</f>
        <v>3.68282998819362</v>
      </c>
      <c r="AD14" s="0" t="s">
        <v>903</v>
      </c>
    </row>
    <row r="15" customFormat="false" ht="15" hidden="false" customHeight="false" outlineLevel="0" collapsed="false">
      <c r="A15" s="0" t="s">
        <v>904</v>
      </c>
      <c r="B15" s="0" t="n">
        <v>3</v>
      </c>
      <c r="C15" s="0" t="n">
        <f aca="false">C14</f>
        <v>1</v>
      </c>
      <c r="D15" s="0" t="n">
        <f aca="false">C15*$B15</f>
        <v>3</v>
      </c>
      <c r="E15" s="0" t="n">
        <f aca="false">E14</f>
        <v>1</v>
      </c>
      <c r="F15" s="0" t="n">
        <f aca="false">E15*$B15</f>
        <v>3</v>
      </c>
      <c r="G15" s="17" t="n">
        <f aca="false">G14</f>
        <v>1.42028209918212</v>
      </c>
      <c r="H15" s="59" t="n">
        <f aca="false">G15*$B15</f>
        <v>4.26084629754635</v>
      </c>
      <c r="I15" s="17" t="n">
        <f aca="false">I14</f>
        <v>1.34488583749433</v>
      </c>
      <c r="J15" s="59" t="n">
        <f aca="false">I15*$B15</f>
        <v>4.03465751248298</v>
      </c>
      <c r="K15" s="0" t="n">
        <f aca="false">K14</f>
        <v>1</v>
      </c>
      <c r="L15" s="0" t="n">
        <f aca="false">K15*$B15</f>
        <v>3</v>
      </c>
      <c r="M15" s="17" t="n">
        <f aca="false">M14</f>
        <v>1.40964957177962</v>
      </c>
      <c r="N15" s="59" t="n">
        <f aca="false">M15*$B15</f>
        <v>4.22894871533887</v>
      </c>
      <c r="O15" s="17" t="n">
        <f aca="false">O14</f>
        <v>1.42666588968235</v>
      </c>
      <c r="P15" s="59" t="n">
        <f aca="false">O15*$B15</f>
        <v>4.27999766904707</v>
      </c>
      <c r="Q15" s="17" t="n">
        <f aca="false">Q14</f>
        <v>1.46321232637933</v>
      </c>
      <c r="R15" s="59" t="n">
        <f aca="false">Q15*$B15</f>
        <v>4.389636979138</v>
      </c>
      <c r="S15" s="0" t="n">
        <f aca="false">S14</f>
        <v>1</v>
      </c>
      <c r="T15" s="0" t="n">
        <f aca="false">S15*$B15</f>
        <v>3</v>
      </c>
      <c r="U15" s="17" t="n">
        <f aca="false">U14</f>
        <v>1.36443657051602</v>
      </c>
      <c r="V15" s="59" t="n">
        <f aca="false">U15*$B15</f>
        <v>4.09330971154806</v>
      </c>
      <c r="W15" s="0" t="n">
        <f aca="false">W14</f>
        <v>1</v>
      </c>
      <c r="X15" s="0" t="n">
        <f aca="false">W15*$B15</f>
        <v>3</v>
      </c>
      <c r="Y15" s="17" t="n">
        <f aca="false">Y14</f>
        <v>1.22760999606454</v>
      </c>
      <c r="Z15" s="59" t="n">
        <f aca="false">Y15*$B15</f>
        <v>3.68282998819362</v>
      </c>
    </row>
    <row r="16" customFormat="false" ht="15" hidden="false" customHeight="false" outlineLevel="0" collapsed="false">
      <c r="A16" s="0" t="s">
        <v>905</v>
      </c>
      <c r="B16" s="0" t="n">
        <v>1</v>
      </c>
      <c r="D16" s="0" t="n">
        <f aca="false">$B16</f>
        <v>1</v>
      </c>
      <c r="F16" s="0" t="n">
        <f aca="false">$B16</f>
        <v>1</v>
      </c>
      <c r="H16" s="0" t="n">
        <f aca="false">$B16</f>
        <v>1</v>
      </c>
      <c r="J16" s="0" t="n">
        <f aca="false">$B16</f>
        <v>1</v>
      </c>
      <c r="L16" s="0" t="n">
        <f aca="false">$B16</f>
        <v>1</v>
      </c>
      <c r="N16" s="0" t="n">
        <f aca="false">$B16</f>
        <v>1</v>
      </c>
      <c r="P16" s="0" t="n">
        <f aca="false">$B16</f>
        <v>1</v>
      </c>
      <c r="R16" s="0" t="n">
        <f aca="false">$B16</f>
        <v>1</v>
      </c>
      <c r="T16" s="0" t="n">
        <f aca="false">$B16</f>
        <v>1</v>
      </c>
      <c r="V16" s="0" t="n">
        <f aca="false">$B16</f>
        <v>1</v>
      </c>
      <c r="X16" s="0" t="n">
        <f aca="false">$B16</f>
        <v>1</v>
      </c>
      <c r="Z16" s="0" t="n">
        <f aca="false">$B16</f>
        <v>1</v>
      </c>
      <c r="AD16" s="0" t="s">
        <v>903</v>
      </c>
    </row>
    <row r="17" customFormat="false" ht="15" hidden="false" customHeight="false" outlineLevel="0" collapsed="false">
      <c r="A17" s="0" t="s">
        <v>906</v>
      </c>
      <c r="B17" s="0" t="n">
        <f aca="false">B14*B16</f>
        <v>3</v>
      </c>
      <c r="D17" s="0" t="n">
        <f aca="false">D14*D16</f>
        <v>3</v>
      </c>
      <c r="F17" s="0" t="n">
        <f aca="false">F14*F16</f>
        <v>3</v>
      </c>
      <c r="H17" s="59" t="n">
        <f aca="false">H14*H16</f>
        <v>4.26084629754635</v>
      </c>
      <c r="J17" s="59" t="n">
        <f aca="false">J14*J16</f>
        <v>4.03465751248298</v>
      </c>
      <c r="L17" s="0" t="n">
        <f aca="false">L14*L16</f>
        <v>3</v>
      </c>
      <c r="N17" s="59" t="n">
        <f aca="false">N14*N16</f>
        <v>4.22894871533887</v>
      </c>
      <c r="P17" s="59" t="n">
        <f aca="false">P14*P16</f>
        <v>4.27999766904707</v>
      </c>
      <c r="R17" s="59" t="n">
        <f aca="false">R14*R16</f>
        <v>4.389636979138</v>
      </c>
      <c r="T17" s="0" t="n">
        <f aca="false">T14*T16</f>
        <v>3</v>
      </c>
      <c r="V17" s="59" t="n">
        <f aca="false">V14*V16</f>
        <v>4.09330971154806</v>
      </c>
      <c r="X17" s="0" t="n">
        <f aca="false">X14*X16</f>
        <v>3</v>
      </c>
      <c r="Z17" s="59" t="n">
        <f aca="false">Z14*Z16</f>
        <v>3.68282998819362</v>
      </c>
      <c r="AD17" s="0" t="s">
        <v>729</v>
      </c>
    </row>
    <row r="18" customFormat="false" ht="15" hidden="false" customHeight="false" outlineLevel="0" collapsed="false">
      <c r="A18" s="0" t="s">
        <v>907</v>
      </c>
      <c r="B18" s="0" t="n">
        <f aca="false">B15*B16</f>
        <v>3</v>
      </c>
      <c r="D18" s="0" t="n">
        <f aca="false">D15*D16</f>
        <v>3</v>
      </c>
      <c r="F18" s="0" t="n">
        <f aca="false">F15*F16</f>
        <v>3</v>
      </c>
      <c r="H18" s="59" t="n">
        <f aca="false">H15*H16</f>
        <v>4.26084629754635</v>
      </c>
      <c r="J18" s="59" t="n">
        <f aca="false">J15*J16</f>
        <v>4.03465751248298</v>
      </c>
      <c r="L18" s="0" t="n">
        <f aca="false">L15*L16</f>
        <v>3</v>
      </c>
      <c r="N18" s="59" t="n">
        <f aca="false">N15*N16</f>
        <v>4.22894871533887</v>
      </c>
      <c r="P18" s="59" t="n">
        <f aca="false">P15*P16</f>
        <v>4.27999766904707</v>
      </c>
      <c r="R18" s="59" t="n">
        <f aca="false">R15*R16</f>
        <v>4.389636979138</v>
      </c>
      <c r="T18" s="0" t="n">
        <f aca="false">T15*T16</f>
        <v>3</v>
      </c>
      <c r="V18" s="59" t="n">
        <f aca="false">V15*V16</f>
        <v>4.09330971154806</v>
      </c>
      <c r="X18" s="0" t="n">
        <f aca="false">X15*X16</f>
        <v>3</v>
      </c>
      <c r="Z18" s="59" t="n">
        <f aca="false">Z15*Z16</f>
        <v>3.68282998819362</v>
      </c>
    </row>
    <row r="19" customFormat="false" ht="15" hidden="false" customHeight="false" outlineLevel="0" collapsed="false">
      <c r="A19" s="20" t="s">
        <v>908</v>
      </c>
      <c r="B19" s="25" t="n">
        <f aca="false">B14*(B9/60)+B15*(B13/60)</f>
        <v>0.299855654166667</v>
      </c>
      <c r="D19" s="25" t="n">
        <f aca="false">D14*(D9/60)+D15*(D13/60)</f>
        <v>0.299855654166667</v>
      </c>
      <c r="F19" s="25" t="n">
        <f aca="false">F14*(F9/60)+F15*(F13/60)</f>
        <v>0.299855654166667</v>
      </c>
      <c r="H19" s="25" t="n">
        <f aca="false">H14*(H9/60)+H15*(H13/60)</f>
        <v>0.42587961795146</v>
      </c>
      <c r="J19" s="25" t="n">
        <f aca="false">J14*(J9/60)+J15*(J13/60)</f>
        <v>0.403271622581346</v>
      </c>
      <c r="L19" s="25" t="n">
        <f aca="false">L14*(L9/60)+L15*(L13/60)</f>
        <v>0.299855654166667</v>
      </c>
      <c r="N19" s="25" t="n">
        <f aca="false">N14*(N9/60)+N15*(N13/60)</f>
        <v>0.42269139449174</v>
      </c>
      <c r="P19" s="25" t="n">
        <f aca="false">P14*(P9/60)+P15*(P13/60)</f>
        <v>0.427793833627972</v>
      </c>
      <c r="R19" s="25" t="n">
        <f aca="false">R14*(R9/60)+R15*(R13/60)</f>
        <v>0.438752489311205</v>
      </c>
      <c r="T19" s="25" t="n">
        <f aca="false">T14*(T9/60)+T15*(T13/60)</f>
        <v>0.299855654166667</v>
      </c>
      <c r="V19" s="25" t="n">
        <f aca="false">V14*(V9/60)+V15*(V13/60)</f>
        <v>0.409134020421004</v>
      </c>
      <c r="X19" s="25" t="n">
        <f aca="false">X14*(X9/60)+X15*(X13/60)</f>
        <v>0.299855654166667</v>
      </c>
      <c r="Z19" s="25" t="n">
        <f aca="false">Z14*(Z9/60)+Z15*(Z13/60)</f>
        <v>0.368105798431472</v>
      </c>
      <c r="AD19" s="0" t="s">
        <v>250</v>
      </c>
    </row>
    <row r="20" s="101" customFormat="true" ht="15" hidden="false" customHeight="false" outlineLevel="0" collapsed="false">
      <c r="A20" s="101" t="s">
        <v>909</v>
      </c>
      <c r="B20" s="177" t="n">
        <f aca="false">B19*B16</f>
        <v>0.299855654166667</v>
      </c>
      <c r="D20" s="177" t="n">
        <f aca="false">D19*D16</f>
        <v>0.299855654166667</v>
      </c>
      <c r="F20" s="177" t="n">
        <f aca="false">F19*F16</f>
        <v>0.299855654166667</v>
      </c>
      <c r="H20" s="177" t="n">
        <f aca="false">H19*H16</f>
        <v>0.42587961795146</v>
      </c>
      <c r="J20" s="177" t="n">
        <f aca="false">J19*J16</f>
        <v>0.403271622581346</v>
      </c>
      <c r="L20" s="177" t="n">
        <f aca="false">L19*L16</f>
        <v>0.299855654166667</v>
      </c>
      <c r="N20" s="177" t="n">
        <f aca="false">N19*N16</f>
        <v>0.42269139449174</v>
      </c>
      <c r="P20" s="177" t="n">
        <f aca="false">P19*P16</f>
        <v>0.427793833627972</v>
      </c>
      <c r="R20" s="177" t="n">
        <f aca="false">R19*R16</f>
        <v>0.438752489311205</v>
      </c>
      <c r="T20" s="177" t="n">
        <f aca="false">T19*T16</f>
        <v>0.299855654166667</v>
      </c>
      <c r="V20" s="177" t="n">
        <f aca="false">V19*V16</f>
        <v>0.409134020421004</v>
      </c>
      <c r="X20" s="177" t="n">
        <f aca="false">X19*X16</f>
        <v>0.299855654166667</v>
      </c>
      <c r="Z20" s="177" t="n">
        <f aca="false">Z19*Z16</f>
        <v>0.368105798431472</v>
      </c>
      <c r="AA20" s="177" t="n">
        <f aca="false">D$2*D20+F$2*F20</f>
        <v>0.299855654166667</v>
      </c>
      <c r="AB20" s="177" t="n">
        <f aca="false">H$2*H20+J$2*J20+L$2*L20</f>
        <v>0.350172597668219</v>
      </c>
      <c r="AC20" s="177" t="n">
        <f aca="false">N$2*N20+P$2*P20+R$2*R20+T$2*T20+V$2*V20+X$2*X20+Z$2*Z20</f>
        <v>0.361500186536862</v>
      </c>
    </row>
    <row r="21" customFormat="false" ht="15" hidden="false" customHeight="false" outlineLevel="0" collapsed="false">
      <c r="A21" s="0" t="s">
        <v>910</v>
      </c>
      <c r="B21" s="0" t="n">
        <v>3</v>
      </c>
      <c r="C21" s="0" t="n">
        <v>1</v>
      </c>
      <c r="D21" s="0" t="n">
        <f aca="false">C21*$B21</f>
        <v>3</v>
      </c>
      <c r="E21" s="0" t="n">
        <v>1</v>
      </c>
      <c r="F21" s="0" t="n">
        <f aca="false">E21*$B21</f>
        <v>3</v>
      </c>
      <c r="G21" s="17" t="n">
        <f aca="false">1+0.05*'Macro-Regions'!I7</f>
        <v>1.42028209918212</v>
      </c>
      <c r="H21" s="17" t="n">
        <f aca="false">G21*$B21</f>
        <v>4.26084629754635</v>
      </c>
      <c r="I21" s="17" t="n">
        <f aca="false">1+0.05*'Macro-Regions'!I8</f>
        <v>1.34488583749433</v>
      </c>
      <c r="J21" s="17" t="n">
        <f aca="false">I21*$B21</f>
        <v>4.03465751248298</v>
      </c>
      <c r="K21" s="0" t="n">
        <v>1</v>
      </c>
      <c r="L21" s="0" t="n">
        <f aca="false">K21*$B21</f>
        <v>3</v>
      </c>
      <c r="M21" s="59" t="n">
        <f aca="false">1+0.05*'Macro-Regions'!I10</f>
        <v>1.40964957177962</v>
      </c>
      <c r="N21" s="59" t="n">
        <f aca="false">M21*$B21</f>
        <v>4.22894871533887</v>
      </c>
      <c r="O21" s="17" t="n">
        <f aca="false">1+0.05*'Macro-Regions'!I11</f>
        <v>1.42666588968235</v>
      </c>
      <c r="P21" s="17" t="n">
        <f aca="false">O21*$B21</f>
        <v>4.27999766904707</v>
      </c>
      <c r="Q21" s="59" t="n">
        <f aca="false">1+0.05*'Macro-Regions'!I12</f>
        <v>1.46321232637933</v>
      </c>
      <c r="R21" s="59" t="n">
        <f aca="false">Q21*$B21</f>
        <v>4.389636979138</v>
      </c>
      <c r="S21" s="0" t="n">
        <v>1</v>
      </c>
      <c r="T21" s="0" t="n">
        <f aca="false">S21*$B21</f>
        <v>3</v>
      </c>
      <c r="U21" s="59" t="n">
        <f aca="false">1+0.05*'Macro-Regions'!I14</f>
        <v>1.36443657051602</v>
      </c>
      <c r="V21" s="59" t="n">
        <f aca="false">U21*$B21</f>
        <v>4.09330971154806</v>
      </c>
      <c r="W21" s="0" t="n">
        <v>1</v>
      </c>
      <c r="X21" s="0" t="n">
        <f aca="false">W21*$B21</f>
        <v>3</v>
      </c>
      <c r="Y21" s="17" t="n">
        <f aca="false">1+0.05*'Macro-Regions'!I16</f>
        <v>1.22760999606454</v>
      </c>
      <c r="Z21" s="17" t="n">
        <f aca="false">Y21*$B21</f>
        <v>3.68282998819362</v>
      </c>
      <c r="AD21" s="0" t="s">
        <v>903</v>
      </c>
    </row>
    <row r="22" customFormat="false" ht="15" hidden="false" customHeight="false" outlineLevel="0" collapsed="false">
      <c r="A22" s="0" t="s">
        <v>911</v>
      </c>
      <c r="B22" s="0" t="n">
        <v>3</v>
      </c>
      <c r="C22" s="0" t="n">
        <f aca="false">C21</f>
        <v>1</v>
      </c>
      <c r="D22" s="0" t="n">
        <f aca="false">C22*$B22</f>
        <v>3</v>
      </c>
      <c r="E22" s="0" t="n">
        <f aca="false">E21</f>
        <v>1</v>
      </c>
      <c r="F22" s="0" t="n">
        <f aca="false">E22*$B22</f>
        <v>3</v>
      </c>
      <c r="G22" s="17" t="n">
        <f aca="false">G21</f>
        <v>1.42028209918212</v>
      </c>
      <c r="H22" s="17" t="n">
        <f aca="false">G22*$B22</f>
        <v>4.26084629754635</v>
      </c>
      <c r="I22" s="17" t="n">
        <f aca="false">I21</f>
        <v>1.34488583749433</v>
      </c>
      <c r="J22" s="17" t="n">
        <f aca="false">I22*$B22</f>
        <v>4.03465751248298</v>
      </c>
      <c r="K22" s="0" t="n">
        <f aca="false">K21</f>
        <v>1</v>
      </c>
      <c r="L22" s="0" t="n">
        <f aca="false">K22*$B22</f>
        <v>3</v>
      </c>
      <c r="M22" s="59" t="n">
        <f aca="false">M21</f>
        <v>1.40964957177962</v>
      </c>
      <c r="N22" s="59" t="n">
        <f aca="false">M22*$B22</f>
        <v>4.22894871533887</v>
      </c>
      <c r="O22" s="17" t="n">
        <f aca="false">O21</f>
        <v>1.42666588968235</v>
      </c>
      <c r="P22" s="17" t="n">
        <f aca="false">O22*$B22</f>
        <v>4.27999766904707</v>
      </c>
      <c r="Q22" s="59" t="n">
        <f aca="false">Q21</f>
        <v>1.46321232637933</v>
      </c>
      <c r="R22" s="59" t="n">
        <f aca="false">Q22*$B22</f>
        <v>4.389636979138</v>
      </c>
      <c r="S22" s="0" t="n">
        <f aca="false">S21</f>
        <v>1</v>
      </c>
      <c r="T22" s="0" t="n">
        <f aca="false">S22*$B22</f>
        <v>3</v>
      </c>
      <c r="U22" s="59" t="n">
        <f aca="false">U21</f>
        <v>1.36443657051602</v>
      </c>
      <c r="V22" s="59" t="n">
        <f aca="false">U22*$B22</f>
        <v>4.09330971154806</v>
      </c>
      <c r="W22" s="0" t="n">
        <f aca="false">W21</f>
        <v>1</v>
      </c>
      <c r="X22" s="0" t="n">
        <f aca="false">W22*$B22</f>
        <v>3</v>
      </c>
      <c r="Y22" s="17" t="n">
        <f aca="false">Y21</f>
        <v>1.22760999606454</v>
      </c>
      <c r="Z22" s="17" t="n">
        <f aca="false">Y22*$B22</f>
        <v>3.68282998819362</v>
      </c>
    </row>
    <row r="23" customFormat="false" ht="15" hidden="false" customHeight="false" outlineLevel="0" collapsed="false">
      <c r="A23" s="0" t="s">
        <v>912</v>
      </c>
      <c r="B23" s="0" t="n">
        <v>2</v>
      </c>
      <c r="D23" s="0" t="n">
        <f aca="false">$B23</f>
        <v>2</v>
      </c>
      <c r="F23" s="0" t="n">
        <f aca="false">$B23</f>
        <v>2</v>
      </c>
      <c r="H23" s="0" t="n">
        <f aca="false">$B23</f>
        <v>2</v>
      </c>
      <c r="J23" s="0" t="n">
        <f aca="false">$B23</f>
        <v>2</v>
      </c>
      <c r="L23" s="0" t="n">
        <f aca="false">$B23</f>
        <v>2</v>
      </c>
      <c r="N23" s="0" t="n">
        <f aca="false">$B23</f>
        <v>2</v>
      </c>
      <c r="P23" s="0" t="n">
        <f aca="false">$B23</f>
        <v>2</v>
      </c>
      <c r="R23" s="0" t="n">
        <f aca="false">$B23</f>
        <v>2</v>
      </c>
      <c r="T23" s="0" t="n">
        <f aca="false">$B23</f>
        <v>2</v>
      </c>
      <c r="V23" s="0" t="n">
        <f aca="false">$B23</f>
        <v>2</v>
      </c>
      <c r="X23" s="0" t="n">
        <f aca="false">$B23</f>
        <v>2</v>
      </c>
      <c r="Z23" s="0" t="n">
        <f aca="false">$B23</f>
        <v>2</v>
      </c>
      <c r="AD23" s="0" t="s">
        <v>903</v>
      </c>
    </row>
    <row r="24" customFormat="false" ht="15" hidden="false" customHeight="false" outlineLevel="0" collapsed="false">
      <c r="A24" s="0" t="s">
        <v>913</v>
      </c>
      <c r="B24" s="17" t="n">
        <f aca="false">B21*B23</f>
        <v>6</v>
      </c>
      <c r="C24" s="17"/>
      <c r="D24" s="17" t="n">
        <f aca="false">D21*D23</f>
        <v>6</v>
      </c>
      <c r="E24" s="17"/>
      <c r="F24" s="17" t="n">
        <f aca="false">F21*F23</f>
        <v>6</v>
      </c>
      <c r="G24" s="17"/>
      <c r="H24" s="17" t="n">
        <f aca="false">H21*H23</f>
        <v>8.5216925950927</v>
      </c>
      <c r="I24" s="17"/>
      <c r="J24" s="17" t="n">
        <f aca="false">J21*J23</f>
        <v>8.06931502496596</v>
      </c>
      <c r="K24" s="17"/>
      <c r="L24" s="17" t="n">
        <f aca="false">L21*L23</f>
        <v>6</v>
      </c>
      <c r="M24" s="17"/>
      <c r="N24" s="17" t="n">
        <f aca="false">N21*N23</f>
        <v>8.45789743067774</v>
      </c>
      <c r="O24" s="17"/>
      <c r="P24" s="17" t="n">
        <f aca="false">P21*P23</f>
        <v>8.55999533809413</v>
      </c>
      <c r="Q24" s="17"/>
      <c r="R24" s="17" t="n">
        <f aca="false">R21*R23</f>
        <v>8.77927395827599</v>
      </c>
      <c r="S24" s="17"/>
      <c r="T24" s="17" t="n">
        <f aca="false">T21*T23</f>
        <v>6</v>
      </c>
      <c r="U24" s="17"/>
      <c r="V24" s="17" t="n">
        <f aca="false">V21*V23</f>
        <v>8.18661942309612</v>
      </c>
      <c r="W24" s="17"/>
      <c r="X24" s="17" t="n">
        <f aca="false">X21*X23</f>
        <v>6</v>
      </c>
      <c r="Y24" s="17"/>
      <c r="Z24" s="17" t="n">
        <f aca="false">Z21*Z23</f>
        <v>7.36565997638725</v>
      </c>
      <c r="AD24" s="0" t="s">
        <v>250</v>
      </c>
    </row>
    <row r="25" customFormat="false" ht="15" hidden="false" customHeight="false" outlineLevel="0" collapsed="false">
      <c r="A25" s="0" t="s">
        <v>914</v>
      </c>
      <c r="B25" s="17" t="n">
        <f aca="false">B22*B23</f>
        <v>6</v>
      </c>
      <c r="D25" s="17" t="n">
        <f aca="false">D22*D23</f>
        <v>6</v>
      </c>
      <c r="F25" s="17" t="n">
        <f aca="false">F22*F23</f>
        <v>6</v>
      </c>
      <c r="H25" s="17" t="n">
        <f aca="false">H22*H23</f>
        <v>8.5216925950927</v>
      </c>
      <c r="J25" s="17" t="n">
        <f aca="false">J22*J23</f>
        <v>8.06931502496596</v>
      </c>
      <c r="L25" s="17" t="n">
        <f aca="false">L22*L23</f>
        <v>6</v>
      </c>
      <c r="N25" s="17" t="n">
        <f aca="false">N22*N23</f>
        <v>8.45789743067774</v>
      </c>
      <c r="P25" s="17" t="n">
        <f aca="false">P22*P23</f>
        <v>8.55999533809413</v>
      </c>
      <c r="R25" s="17" t="n">
        <f aca="false">R22*R23</f>
        <v>8.77927395827599</v>
      </c>
      <c r="T25" s="17" t="n">
        <f aca="false">T22*T23</f>
        <v>6</v>
      </c>
      <c r="V25" s="17" t="n">
        <f aca="false">V22*V23</f>
        <v>8.18661942309612</v>
      </c>
      <c r="X25" s="17" t="n">
        <f aca="false">X22*X23</f>
        <v>6</v>
      </c>
      <c r="Z25" s="17" t="n">
        <f aca="false">Z22*Z23</f>
        <v>7.36565997638725</v>
      </c>
    </row>
    <row r="26" customFormat="false" ht="15" hidden="false" customHeight="false" outlineLevel="0" collapsed="false">
      <c r="A26" s="20" t="s">
        <v>915</v>
      </c>
      <c r="B26" s="25" t="n">
        <f aca="false">B21*(B9/60)+B22*(B13/60)</f>
        <v>0.299855654166667</v>
      </c>
      <c r="D26" s="25" t="n">
        <f aca="false">D21*(D9/60)+D22*(D13/60)</f>
        <v>0.299855654166667</v>
      </c>
      <c r="F26" s="25" t="n">
        <f aca="false">F21*(F9/60)+F22*(F13/60)</f>
        <v>0.299855654166667</v>
      </c>
      <c r="H26" s="25" t="n">
        <f aca="false">H21*(H9/60)+H22*(H13/60)</f>
        <v>0.42587961795146</v>
      </c>
      <c r="J26" s="25" t="n">
        <f aca="false">J21*(J9/60)+J22*(J13/60)</f>
        <v>0.403271622581346</v>
      </c>
      <c r="L26" s="25" t="n">
        <f aca="false">L21*(L9/60)+L22*(L13/60)</f>
        <v>0.299855654166667</v>
      </c>
      <c r="N26" s="25" t="n">
        <f aca="false">N21*(N9/60)+N22*(N13/60)</f>
        <v>0.42269139449174</v>
      </c>
      <c r="P26" s="25" t="n">
        <f aca="false">P21*(P9/60)+P22*(P13/60)</f>
        <v>0.427793833627972</v>
      </c>
      <c r="R26" s="25" t="n">
        <f aca="false">R21*(R9/60)+R22*(R13/60)</f>
        <v>0.438752489311205</v>
      </c>
      <c r="T26" s="25" t="n">
        <f aca="false">T21*(T9/60)+T22*(T13/60)</f>
        <v>0.299855654166667</v>
      </c>
      <c r="V26" s="25" t="n">
        <f aca="false">V21*(V9/60)+V22*(V13/60)</f>
        <v>0.409134020421004</v>
      </c>
      <c r="X26" s="25" t="n">
        <f aca="false">X21*(X9/60)+X22*(X13/60)</f>
        <v>0.299855654166667</v>
      </c>
      <c r="Z26" s="25" t="n">
        <f aca="false">Z21*(Z9/60)+Z22*(Z13/60)</f>
        <v>0.368105798431472</v>
      </c>
    </row>
    <row r="27" s="101" customFormat="true" ht="15" hidden="false" customHeight="false" outlineLevel="0" collapsed="false">
      <c r="A27" s="101" t="s">
        <v>916</v>
      </c>
      <c r="B27" s="177" t="n">
        <f aca="false">B26*B23</f>
        <v>0.599711308333333</v>
      </c>
      <c r="D27" s="177" t="n">
        <f aca="false">D26*D23</f>
        <v>0.599711308333333</v>
      </c>
      <c r="F27" s="177" t="n">
        <f aca="false">F26*F23</f>
        <v>0.599711308333333</v>
      </c>
      <c r="H27" s="177" t="n">
        <f aca="false">H26*H23</f>
        <v>0.85175923590292</v>
      </c>
      <c r="J27" s="177" t="n">
        <f aca="false">J26*J23</f>
        <v>0.806543245162693</v>
      </c>
      <c r="L27" s="177" t="n">
        <f aca="false">L26*L23</f>
        <v>0.599711308333333</v>
      </c>
      <c r="N27" s="177" t="n">
        <f aca="false">N26*N23</f>
        <v>0.845382788983481</v>
      </c>
      <c r="P27" s="177" t="n">
        <f aca="false">P26*P23</f>
        <v>0.855587667255944</v>
      </c>
      <c r="R27" s="177" t="n">
        <f aca="false">R26*R23</f>
        <v>0.87750497862241</v>
      </c>
      <c r="T27" s="177" t="n">
        <f aca="false">T26*T23</f>
        <v>0.599711308333333</v>
      </c>
      <c r="V27" s="177" t="n">
        <f aca="false">V26*V23</f>
        <v>0.818268040842009</v>
      </c>
      <c r="X27" s="177" t="n">
        <f aca="false">X26*X23</f>
        <v>0.599711308333333</v>
      </c>
      <c r="Z27" s="177" t="n">
        <f aca="false">Z26*Z23</f>
        <v>0.736211596862944</v>
      </c>
      <c r="AA27" s="177" t="n">
        <f aca="false">D$2*D27+F$2*F27</f>
        <v>0.599711308333333</v>
      </c>
      <c r="AB27" s="177" t="n">
        <f aca="false">H$2*H27+J$2*J27+L$2*L27</f>
        <v>0.700345195336439</v>
      </c>
      <c r="AC27" s="177" t="n">
        <f aca="false">N$2*N27+P$2*P27+R$2*R27+T$2*T27+V$2*V27+X$2*X27+Z$2*Z27</f>
        <v>0.723000373073724</v>
      </c>
    </row>
    <row r="28" customFormat="false" ht="15" hidden="false" customHeight="false" outlineLevel="0" collapsed="false">
      <c r="A28" s="20" t="s">
        <v>825</v>
      </c>
      <c r="B28" s="25"/>
    </row>
    <row r="29" customFormat="false" ht="15" hidden="false" customHeight="false" outlineLevel="0" collapsed="false">
      <c r="A29" s="53" t="s">
        <v>917</v>
      </c>
      <c r="B29" s="182"/>
      <c r="C29" s="53"/>
      <c r="D29" s="53"/>
    </row>
    <row r="30" s="58" customFormat="true" ht="15" hidden="false" customHeight="false" outlineLevel="0" collapsed="false">
      <c r="A30" s="58" t="s">
        <v>918</v>
      </c>
      <c r="B30" s="179" t="n">
        <f aca="false">(8.48+0.1*8.48)/500</f>
        <v>0.018656</v>
      </c>
      <c r="D30" s="179" t="n">
        <f aca="false">$B30</f>
        <v>0.018656</v>
      </c>
      <c r="F30" s="179" t="n">
        <f aca="false">$B30</f>
        <v>0.018656</v>
      </c>
      <c r="H30" s="179" t="n">
        <f aca="false">$B30</f>
        <v>0.018656</v>
      </c>
      <c r="J30" s="179" t="n">
        <f aca="false">$B30</f>
        <v>0.018656</v>
      </c>
      <c r="L30" s="179" t="n">
        <f aca="false">$B30</f>
        <v>0.018656</v>
      </c>
      <c r="N30" s="179" t="n">
        <f aca="false">$B30</f>
        <v>0.018656</v>
      </c>
      <c r="P30" s="179" t="n">
        <f aca="false">$B30</f>
        <v>0.018656</v>
      </c>
      <c r="R30" s="179" t="n">
        <f aca="false">$B30</f>
        <v>0.018656</v>
      </c>
      <c r="T30" s="179" t="n">
        <f aca="false">$B30</f>
        <v>0.018656</v>
      </c>
      <c r="V30" s="179" t="n">
        <f aca="false">$B30</f>
        <v>0.018656</v>
      </c>
      <c r="X30" s="179" t="n">
        <f aca="false">$B30</f>
        <v>0.018656</v>
      </c>
      <c r="Z30" s="179" t="n">
        <f aca="false">$B30</f>
        <v>0.018656</v>
      </c>
      <c r="AD30" s="58" t="s">
        <v>919</v>
      </c>
    </row>
    <row r="31" s="58" customFormat="true" ht="15" hidden="false" customHeight="false" outlineLevel="0" collapsed="false">
      <c r="A31" s="58" t="s">
        <v>741</v>
      </c>
      <c r="B31" s="179" t="n">
        <f aca="false">0.05*B30</f>
        <v>0.0009328</v>
      </c>
      <c r="C31" s="58" t="n">
        <f aca="false">0.05+0</f>
        <v>0.05</v>
      </c>
      <c r="D31" s="25" t="n">
        <f aca="false">C31*D30</f>
        <v>0.0009328</v>
      </c>
      <c r="E31" s="58" t="n">
        <f aca="false">0.05+0.02*('Macro-Regions'!M6/50)</f>
        <v>0.142</v>
      </c>
      <c r="F31" s="25" t="n">
        <f aca="false">E31*F30</f>
        <v>0.002649152</v>
      </c>
      <c r="G31" s="58" t="n">
        <f aca="false">0.05+0.02*('Macro-Regions'!M7/50)</f>
        <v>0.422</v>
      </c>
      <c r="H31" s="25" t="n">
        <f aca="false">G31*H30</f>
        <v>0.007872832</v>
      </c>
      <c r="I31" s="58" t="n">
        <f aca="false">0.05+0.02*('Macro-Regions'!M8/50)</f>
        <v>0.53</v>
      </c>
      <c r="J31" s="25" t="n">
        <f aca="false">I31*J30</f>
        <v>0.00988768</v>
      </c>
      <c r="K31" s="58" t="n">
        <f aca="false">0.05+0.02*('Macro-Regions'!M9/50)</f>
        <v>0.61</v>
      </c>
      <c r="L31" s="25" t="n">
        <f aca="false">K31*L30</f>
        <v>0.01138016</v>
      </c>
      <c r="M31" s="58" t="n">
        <f aca="false">0.05+0.02*('Macro-Regions'!M10/50)</f>
        <v>0.142</v>
      </c>
      <c r="N31" s="25" t="n">
        <f aca="false">M31*N30</f>
        <v>0.002649152</v>
      </c>
      <c r="O31" s="58" t="n">
        <f aca="false">0.05+0.02*('Macro-Regions'!M11/50)</f>
        <v>0.158</v>
      </c>
      <c r="P31" s="25" t="n">
        <f aca="false">O31*P30</f>
        <v>0.002947648</v>
      </c>
      <c r="Q31" s="58" t="n">
        <f aca="false">0.05+0.02*('Macro-Regions'!M12/50)</f>
        <v>0.278</v>
      </c>
      <c r="R31" s="25" t="n">
        <f aca="false">Q31*R30</f>
        <v>0.005186368</v>
      </c>
      <c r="S31" s="58" t="n">
        <f aca="false">0.05+0.02*('Macro-Regions'!M13/50)</f>
        <v>0.158</v>
      </c>
      <c r="T31" s="25" t="n">
        <f aca="false">S31*T30</f>
        <v>0.002947648</v>
      </c>
      <c r="U31" s="58" t="n">
        <f aca="false">0.05+0.02*('Macro-Regions'!M14/50)</f>
        <v>0.05</v>
      </c>
      <c r="V31" s="25" t="n">
        <f aca="false">U31*V30</f>
        <v>0.0009328</v>
      </c>
      <c r="W31" s="58" t="n">
        <f aca="false">0.05+0.02*('Macro-Regions'!M15/50)</f>
        <v>0.178</v>
      </c>
      <c r="X31" s="25" t="n">
        <f aca="false">W31*X30</f>
        <v>0.003320768</v>
      </c>
      <c r="Y31" s="58" t="n">
        <f aca="false">0.05+0.02*('Macro-Regions'!M16/50)</f>
        <v>0.078</v>
      </c>
      <c r="Z31" s="25" t="n">
        <f aca="false">Y31*Z30</f>
        <v>0.001455168</v>
      </c>
      <c r="AD31" s="19" t="s">
        <v>742</v>
      </c>
    </row>
    <row r="32" customFormat="false" ht="15" hidden="false" customHeight="false" outlineLevel="0" collapsed="false">
      <c r="A32" s="0" t="s">
        <v>920</v>
      </c>
      <c r="B32" s="59" t="n">
        <f aca="false">SUM(B30:B31)</f>
        <v>0.0195888</v>
      </c>
      <c r="D32" s="59" t="n">
        <f aca="false">SUM(D30:D31)</f>
        <v>0.0195888</v>
      </c>
      <c r="F32" s="59" t="n">
        <f aca="false">SUM(F30:F31)</f>
        <v>0.021305152</v>
      </c>
      <c r="H32" s="59" t="n">
        <f aca="false">SUM(H30:H31)</f>
        <v>0.026528832</v>
      </c>
      <c r="J32" s="59" t="n">
        <f aca="false">SUM(J30:J31)</f>
        <v>0.02854368</v>
      </c>
      <c r="L32" s="59" t="n">
        <f aca="false">SUM(L30:L31)</f>
        <v>0.03003616</v>
      </c>
      <c r="N32" s="59" t="n">
        <f aca="false">SUM(N30:N31)</f>
        <v>0.021305152</v>
      </c>
      <c r="P32" s="59" t="n">
        <f aca="false">SUM(P30:P31)</f>
        <v>0.021603648</v>
      </c>
      <c r="R32" s="59" t="n">
        <f aca="false">SUM(R30:R31)</f>
        <v>0.023842368</v>
      </c>
      <c r="T32" s="59" t="n">
        <f aca="false">SUM(T30:T31)</f>
        <v>0.021603648</v>
      </c>
      <c r="V32" s="59" t="n">
        <f aca="false">SUM(V30:V31)</f>
        <v>0.0195888</v>
      </c>
      <c r="X32" s="59" t="n">
        <f aca="false">SUM(X30:X31)</f>
        <v>0.021976768</v>
      </c>
      <c r="Z32" s="59" t="n">
        <f aca="false">SUM(Z30:Z31)</f>
        <v>0.020111168</v>
      </c>
      <c r="AD32" s="20"/>
    </row>
    <row r="33" customFormat="false" ht="15" hidden="false" customHeight="false" outlineLevel="0" collapsed="false">
      <c r="A33" s="0" t="s">
        <v>921</v>
      </c>
      <c r="B33" s="22" t="n">
        <f aca="false">Interventions!$C106</f>
        <v>1</v>
      </c>
      <c r="C33" s="59"/>
      <c r="D33" s="22" t="n">
        <f aca="false">Interventions!$C106</f>
        <v>1</v>
      </c>
      <c r="F33" s="22" t="n">
        <f aca="false">Interventions!$C106</f>
        <v>1</v>
      </c>
      <c r="H33" s="22" t="n">
        <f aca="false">Interventions!$C106</f>
        <v>1</v>
      </c>
      <c r="J33" s="22" t="n">
        <f aca="false">Interventions!$C106</f>
        <v>1</v>
      </c>
      <c r="L33" s="22" t="n">
        <f aca="false">Interventions!$C106</f>
        <v>1</v>
      </c>
      <c r="N33" s="22" t="n">
        <f aca="false">Interventions!$C106</f>
        <v>1</v>
      </c>
      <c r="P33" s="22" t="n">
        <f aca="false">Interventions!$C106</f>
        <v>1</v>
      </c>
      <c r="R33" s="22" t="n">
        <f aca="false">Interventions!$C106</f>
        <v>1</v>
      </c>
      <c r="T33" s="22" t="n">
        <f aca="false">Interventions!$C106</f>
        <v>1</v>
      </c>
      <c r="V33" s="22" t="n">
        <f aca="false">Interventions!$C106</f>
        <v>1</v>
      </c>
      <c r="X33" s="22" t="n">
        <f aca="false">Interventions!$C106</f>
        <v>1</v>
      </c>
      <c r="Z33" s="22" t="n">
        <f aca="false">Interventions!$C106</f>
        <v>1</v>
      </c>
      <c r="AA33" s="59"/>
      <c r="AB33" s="59"/>
      <c r="AC33" s="59"/>
    </row>
    <row r="34" s="101" customFormat="true" ht="15" hidden="false" customHeight="false" outlineLevel="0" collapsed="false">
      <c r="A34" s="101" t="s">
        <v>922</v>
      </c>
      <c r="B34" s="177" t="n">
        <f aca="false">B32*B33</f>
        <v>0.0195888</v>
      </c>
      <c r="D34" s="177" t="n">
        <f aca="false">D32*D33</f>
        <v>0.0195888</v>
      </c>
      <c r="F34" s="177" t="n">
        <f aca="false">F32*F33</f>
        <v>0.021305152</v>
      </c>
      <c r="H34" s="177" t="n">
        <f aca="false">H32*H33</f>
        <v>0.026528832</v>
      </c>
      <c r="J34" s="177" t="n">
        <f aca="false">J32*J33</f>
        <v>0.02854368</v>
      </c>
      <c r="L34" s="177" t="n">
        <f aca="false">L32*L33</f>
        <v>0.03003616</v>
      </c>
      <c r="N34" s="177" t="n">
        <f aca="false">N32*N33</f>
        <v>0.021305152</v>
      </c>
      <c r="P34" s="177" t="n">
        <f aca="false">P32*P33</f>
        <v>0.021603648</v>
      </c>
      <c r="R34" s="177" t="n">
        <f aca="false">R32*R33</f>
        <v>0.023842368</v>
      </c>
      <c r="T34" s="177" t="n">
        <f aca="false">T32*T33</f>
        <v>0.021603648</v>
      </c>
      <c r="V34" s="177" t="n">
        <f aca="false">V32*V33</f>
        <v>0.0195888</v>
      </c>
      <c r="X34" s="177" t="n">
        <f aca="false">X32*X33</f>
        <v>0.021976768</v>
      </c>
      <c r="Z34" s="177" t="n">
        <f aca="false">Z32*Z33</f>
        <v>0.020111168</v>
      </c>
      <c r="AA34" s="177" t="n">
        <f aca="false">D$2*D34+F$2*F34</f>
        <v>0.020436917573166</v>
      </c>
      <c r="AB34" s="177" t="n">
        <f aca="false">H$2*H34+J$2*J34+L$2*L34</f>
        <v>0.0290472970401841</v>
      </c>
      <c r="AC34" s="177" t="n">
        <f aca="false">N$2*N34+P$2*P34+R$2*R34+T$2*T34+V$2*V34+X$2*X34+Z$2*Z34</f>
        <v>0.0214618210813283</v>
      </c>
    </row>
    <row r="36" customFormat="false" ht="15" hidden="false" customHeight="false" outlineLevel="0" collapsed="false">
      <c r="A36" s="53" t="s">
        <v>923</v>
      </c>
    </row>
    <row r="37" customFormat="false" ht="15" hidden="false" customHeight="false" outlineLevel="0" collapsed="false">
      <c r="A37" s="0" t="s">
        <v>924</v>
      </c>
      <c r="B37" s="25" t="n">
        <f aca="false">(10.08+0.1*10.08)/500</f>
        <v>0.022176</v>
      </c>
      <c r="D37" s="25" t="n">
        <f aca="false">$B37</f>
        <v>0.022176</v>
      </c>
      <c r="F37" s="25" t="n">
        <f aca="false">$B37</f>
        <v>0.022176</v>
      </c>
      <c r="H37" s="25" t="n">
        <f aca="false">$B37</f>
        <v>0.022176</v>
      </c>
      <c r="J37" s="25" t="n">
        <f aca="false">$B37</f>
        <v>0.022176</v>
      </c>
      <c r="L37" s="25" t="n">
        <f aca="false">$B37</f>
        <v>0.022176</v>
      </c>
      <c r="N37" s="25" t="n">
        <f aca="false">$B37</f>
        <v>0.022176</v>
      </c>
      <c r="P37" s="25" t="n">
        <f aca="false">$B37</f>
        <v>0.022176</v>
      </c>
      <c r="R37" s="25" t="n">
        <f aca="false">$B37</f>
        <v>0.022176</v>
      </c>
      <c r="T37" s="25" t="n">
        <f aca="false">$B37</f>
        <v>0.022176</v>
      </c>
      <c r="V37" s="25" t="n">
        <f aca="false">$B37</f>
        <v>0.022176</v>
      </c>
      <c r="X37" s="25" t="n">
        <f aca="false">$B37</f>
        <v>0.022176</v>
      </c>
      <c r="Z37" s="25" t="n">
        <f aca="false">$B37</f>
        <v>0.022176</v>
      </c>
      <c r="AD37" s="0" t="s">
        <v>925</v>
      </c>
    </row>
    <row r="38" customFormat="false" ht="15" hidden="false" customHeight="false" outlineLevel="0" collapsed="false">
      <c r="A38" s="58" t="s">
        <v>741</v>
      </c>
      <c r="B38" s="25" t="n">
        <f aca="false">0.05*B37</f>
        <v>0.0011088</v>
      </c>
      <c r="C38" s="0" t="n">
        <f aca="false">0.05+0</f>
        <v>0.05</v>
      </c>
      <c r="D38" s="25" t="n">
        <f aca="false">C38*D37</f>
        <v>0.0011088</v>
      </c>
      <c r="E38" s="0" t="n">
        <f aca="false">0.05+0.02*('Macro-Regions'!M6/50)</f>
        <v>0.142</v>
      </c>
      <c r="F38" s="25" t="n">
        <f aca="false">E38*F37</f>
        <v>0.003148992</v>
      </c>
      <c r="G38" s="0" t="n">
        <f aca="false">0.05+0.02*('Macro-Regions'!M7/50)</f>
        <v>0.422</v>
      </c>
      <c r="H38" s="25" t="n">
        <f aca="false">G38*H37</f>
        <v>0.009358272</v>
      </c>
      <c r="I38" s="0" t="n">
        <f aca="false">0.05+0.02*('Macro-Regions'!M8/50)</f>
        <v>0.53</v>
      </c>
      <c r="J38" s="25" t="n">
        <f aca="false">I38*J37</f>
        <v>0.01175328</v>
      </c>
      <c r="K38" s="0" t="n">
        <f aca="false">0.05+0.02*('Macro-Regions'!M9/50)</f>
        <v>0.61</v>
      </c>
      <c r="L38" s="25" t="n">
        <f aca="false">K38*L37</f>
        <v>0.01352736</v>
      </c>
      <c r="M38" s="0" t="n">
        <f aca="false">0.05+0.02*('Macro-Regions'!M10/50)</f>
        <v>0.142</v>
      </c>
      <c r="N38" s="25" t="n">
        <f aca="false">M38*N37</f>
        <v>0.003148992</v>
      </c>
      <c r="O38" s="0" t="n">
        <f aca="false">0.05+0.02*('Macro-Regions'!M11/50)</f>
        <v>0.158</v>
      </c>
      <c r="P38" s="25" t="n">
        <f aca="false">O38*P37</f>
        <v>0.003503808</v>
      </c>
      <c r="Q38" s="0" t="n">
        <f aca="false">0.05+0.02*('Macro-Regions'!M12/50)</f>
        <v>0.278</v>
      </c>
      <c r="R38" s="25" t="n">
        <f aca="false">Q38*R37</f>
        <v>0.006164928</v>
      </c>
      <c r="S38" s="0" t="n">
        <f aca="false">0.05+0.02*('Macro-Regions'!M13/50)</f>
        <v>0.158</v>
      </c>
      <c r="T38" s="25" t="n">
        <f aca="false">S38*T37</f>
        <v>0.003503808</v>
      </c>
      <c r="U38" s="0" t="n">
        <f aca="false">0.05+0.02*('Macro-Regions'!M14/50)</f>
        <v>0.05</v>
      </c>
      <c r="V38" s="25" t="n">
        <f aca="false">U38*V37</f>
        <v>0.0011088</v>
      </c>
      <c r="W38" s="0" t="n">
        <f aca="false">0.05+0.02*('Macro-Regions'!M15/50)</f>
        <v>0.178</v>
      </c>
      <c r="X38" s="25" t="n">
        <f aca="false">W38*X37</f>
        <v>0.003947328</v>
      </c>
      <c r="Y38" s="0" t="n">
        <f aca="false">0.05+0.02*('Macro-Regions'!M16/50)</f>
        <v>0.078</v>
      </c>
      <c r="Z38" s="25" t="n">
        <f aca="false">Y38*Z37</f>
        <v>0.001729728</v>
      </c>
      <c r="AD38" s="19" t="s">
        <v>742</v>
      </c>
    </row>
    <row r="39" customFormat="false" ht="15" hidden="false" customHeight="false" outlineLevel="0" collapsed="false">
      <c r="A39" s="0" t="s">
        <v>926</v>
      </c>
      <c r="B39" s="59" t="n">
        <f aca="false">SUM(B37:B38)</f>
        <v>0.0232848</v>
      </c>
      <c r="C39" s="59"/>
      <c r="D39" s="59" t="n">
        <f aca="false">SUM(D37:D38)</f>
        <v>0.0232848</v>
      </c>
      <c r="F39" s="59" t="n">
        <f aca="false">SUM(F37:F38)</f>
        <v>0.025324992</v>
      </c>
      <c r="H39" s="59" t="n">
        <f aca="false">SUM(H37:H38)</f>
        <v>0.031534272</v>
      </c>
      <c r="J39" s="59" t="n">
        <f aca="false">SUM(J37:J38)</f>
        <v>0.03392928</v>
      </c>
      <c r="L39" s="59" t="n">
        <f aca="false">SUM(L37:L38)</f>
        <v>0.03570336</v>
      </c>
      <c r="N39" s="59" t="n">
        <f aca="false">SUM(N37:N38)</f>
        <v>0.025324992</v>
      </c>
      <c r="P39" s="59" t="n">
        <f aca="false">SUM(P37:P38)</f>
        <v>0.025679808</v>
      </c>
      <c r="R39" s="59" t="n">
        <f aca="false">SUM(R37:R38)</f>
        <v>0.028340928</v>
      </c>
      <c r="T39" s="59" t="n">
        <f aca="false">SUM(T37:T38)</f>
        <v>0.025679808</v>
      </c>
      <c r="V39" s="59" t="n">
        <f aca="false">SUM(V37:V38)</f>
        <v>0.0232848</v>
      </c>
      <c r="X39" s="59" t="n">
        <f aca="false">SUM(X37:X38)</f>
        <v>0.026123328</v>
      </c>
      <c r="Z39" s="59" t="n">
        <f aca="false">SUM(Z37:Z38)</f>
        <v>0.023905728</v>
      </c>
      <c r="AA39" s="59"/>
      <c r="AB39" s="59"/>
      <c r="AC39" s="59"/>
    </row>
    <row r="40" customFormat="false" ht="15" hidden="false" customHeight="false" outlineLevel="0" collapsed="false">
      <c r="A40" s="0" t="s">
        <v>921</v>
      </c>
      <c r="B40" s="22" t="n">
        <f aca="false">Interventions!$C108</f>
        <v>2</v>
      </c>
      <c r="C40" s="22"/>
      <c r="D40" s="22" t="n">
        <f aca="false">Interventions!$C108</f>
        <v>2</v>
      </c>
      <c r="E40" s="22"/>
      <c r="F40" s="22" t="n">
        <f aca="false">Interventions!$C108</f>
        <v>2</v>
      </c>
      <c r="G40" s="22"/>
      <c r="H40" s="22" t="n">
        <f aca="false">Interventions!$C108</f>
        <v>2</v>
      </c>
      <c r="I40" s="22"/>
      <c r="J40" s="22" t="n">
        <f aca="false">Interventions!$C108</f>
        <v>2</v>
      </c>
      <c r="K40" s="22"/>
      <c r="L40" s="22" t="n">
        <f aca="false">Interventions!$C108</f>
        <v>2</v>
      </c>
      <c r="M40" s="22"/>
      <c r="N40" s="22" t="n">
        <f aca="false">Interventions!$C108</f>
        <v>2</v>
      </c>
      <c r="O40" s="22"/>
      <c r="P40" s="22" t="n">
        <f aca="false">Interventions!$C108</f>
        <v>2</v>
      </c>
      <c r="Q40" s="22"/>
      <c r="R40" s="22" t="n">
        <f aca="false">Interventions!$C108</f>
        <v>2</v>
      </c>
      <c r="S40" s="22"/>
      <c r="T40" s="22" t="n">
        <f aca="false">Interventions!$C108</f>
        <v>2</v>
      </c>
      <c r="U40" s="22"/>
      <c r="V40" s="22" t="n">
        <f aca="false">Interventions!$C108</f>
        <v>2</v>
      </c>
      <c r="W40" s="22"/>
      <c r="X40" s="22" t="n">
        <f aca="false">Interventions!$C108</f>
        <v>2</v>
      </c>
      <c r="Y40" s="22"/>
      <c r="Z40" s="22" t="n">
        <f aca="false">Interventions!$C108</f>
        <v>2</v>
      </c>
      <c r="AA40" s="59"/>
      <c r="AB40" s="59"/>
      <c r="AC40" s="59"/>
    </row>
    <row r="41" s="101" customFormat="true" ht="15" hidden="false" customHeight="false" outlineLevel="0" collapsed="false">
      <c r="A41" s="101" t="s">
        <v>927</v>
      </c>
      <c r="B41" s="177" t="n">
        <f aca="false">B39*B40</f>
        <v>0.0465696</v>
      </c>
      <c r="D41" s="177" t="n">
        <f aca="false">D39*D40</f>
        <v>0.0465696</v>
      </c>
      <c r="F41" s="177" t="n">
        <f aca="false">F39*F40</f>
        <v>0.050649984</v>
      </c>
      <c r="H41" s="177" t="n">
        <f aca="false">H39*H40</f>
        <v>0.063068544</v>
      </c>
      <c r="J41" s="177" t="n">
        <f aca="false">J39*J40</f>
        <v>0.06785856</v>
      </c>
      <c r="L41" s="177" t="n">
        <f aca="false">L39*L40</f>
        <v>0.07140672</v>
      </c>
      <c r="N41" s="177" t="n">
        <f aca="false">N39*N40</f>
        <v>0.050649984</v>
      </c>
      <c r="P41" s="177" t="n">
        <f aca="false">P39*P40</f>
        <v>0.051359616</v>
      </c>
      <c r="R41" s="177" t="n">
        <f aca="false">R39*R40</f>
        <v>0.056681856</v>
      </c>
      <c r="T41" s="177" t="n">
        <f aca="false">T39*T40</f>
        <v>0.051359616</v>
      </c>
      <c r="V41" s="177" t="n">
        <f aca="false">V39*V40</f>
        <v>0.0465696</v>
      </c>
      <c r="X41" s="177" t="n">
        <f aca="false">X39*X40</f>
        <v>0.052246656</v>
      </c>
      <c r="Z41" s="177" t="n">
        <f aca="false">Z39*Z40</f>
        <v>0.047811456</v>
      </c>
      <c r="AA41" s="177" t="n">
        <f aca="false">D$2*D41+F$2*F41</f>
        <v>0.0485858795135644</v>
      </c>
      <c r="AB41" s="177" t="n">
        <f aca="false">H$2*H41+J$2*J41+L$2*L41</f>
        <v>0.0690558382464754</v>
      </c>
      <c r="AC41" s="177" t="n">
        <f aca="false">N$2*N41+P$2*P41+R$2*R41+T$2*T41+V$2*V41+X$2*X41+Z$2*Z41</f>
        <v>0.051022442570705</v>
      </c>
    </row>
    <row r="43" customFormat="false" ht="15" hidden="false" customHeight="false" outlineLevel="0" collapsed="false">
      <c r="A43" s="53" t="s">
        <v>826</v>
      </c>
    </row>
    <row r="44" customFormat="false" ht="16" hidden="false" customHeight="false" outlineLevel="0" collapsed="false">
      <c r="A44" s="26" t="s">
        <v>752</v>
      </c>
      <c r="B44" s="25" t="n">
        <v>0</v>
      </c>
      <c r="C44" s="0" t="n">
        <v>1</v>
      </c>
      <c r="D44" s="25" t="n">
        <f aca="false">C44*$B44</f>
        <v>0</v>
      </c>
      <c r="E44" s="0" t="n">
        <v>1</v>
      </c>
      <c r="F44" s="25" t="n">
        <f aca="false">E44*$B44</f>
        <v>0</v>
      </c>
      <c r="G44" s="0" t="n">
        <v>1</v>
      </c>
      <c r="H44" s="25" t="n">
        <f aca="false">G44*$B44</f>
        <v>0</v>
      </c>
      <c r="I44" s="0" t="n">
        <v>1</v>
      </c>
      <c r="J44" s="25" t="n">
        <f aca="false">I44*$B44</f>
        <v>0</v>
      </c>
      <c r="K44" s="0" t="n">
        <v>1</v>
      </c>
      <c r="L44" s="25" t="n">
        <f aca="false">K44*$B44</f>
        <v>0</v>
      </c>
      <c r="M44" s="0" t="n">
        <v>1</v>
      </c>
      <c r="N44" s="25" t="n">
        <f aca="false">M44*$B44</f>
        <v>0</v>
      </c>
      <c r="O44" s="0" t="n">
        <v>1</v>
      </c>
      <c r="P44" s="25" t="n">
        <f aca="false">O44*$B44</f>
        <v>0</v>
      </c>
      <c r="Q44" s="0" t="n">
        <v>1</v>
      </c>
      <c r="R44" s="25" t="n">
        <f aca="false">Q44*$B44</f>
        <v>0</v>
      </c>
      <c r="S44" s="0" t="n">
        <v>1</v>
      </c>
      <c r="T44" s="25" t="n">
        <f aca="false">S44*$B44</f>
        <v>0</v>
      </c>
      <c r="U44" s="0" t="n">
        <v>1</v>
      </c>
      <c r="V44" s="25" t="n">
        <f aca="false">U44*$B44</f>
        <v>0</v>
      </c>
      <c r="W44" s="0" t="n">
        <v>1</v>
      </c>
      <c r="X44" s="25" t="n">
        <f aca="false">W44*$B44</f>
        <v>0</v>
      </c>
      <c r="Y44" s="0" t="n">
        <v>1</v>
      </c>
      <c r="Z44" s="25" t="n">
        <f aca="false">Y44*$B44</f>
        <v>0</v>
      </c>
      <c r="AD44" s="0" t="s">
        <v>753</v>
      </c>
    </row>
    <row r="45" s="101" customFormat="true" ht="16" hidden="false" customHeight="false" outlineLevel="0" collapsed="false">
      <c r="A45" s="180" t="s">
        <v>928</v>
      </c>
      <c r="B45" s="177" t="n">
        <f aca="false">B44*B$16</f>
        <v>0</v>
      </c>
      <c r="D45" s="177" t="n">
        <f aca="false">D44*D$16</f>
        <v>0</v>
      </c>
      <c r="F45" s="177" t="n">
        <f aca="false">F44*F$16</f>
        <v>0</v>
      </c>
      <c r="H45" s="177" t="n">
        <f aca="false">H44*H$16</f>
        <v>0</v>
      </c>
      <c r="J45" s="177" t="n">
        <f aca="false">J44*J$16</f>
        <v>0</v>
      </c>
      <c r="L45" s="177" t="n">
        <f aca="false">L44*L$16</f>
        <v>0</v>
      </c>
      <c r="N45" s="177" t="n">
        <f aca="false">N44*N$16</f>
        <v>0</v>
      </c>
      <c r="P45" s="177" t="n">
        <f aca="false">P44*P$16</f>
        <v>0</v>
      </c>
      <c r="R45" s="177" t="n">
        <f aca="false">R44*R$16</f>
        <v>0</v>
      </c>
      <c r="T45" s="177" t="n">
        <f aca="false">T44*T$16</f>
        <v>0</v>
      </c>
      <c r="V45" s="177" t="n">
        <f aca="false">V44*V$16</f>
        <v>0</v>
      </c>
      <c r="X45" s="177" t="n">
        <f aca="false">X44*X$16</f>
        <v>0</v>
      </c>
      <c r="Z45" s="177" t="n">
        <f aca="false">Z44*Z$16</f>
        <v>0</v>
      </c>
      <c r="AA45" s="177" t="n">
        <f aca="false">D$2*D45+F$2*F45</f>
        <v>0</v>
      </c>
      <c r="AB45" s="177" t="n">
        <f aca="false">H$2*H45+J$2*J45+L$2*L45</f>
        <v>0</v>
      </c>
      <c r="AC45" s="177" t="n">
        <f aca="false">N$2*N45+P$2*P45+R$2*R45+T$2*T45+V$2*V45+X$2*X45+Z$2*Z45</f>
        <v>0</v>
      </c>
    </row>
    <row r="46" s="101" customFormat="true" ht="16" hidden="false" customHeight="false" outlineLevel="0" collapsed="false">
      <c r="A46" s="180" t="s">
        <v>929</v>
      </c>
      <c r="B46" s="177" t="n">
        <f aca="false">B44*B$23</f>
        <v>0</v>
      </c>
      <c r="D46" s="177" t="n">
        <f aca="false">D44*D$23</f>
        <v>0</v>
      </c>
      <c r="F46" s="177" t="n">
        <f aca="false">F44*F$23</f>
        <v>0</v>
      </c>
      <c r="H46" s="177" t="n">
        <f aca="false">H44*H$23</f>
        <v>0</v>
      </c>
      <c r="J46" s="177" t="n">
        <f aca="false">J44*J$23</f>
        <v>0</v>
      </c>
      <c r="L46" s="177" t="n">
        <f aca="false">L44*L$23</f>
        <v>0</v>
      </c>
      <c r="N46" s="177" t="n">
        <f aca="false">N44*N$23</f>
        <v>0</v>
      </c>
      <c r="P46" s="177" t="n">
        <f aca="false">P44*P$23</f>
        <v>0</v>
      </c>
      <c r="R46" s="177" t="n">
        <f aca="false">R44*R$23</f>
        <v>0</v>
      </c>
      <c r="T46" s="177" t="n">
        <f aca="false">T44*T$23</f>
        <v>0</v>
      </c>
      <c r="V46" s="177" t="n">
        <f aca="false">V44*V$23</f>
        <v>0</v>
      </c>
      <c r="X46" s="177" t="n">
        <f aca="false">X44*X$23</f>
        <v>0</v>
      </c>
      <c r="Z46" s="177" t="n">
        <f aca="false">Z44*Z$23</f>
        <v>0</v>
      </c>
      <c r="AA46" s="177" t="n">
        <f aca="false">D$2*D46+F$2*F46</f>
        <v>0</v>
      </c>
      <c r="AB46" s="177" t="n">
        <f aca="false">H$2*H46+J$2*J46+L$2*L46</f>
        <v>0</v>
      </c>
      <c r="AC46" s="177" t="n">
        <f aca="false">N$2*N46+P$2*P46+R$2*R46+T$2*T46+V$2*V46+X$2*X46+Z$2*Z46</f>
        <v>0</v>
      </c>
    </row>
    <row r="47" customFormat="false" ht="16" hidden="false" customHeight="false" outlineLevel="0" collapsed="false">
      <c r="A47" s="26" t="s">
        <v>756</v>
      </c>
      <c r="B47" s="181" t="n">
        <v>0</v>
      </c>
      <c r="C47" s="0" t="n">
        <v>1</v>
      </c>
      <c r="D47" s="25" t="n">
        <f aca="false">C47*$B47</f>
        <v>0</v>
      </c>
      <c r="E47" s="0" t="n">
        <v>1</v>
      </c>
      <c r="F47" s="25" t="n">
        <f aca="false">E47*$B47</f>
        <v>0</v>
      </c>
      <c r="G47" s="0" t="n">
        <v>1</v>
      </c>
      <c r="H47" s="25" t="n">
        <f aca="false">G47*$B47</f>
        <v>0</v>
      </c>
      <c r="I47" s="0" t="n">
        <v>1</v>
      </c>
      <c r="J47" s="25" t="n">
        <f aca="false">I47*$B47</f>
        <v>0</v>
      </c>
      <c r="K47" s="0" t="n">
        <v>1</v>
      </c>
      <c r="L47" s="25" t="n">
        <f aca="false">K47*$B47</f>
        <v>0</v>
      </c>
      <c r="M47" s="0" t="n">
        <v>1</v>
      </c>
      <c r="N47" s="25" t="n">
        <f aca="false">M47*$B47</f>
        <v>0</v>
      </c>
      <c r="O47" s="0" t="n">
        <v>1</v>
      </c>
      <c r="P47" s="25" t="n">
        <f aca="false">O47*$B47</f>
        <v>0</v>
      </c>
      <c r="Q47" s="0" t="n">
        <v>1</v>
      </c>
      <c r="R47" s="25" t="n">
        <f aca="false">Q47*$B47</f>
        <v>0</v>
      </c>
      <c r="S47" s="0" t="n">
        <v>1</v>
      </c>
      <c r="T47" s="25" t="n">
        <f aca="false">S47*$B47</f>
        <v>0</v>
      </c>
      <c r="U47" s="0" t="n">
        <v>1</v>
      </c>
      <c r="V47" s="25" t="n">
        <f aca="false">U47*$B47</f>
        <v>0</v>
      </c>
      <c r="W47" s="0" t="n">
        <v>1</v>
      </c>
      <c r="X47" s="25" t="n">
        <f aca="false">W47*$B47</f>
        <v>0</v>
      </c>
      <c r="Y47" s="0" t="n">
        <v>1</v>
      </c>
      <c r="Z47" s="25" t="n">
        <f aca="false">Y47*$B47</f>
        <v>0</v>
      </c>
      <c r="AD47" s="0" t="s">
        <v>753</v>
      </c>
    </row>
    <row r="48" s="101" customFormat="true" ht="16" hidden="false" customHeight="false" outlineLevel="0" collapsed="false">
      <c r="A48" s="180" t="s">
        <v>930</v>
      </c>
      <c r="B48" s="177" t="n">
        <f aca="false">B47*B$16</f>
        <v>0</v>
      </c>
      <c r="D48" s="177" t="n">
        <f aca="false">D47*D$16</f>
        <v>0</v>
      </c>
      <c r="F48" s="177" t="n">
        <f aca="false">F47*F$16</f>
        <v>0</v>
      </c>
      <c r="H48" s="177" t="n">
        <f aca="false">H47*H$16</f>
        <v>0</v>
      </c>
      <c r="J48" s="177" t="n">
        <f aca="false">J47*J$16</f>
        <v>0</v>
      </c>
      <c r="L48" s="177" t="n">
        <f aca="false">L47*L$16</f>
        <v>0</v>
      </c>
      <c r="N48" s="177" t="n">
        <f aca="false">N47*N$16</f>
        <v>0</v>
      </c>
      <c r="P48" s="177" t="n">
        <f aca="false">P47*P$16</f>
        <v>0</v>
      </c>
      <c r="R48" s="177" t="n">
        <f aca="false">R47*R$16</f>
        <v>0</v>
      </c>
      <c r="T48" s="177" t="n">
        <f aca="false">T47*T$16</f>
        <v>0</v>
      </c>
      <c r="V48" s="177" t="n">
        <f aca="false">V47*V$16</f>
        <v>0</v>
      </c>
      <c r="X48" s="177" t="n">
        <f aca="false">X47*X$16</f>
        <v>0</v>
      </c>
      <c r="Z48" s="177" t="n">
        <f aca="false">Z47*Z$16</f>
        <v>0</v>
      </c>
      <c r="AA48" s="177" t="n">
        <f aca="false">D$2*D48+F$2*F48</f>
        <v>0</v>
      </c>
      <c r="AB48" s="177" t="n">
        <f aca="false">H$2*H48+J$2*J48+L$2*L48</f>
        <v>0</v>
      </c>
      <c r="AC48" s="177" t="n">
        <f aca="false">N$2*N48+P$2*P48+R$2*R48+T$2*T48+V$2*V48+X$2*X48+Z$2*Z48</f>
        <v>0</v>
      </c>
    </row>
    <row r="49" s="101" customFormat="true" ht="16" hidden="false" customHeight="false" outlineLevel="0" collapsed="false">
      <c r="A49" s="180" t="s">
        <v>931</v>
      </c>
      <c r="B49" s="177" t="n">
        <f aca="false">B47*B$23</f>
        <v>0</v>
      </c>
      <c r="D49" s="177" t="n">
        <f aca="false">D47*D$23</f>
        <v>0</v>
      </c>
      <c r="F49" s="177" t="n">
        <f aca="false">F47*F$23</f>
        <v>0</v>
      </c>
      <c r="H49" s="177" t="n">
        <f aca="false">H47*H$23</f>
        <v>0</v>
      </c>
      <c r="J49" s="177" t="n">
        <f aca="false">J47*J$23</f>
        <v>0</v>
      </c>
      <c r="L49" s="177" t="n">
        <f aca="false">L47*L$23</f>
        <v>0</v>
      </c>
      <c r="N49" s="177" t="n">
        <f aca="false">N47*N$23</f>
        <v>0</v>
      </c>
      <c r="P49" s="177" t="n">
        <f aca="false">P47*P$23</f>
        <v>0</v>
      </c>
      <c r="R49" s="177" t="n">
        <f aca="false">R47*R$23</f>
        <v>0</v>
      </c>
      <c r="T49" s="177" t="n">
        <f aca="false">T47*T$23</f>
        <v>0</v>
      </c>
      <c r="V49" s="177" t="n">
        <f aca="false">V47*V$23</f>
        <v>0</v>
      </c>
      <c r="X49" s="177" t="n">
        <f aca="false">X47*X$23</f>
        <v>0</v>
      </c>
      <c r="Z49" s="177" t="n">
        <f aca="false">Z47*Z$23</f>
        <v>0</v>
      </c>
      <c r="AA49" s="177" t="n">
        <f aca="false">D$2*D49+F$2*F49</f>
        <v>0</v>
      </c>
      <c r="AB49" s="177" t="n">
        <f aca="false">H$2*H49+J$2*J49+L$2*L49</f>
        <v>0</v>
      </c>
      <c r="AC49" s="177" t="n">
        <f aca="false">N$2*N49+P$2*P49+R$2*R49+T$2*T49+V$2*V49+X$2*X49+Z$2*Z49</f>
        <v>0</v>
      </c>
    </row>
    <row r="50" customFormat="false" ht="15" hidden="false" customHeight="false" outlineLevel="0" collapsed="false">
      <c r="B50" s="25"/>
    </row>
    <row r="51" customFormat="false" ht="15" hidden="false" customHeight="false" outlineLevel="0" collapsed="false">
      <c r="A51" s="53" t="s">
        <v>759</v>
      </c>
      <c r="B51" s="25"/>
    </row>
    <row r="52" s="101" customFormat="true" ht="16" hidden="false" customHeight="false" outlineLevel="0" collapsed="false">
      <c r="A52" s="180" t="s">
        <v>932</v>
      </c>
      <c r="B52" s="177" t="n">
        <f aca="false">B20+B34+B45+B48</f>
        <v>0.319444454166667</v>
      </c>
      <c r="D52" s="177" t="n">
        <f aca="false">D20+D34+D45+D48</f>
        <v>0.319444454166667</v>
      </c>
      <c r="F52" s="177" t="n">
        <f aca="false">F20+F34+F45+F48</f>
        <v>0.321160806166667</v>
      </c>
      <c r="H52" s="177" t="n">
        <f aca="false">H20+H34+H45+H48</f>
        <v>0.45240844995146</v>
      </c>
      <c r="J52" s="177" t="n">
        <f aca="false">J20+J34+J45+J48</f>
        <v>0.431815302581347</v>
      </c>
      <c r="L52" s="177" t="n">
        <f aca="false">L20+L34+L45+L48</f>
        <v>0.329891814166667</v>
      </c>
      <c r="N52" s="177" t="n">
        <f aca="false">N20+N34+N45+N48</f>
        <v>0.44399654649174</v>
      </c>
      <c r="P52" s="177" t="n">
        <f aca="false">P20+P34+P45+P48</f>
        <v>0.449397481627972</v>
      </c>
      <c r="R52" s="177" t="n">
        <f aca="false">R20+R34+R45+R48</f>
        <v>0.462594857311205</v>
      </c>
      <c r="T52" s="177" t="n">
        <f aca="false">T20+T34+T45+T48</f>
        <v>0.321459302166667</v>
      </c>
      <c r="V52" s="177" t="n">
        <f aca="false">V20+V34+V45+V48</f>
        <v>0.428722820421004</v>
      </c>
      <c r="X52" s="177" t="n">
        <f aca="false">X20+X34+X45+X48</f>
        <v>0.321832422166667</v>
      </c>
      <c r="Z52" s="177" t="n">
        <f aca="false">Z20+Z34+Z45+Z48</f>
        <v>0.388216966431472</v>
      </c>
      <c r="AA52" s="177" t="n">
        <f aca="false">D$2*D52+F$2*F52</f>
        <v>0.320292571739833</v>
      </c>
      <c r="AB52" s="177" t="n">
        <f aca="false">H$2*H52+J$2*J52+L$2*L52</f>
        <v>0.379219894708403</v>
      </c>
      <c r="AC52" s="177" t="n">
        <f aca="false">N$2*N52+P$2*P52+R$2*R52+T$2*T52+V$2*V52+X$2*X52+Z$2*Z52</f>
        <v>0.382962007618191</v>
      </c>
    </row>
    <row r="53" s="101" customFormat="true" ht="16" hidden="false" customHeight="false" outlineLevel="0" collapsed="false">
      <c r="A53" s="180" t="s">
        <v>933</v>
      </c>
      <c r="B53" s="177" t="n">
        <f aca="false">B27+B41+B46+B49</f>
        <v>0.646280908333333</v>
      </c>
      <c r="D53" s="177" t="n">
        <f aca="false">D27+D41+D46+D49</f>
        <v>0.646280908333333</v>
      </c>
      <c r="F53" s="177" t="n">
        <f aca="false">F27+F41+F46+F49</f>
        <v>0.650361292333333</v>
      </c>
      <c r="H53" s="177" t="n">
        <f aca="false">H27+H41+H46+H49</f>
        <v>0.91482777990292</v>
      </c>
      <c r="J53" s="177" t="n">
        <f aca="false">J27+J41+J46+J49</f>
        <v>0.874401805162693</v>
      </c>
      <c r="L53" s="177" t="n">
        <f aca="false">L27+L41+L46+L49</f>
        <v>0.671118028333334</v>
      </c>
      <c r="N53" s="177" t="n">
        <f aca="false">N27+N41+N46+N49</f>
        <v>0.896032772983481</v>
      </c>
      <c r="P53" s="177" t="n">
        <f aca="false">P27+P41+P46+P49</f>
        <v>0.906947283255944</v>
      </c>
      <c r="R53" s="177" t="n">
        <f aca="false">R27+R41+R46+R49</f>
        <v>0.934186834622409</v>
      </c>
      <c r="T53" s="177" t="n">
        <f aca="false">T27+T41+T46+T49</f>
        <v>0.651070924333334</v>
      </c>
      <c r="V53" s="177" t="n">
        <f aca="false">V27+V41+V46+V49</f>
        <v>0.864837640842009</v>
      </c>
      <c r="X53" s="177" t="n">
        <f aca="false">X27+X41+X46+X49</f>
        <v>0.651957964333334</v>
      </c>
      <c r="Z53" s="177" t="n">
        <f aca="false">Z27+Z41+Z46+Z49</f>
        <v>0.784023052862944</v>
      </c>
      <c r="AA53" s="177" t="n">
        <f aca="false">D$2*D53+F$2*F53</f>
        <v>0.648297187846898</v>
      </c>
      <c r="AB53" s="177" t="n">
        <f aca="false">H$2*H53+J$2*J53+L$2*L53</f>
        <v>0.769401033582914</v>
      </c>
      <c r="AC53" s="177" t="n">
        <f aca="false">N$2*N53+P$2*P53+R$2*R53+T$2*T53+V$2*V53+X$2*X53+Z$2*Z53</f>
        <v>0.774022815644429</v>
      </c>
    </row>
    <row r="55" customFormat="false" ht="15" hidden="false" customHeight="false" outlineLevel="0" collapsed="false">
      <c r="A55" s="96" t="s">
        <v>762</v>
      </c>
    </row>
    <row r="56" customFormat="false" ht="15" hidden="false" customHeight="false" outlineLevel="0" collapsed="false">
      <c r="A56" s="53" t="s">
        <v>934</v>
      </c>
    </row>
    <row r="57" customFormat="false" ht="15" hidden="false" customHeight="false" outlineLevel="0" collapsed="false">
      <c r="A57" s="0" t="s">
        <v>764</v>
      </c>
      <c r="B57" s="24" t="n">
        <f aca="false">0.01*2</f>
        <v>0.02</v>
      </c>
      <c r="C57" s="0" t="n">
        <v>1</v>
      </c>
      <c r="D57" s="24" t="n">
        <f aca="false">C57*$B57</f>
        <v>0.02</v>
      </c>
      <c r="E57" s="0" t="n">
        <v>1</v>
      </c>
      <c r="F57" s="24" t="n">
        <f aca="false">E57*$B57</f>
        <v>0.02</v>
      </c>
      <c r="G57" s="0" t="n">
        <v>1</v>
      </c>
      <c r="H57" s="24" t="n">
        <f aca="false">G57*$B57</f>
        <v>0.02</v>
      </c>
      <c r="I57" s="0" t="n">
        <v>1</v>
      </c>
      <c r="J57" s="24" t="n">
        <f aca="false">I57*$B57</f>
        <v>0.02</v>
      </c>
      <c r="K57" s="0" t="n">
        <v>1</v>
      </c>
      <c r="L57" s="24" t="n">
        <f aca="false">K57*$B57</f>
        <v>0.02</v>
      </c>
      <c r="M57" s="0" t="n">
        <v>1</v>
      </c>
      <c r="N57" s="24" t="n">
        <f aca="false">M57*$B57</f>
        <v>0.02</v>
      </c>
      <c r="O57" s="0" t="n">
        <v>1</v>
      </c>
      <c r="P57" s="24" t="n">
        <f aca="false">O57*$B57</f>
        <v>0.02</v>
      </c>
      <c r="Q57" s="0" t="n">
        <v>1</v>
      </c>
      <c r="R57" s="24" t="n">
        <f aca="false">Q57*$B57</f>
        <v>0.02</v>
      </c>
      <c r="S57" s="0" t="n">
        <v>1</v>
      </c>
      <c r="T57" s="24" t="n">
        <f aca="false">S57*$B57</f>
        <v>0.02</v>
      </c>
      <c r="U57" s="0" t="n">
        <v>1</v>
      </c>
      <c r="V57" s="24" t="n">
        <f aca="false">U57*$B57</f>
        <v>0.02</v>
      </c>
      <c r="W57" s="0" t="n">
        <v>1</v>
      </c>
      <c r="X57" s="24" t="n">
        <f aca="false">W57*$B57</f>
        <v>0.02</v>
      </c>
      <c r="Y57" s="0" t="n">
        <v>1</v>
      </c>
      <c r="Z57" s="24" t="n">
        <f aca="false">Y57*$B57</f>
        <v>0.02</v>
      </c>
      <c r="AD57" s="0" t="s">
        <v>765</v>
      </c>
    </row>
    <row r="58" customFormat="false" ht="15" hidden="false" customHeight="false" outlineLevel="0" collapsed="false">
      <c r="A58" s="0" t="s">
        <v>766</v>
      </c>
      <c r="B58" s="24" t="n">
        <f aca="false">0.01*2</f>
        <v>0.02</v>
      </c>
      <c r="C58" s="0" t="n">
        <v>1</v>
      </c>
      <c r="D58" s="24" t="n">
        <f aca="false">C58*$B58</f>
        <v>0.02</v>
      </c>
      <c r="E58" s="0" t="n">
        <v>1</v>
      </c>
      <c r="F58" s="24" t="n">
        <f aca="false">E58*$B58</f>
        <v>0.02</v>
      </c>
      <c r="G58" s="0" t="n">
        <v>1</v>
      </c>
      <c r="H58" s="24" t="n">
        <f aca="false">G58*$B58</f>
        <v>0.02</v>
      </c>
      <c r="I58" s="0" t="n">
        <v>1</v>
      </c>
      <c r="J58" s="24" t="n">
        <f aca="false">I58*$B58</f>
        <v>0.02</v>
      </c>
      <c r="K58" s="0" t="n">
        <v>1</v>
      </c>
      <c r="L58" s="24" t="n">
        <f aca="false">K58*$B58</f>
        <v>0.02</v>
      </c>
      <c r="M58" s="0" t="n">
        <v>1</v>
      </c>
      <c r="N58" s="24" t="n">
        <f aca="false">M58*$B58</f>
        <v>0.02</v>
      </c>
      <c r="O58" s="0" t="n">
        <v>1</v>
      </c>
      <c r="P58" s="24" t="n">
        <f aca="false">O58*$B58</f>
        <v>0.02</v>
      </c>
      <c r="Q58" s="0" t="n">
        <v>1</v>
      </c>
      <c r="R58" s="24" t="n">
        <f aca="false">Q58*$B58</f>
        <v>0.02</v>
      </c>
      <c r="S58" s="0" t="n">
        <v>1</v>
      </c>
      <c r="T58" s="24" t="n">
        <f aca="false">S58*$B58</f>
        <v>0.02</v>
      </c>
      <c r="U58" s="0" t="n">
        <v>1</v>
      </c>
      <c r="V58" s="24" t="n">
        <f aca="false">U58*$B58</f>
        <v>0.02</v>
      </c>
      <c r="W58" s="0" t="n">
        <v>1</v>
      </c>
      <c r="X58" s="24" t="n">
        <f aca="false">W58*$B58</f>
        <v>0.02</v>
      </c>
      <c r="Y58" s="0" t="n">
        <v>1</v>
      </c>
      <c r="Z58" s="24" t="n">
        <f aca="false">Y58*$B58</f>
        <v>0.02</v>
      </c>
      <c r="AD58" s="0" t="s">
        <v>765</v>
      </c>
    </row>
    <row r="59" customFormat="false" ht="15" hidden="false" customHeight="false" outlineLevel="0" collapsed="false">
      <c r="A59" s="0" t="s">
        <v>767</v>
      </c>
      <c r="B59" s="24" t="n">
        <f aca="false">0.02*2</f>
        <v>0.04</v>
      </c>
      <c r="C59" s="0" t="n">
        <v>1</v>
      </c>
      <c r="D59" s="24" t="n">
        <f aca="false">C59*$B59</f>
        <v>0.04</v>
      </c>
      <c r="E59" s="0" t="n">
        <v>1</v>
      </c>
      <c r="F59" s="24" t="n">
        <f aca="false">E59*$B59</f>
        <v>0.04</v>
      </c>
      <c r="G59" s="0" t="n">
        <v>1</v>
      </c>
      <c r="H59" s="24" t="n">
        <f aca="false">G59*$B59</f>
        <v>0.04</v>
      </c>
      <c r="I59" s="0" t="n">
        <v>1</v>
      </c>
      <c r="J59" s="24" t="n">
        <f aca="false">I59*$B59</f>
        <v>0.04</v>
      </c>
      <c r="K59" s="0" t="n">
        <v>1</v>
      </c>
      <c r="L59" s="24" t="n">
        <f aca="false">K59*$B59</f>
        <v>0.04</v>
      </c>
      <c r="M59" s="0" t="n">
        <v>1</v>
      </c>
      <c r="N59" s="24" t="n">
        <f aca="false">M59*$B59</f>
        <v>0.04</v>
      </c>
      <c r="O59" s="0" t="n">
        <v>1</v>
      </c>
      <c r="P59" s="24" t="n">
        <f aca="false">O59*$B59</f>
        <v>0.04</v>
      </c>
      <c r="Q59" s="0" t="n">
        <v>1</v>
      </c>
      <c r="R59" s="24" t="n">
        <f aca="false">Q59*$B59</f>
        <v>0.04</v>
      </c>
      <c r="S59" s="0" t="n">
        <v>1</v>
      </c>
      <c r="T59" s="24" t="n">
        <f aca="false">S59*$B59</f>
        <v>0.04</v>
      </c>
      <c r="U59" s="0" t="n">
        <v>1</v>
      </c>
      <c r="V59" s="24" t="n">
        <f aca="false">U59*$B59</f>
        <v>0.04</v>
      </c>
      <c r="W59" s="0" t="n">
        <v>1</v>
      </c>
      <c r="X59" s="24" t="n">
        <f aca="false">W59*$B59</f>
        <v>0.04</v>
      </c>
      <c r="Y59" s="0" t="n">
        <v>1</v>
      </c>
      <c r="Z59" s="24" t="n">
        <f aca="false">Y59*$B59</f>
        <v>0.04</v>
      </c>
      <c r="AD59" s="0" t="s">
        <v>765</v>
      </c>
    </row>
    <row r="60" customFormat="false" ht="15" hidden="false" customHeight="false" outlineLevel="0" collapsed="false">
      <c r="A60" s="0" t="s">
        <v>769</v>
      </c>
      <c r="B60" s="24" t="n">
        <f aca="false">0.02</f>
        <v>0.02</v>
      </c>
      <c r="C60" s="0" t="n">
        <v>1</v>
      </c>
      <c r="D60" s="24" t="n">
        <f aca="false">C60*$B60</f>
        <v>0.02</v>
      </c>
      <c r="E60" s="0" t="n">
        <v>1</v>
      </c>
      <c r="F60" s="24" t="n">
        <f aca="false">E60*$B60</f>
        <v>0.02</v>
      </c>
      <c r="G60" s="0" t="n">
        <v>1</v>
      </c>
      <c r="H60" s="24" t="n">
        <f aca="false">G60*$B60</f>
        <v>0.02</v>
      </c>
      <c r="I60" s="0" t="n">
        <v>1</v>
      </c>
      <c r="J60" s="24" t="n">
        <f aca="false">I60*$B60</f>
        <v>0.02</v>
      </c>
      <c r="K60" s="0" t="n">
        <v>1</v>
      </c>
      <c r="L60" s="24" t="n">
        <f aca="false">K60*$B60</f>
        <v>0.02</v>
      </c>
      <c r="M60" s="0" t="n">
        <v>1</v>
      </c>
      <c r="N60" s="24" t="n">
        <f aca="false">M60*$B60</f>
        <v>0.02</v>
      </c>
      <c r="O60" s="0" t="n">
        <v>1</v>
      </c>
      <c r="P60" s="24" t="n">
        <f aca="false">O60*$B60</f>
        <v>0.02</v>
      </c>
      <c r="Q60" s="0" t="n">
        <v>1</v>
      </c>
      <c r="R60" s="24" t="n">
        <f aca="false">Q60*$B60</f>
        <v>0.02</v>
      </c>
      <c r="S60" s="0" t="n">
        <v>1</v>
      </c>
      <c r="T60" s="24" t="n">
        <f aca="false">S60*$B60</f>
        <v>0.02</v>
      </c>
      <c r="U60" s="0" t="n">
        <v>1</v>
      </c>
      <c r="V60" s="24" t="n">
        <f aca="false">U60*$B60</f>
        <v>0.02</v>
      </c>
      <c r="W60" s="0" t="n">
        <v>1</v>
      </c>
      <c r="X60" s="24" t="n">
        <f aca="false">W60*$B60</f>
        <v>0.02</v>
      </c>
      <c r="Y60" s="0" t="n">
        <v>1</v>
      </c>
      <c r="Z60" s="24" t="n">
        <f aca="false">Y60*$B60</f>
        <v>0.02</v>
      </c>
      <c r="AD60" s="0" t="s">
        <v>765</v>
      </c>
    </row>
    <row r="61" customFormat="false" ht="15" hidden="false" customHeight="false" outlineLevel="0" collapsed="false">
      <c r="A61" s="0" t="s">
        <v>770</v>
      </c>
      <c r="B61" s="24" t="n">
        <f aca="false">0.02*2</f>
        <v>0.04</v>
      </c>
      <c r="C61" s="0" t="n">
        <v>1</v>
      </c>
      <c r="D61" s="24" t="n">
        <f aca="false">C61*$B61</f>
        <v>0.04</v>
      </c>
      <c r="E61" s="0" t="n">
        <v>1</v>
      </c>
      <c r="F61" s="24" t="n">
        <f aca="false">E61*$B61</f>
        <v>0.04</v>
      </c>
      <c r="G61" s="0" t="n">
        <v>1</v>
      </c>
      <c r="H61" s="24" t="n">
        <f aca="false">G61*$B61</f>
        <v>0.04</v>
      </c>
      <c r="I61" s="0" t="n">
        <v>1</v>
      </c>
      <c r="J61" s="24" t="n">
        <f aca="false">I61*$B61</f>
        <v>0.04</v>
      </c>
      <c r="K61" s="0" t="n">
        <v>1</v>
      </c>
      <c r="L61" s="24" t="n">
        <f aca="false">K61*$B61</f>
        <v>0.04</v>
      </c>
      <c r="M61" s="0" t="n">
        <v>1</v>
      </c>
      <c r="N61" s="24" t="n">
        <f aca="false">M61*$B61</f>
        <v>0.04</v>
      </c>
      <c r="O61" s="0" t="n">
        <v>1</v>
      </c>
      <c r="P61" s="24" t="n">
        <f aca="false">O61*$B61</f>
        <v>0.04</v>
      </c>
      <c r="Q61" s="0" t="n">
        <v>1</v>
      </c>
      <c r="R61" s="24" t="n">
        <f aca="false">Q61*$B61</f>
        <v>0.04</v>
      </c>
      <c r="S61" s="0" t="n">
        <v>1</v>
      </c>
      <c r="T61" s="24" t="n">
        <f aca="false">S61*$B61</f>
        <v>0.04</v>
      </c>
      <c r="U61" s="0" t="n">
        <v>1</v>
      </c>
      <c r="V61" s="24" t="n">
        <f aca="false">U61*$B61</f>
        <v>0.04</v>
      </c>
      <c r="W61" s="0" t="n">
        <v>1</v>
      </c>
      <c r="X61" s="24" t="n">
        <f aca="false">W61*$B61</f>
        <v>0.04</v>
      </c>
      <c r="Y61" s="0" t="n">
        <v>1</v>
      </c>
      <c r="Z61" s="24" t="n">
        <f aca="false">Y61*$B61</f>
        <v>0.04</v>
      </c>
      <c r="AD61" s="0" t="s">
        <v>765</v>
      </c>
    </row>
    <row r="62" customFormat="false" ht="15" hidden="false" customHeight="false" outlineLevel="0" collapsed="false">
      <c r="A62" s="0" t="s">
        <v>772</v>
      </c>
      <c r="B62" s="24" t="n">
        <f aca="false">0.02*2</f>
        <v>0.04</v>
      </c>
      <c r="C62" s="0" t="n">
        <v>1</v>
      </c>
      <c r="D62" s="24" t="n">
        <f aca="false">C62*$B62</f>
        <v>0.04</v>
      </c>
      <c r="E62" s="0" t="n">
        <v>1</v>
      </c>
      <c r="F62" s="24" t="n">
        <f aca="false">E62*$B62</f>
        <v>0.04</v>
      </c>
      <c r="G62" s="0" t="n">
        <v>1</v>
      </c>
      <c r="H62" s="24" t="n">
        <f aca="false">G62*$B62</f>
        <v>0.04</v>
      </c>
      <c r="I62" s="0" t="n">
        <v>1</v>
      </c>
      <c r="J62" s="24" t="n">
        <f aca="false">I62*$B62</f>
        <v>0.04</v>
      </c>
      <c r="K62" s="0" t="n">
        <v>1</v>
      </c>
      <c r="L62" s="24" t="n">
        <f aca="false">K62*$B62</f>
        <v>0.04</v>
      </c>
      <c r="M62" s="0" t="n">
        <v>1</v>
      </c>
      <c r="N62" s="24" t="n">
        <f aca="false">M62*$B62</f>
        <v>0.04</v>
      </c>
      <c r="O62" s="0" t="n">
        <v>1</v>
      </c>
      <c r="P62" s="24" t="n">
        <f aca="false">O62*$B62</f>
        <v>0.04</v>
      </c>
      <c r="Q62" s="0" t="n">
        <v>1</v>
      </c>
      <c r="R62" s="24" t="n">
        <f aca="false">Q62*$B62</f>
        <v>0.04</v>
      </c>
      <c r="S62" s="0" t="n">
        <v>1</v>
      </c>
      <c r="T62" s="24" t="n">
        <f aca="false">S62*$B62</f>
        <v>0.04</v>
      </c>
      <c r="U62" s="0" t="n">
        <v>1</v>
      </c>
      <c r="V62" s="24" t="n">
        <f aca="false">U62*$B62</f>
        <v>0.04</v>
      </c>
      <c r="W62" s="0" t="n">
        <v>1</v>
      </c>
      <c r="X62" s="24" t="n">
        <f aca="false">W62*$B62</f>
        <v>0.04</v>
      </c>
      <c r="Y62" s="0" t="n">
        <v>1</v>
      </c>
      <c r="Z62" s="24" t="n">
        <f aca="false">Y62*$B62</f>
        <v>0.04</v>
      </c>
      <c r="AD62" s="0" t="s">
        <v>765</v>
      </c>
    </row>
    <row r="63" customFormat="false" ht="15" hidden="false" customHeight="false" outlineLevel="0" collapsed="false">
      <c r="A63" s="0" t="s">
        <v>708</v>
      </c>
      <c r="B63" s="24" t="n">
        <f aca="false">0.01*4</f>
        <v>0.04</v>
      </c>
      <c r="C63" s="0" t="n">
        <v>1</v>
      </c>
      <c r="D63" s="24" t="n">
        <f aca="false">C63*$B63</f>
        <v>0.04</v>
      </c>
      <c r="E63" s="0" t="n">
        <v>1</v>
      </c>
      <c r="F63" s="24" t="n">
        <f aca="false">E63*$B63</f>
        <v>0.04</v>
      </c>
      <c r="G63" s="0" t="n">
        <v>1</v>
      </c>
      <c r="H63" s="24" t="n">
        <f aca="false">G63*$B63</f>
        <v>0.04</v>
      </c>
      <c r="I63" s="0" t="n">
        <v>1</v>
      </c>
      <c r="J63" s="24" t="n">
        <f aca="false">I63*$B63</f>
        <v>0.04</v>
      </c>
      <c r="K63" s="0" t="n">
        <v>1</v>
      </c>
      <c r="L63" s="24" t="n">
        <f aca="false">K63*$B63</f>
        <v>0.04</v>
      </c>
      <c r="M63" s="0" t="n">
        <v>1</v>
      </c>
      <c r="N63" s="24" t="n">
        <f aca="false">M63*$B63</f>
        <v>0.04</v>
      </c>
      <c r="O63" s="0" t="n">
        <v>1</v>
      </c>
      <c r="P63" s="24" t="n">
        <f aca="false">O63*$B63</f>
        <v>0.04</v>
      </c>
      <c r="Q63" s="0" t="n">
        <v>1</v>
      </c>
      <c r="R63" s="24" t="n">
        <f aca="false">Q63*$B63</f>
        <v>0.04</v>
      </c>
      <c r="S63" s="0" t="n">
        <v>1</v>
      </c>
      <c r="T63" s="24" t="n">
        <f aca="false">S63*$B63</f>
        <v>0.04</v>
      </c>
      <c r="U63" s="0" t="n">
        <v>1</v>
      </c>
      <c r="V63" s="24" t="n">
        <f aca="false">U63*$B63</f>
        <v>0.04</v>
      </c>
      <c r="W63" s="0" t="n">
        <v>1</v>
      </c>
      <c r="X63" s="24" t="n">
        <f aca="false">W63*$B63</f>
        <v>0.04</v>
      </c>
      <c r="Y63" s="0" t="n">
        <v>1</v>
      </c>
      <c r="Z63" s="24" t="n">
        <f aca="false">Y63*$B63</f>
        <v>0.04</v>
      </c>
      <c r="AD63" s="0" t="s">
        <v>765</v>
      </c>
    </row>
    <row r="64" customFormat="false" ht="15" hidden="false" customHeight="false" outlineLevel="0" collapsed="false">
      <c r="A64" s="0" t="s">
        <v>775</v>
      </c>
      <c r="B64" s="24" t="n">
        <f aca="false">0.01</f>
        <v>0.01</v>
      </c>
      <c r="C64" s="0" t="n">
        <v>1</v>
      </c>
      <c r="D64" s="24" t="n">
        <f aca="false">C64*$B64</f>
        <v>0.01</v>
      </c>
      <c r="E64" s="0" t="n">
        <v>1</v>
      </c>
      <c r="F64" s="24" t="n">
        <f aca="false">E64*$B64</f>
        <v>0.01</v>
      </c>
      <c r="G64" s="0" t="n">
        <v>1</v>
      </c>
      <c r="H64" s="24" t="n">
        <f aca="false">G64*$B64</f>
        <v>0.01</v>
      </c>
      <c r="I64" s="0" t="n">
        <v>1</v>
      </c>
      <c r="J64" s="24" t="n">
        <f aca="false">I64*$B64</f>
        <v>0.01</v>
      </c>
      <c r="K64" s="0" t="n">
        <v>1</v>
      </c>
      <c r="L64" s="24" t="n">
        <f aca="false">K64*$B64</f>
        <v>0.01</v>
      </c>
      <c r="M64" s="0" t="n">
        <v>1</v>
      </c>
      <c r="N64" s="24" t="n">
        <f aca="false">M64*$B64</f>
        <v>0.01</v>
      </c>
      <c r="O64" s="0" t="n">
        <v>1</v>
      </c>
      <c r="P64" s="24" t="n">
        <f aca="false">O64*$B64</f>
        <v>0.01</v>
      </c>
      <c r="Q64" s="0" t="n">
        <v>1</v>
      </c>
      <c r="R64" s="24" t="n">
        <f aca="false">Q64*$B64</f>
        <v>0.01</v>
      </c>
      <c r="S64" s="0" t="n">
        <v>1</v>
      </c>
      <c r="T64" s="24" t="n">
        <f aca="false">S64*$B64</f>
        <v>0.01</v>
      </c>
      <c r="U64" s="0" t="n">
        <v>1</v>
      </c>
      <c r="V64" s="24" t="n">
        <f aca="false">U64*$B64</f>
        <v>0.01</v>
      </c>
      <c r="W64" s="0" t="n">
        <v>1</v>
      </c>
      <c r="X64" s="24" t="n">
        <f aca="false">W64*$B64</f>
        <v>0.01</v>
      </c>
      <c r="Y64" s="0" t="n">
        <v>1</v>
      </c>
      <c r="Z64" s="24" t="n">
        <f aca="false">Y64*$B64</f>
        <v>0.01</v>
      </c>
      <c r="AD64" s="0" t="s">
        <v>765</v>
      </c>
    </row>
    <row r="65" customFormat="false" ht="15" hidden="false" customHeight="false" outlineLevel="0" collapsed="false">
      <c r="A65" s="0" t="s">
        <v>777</v>
      </c>
      <c r="B65" s="24" t="n">
        <f aca="false">0.02*2</f>
        <v>0.04</v>
      </c>
      <c r="C65" s="0" t="n">
        <v>1</v>
      </c>
      <c r="D65" s="24" t="n">
        <f aca="false">C65*$B65</f>
        <v>0.04</v>
      </c>
      <c r="E65" s="0" t="n">
        <v>1</v>
      </c>
      <c r="F65" s="24" t="n">
        <f aca="false">E65*$B65</f>
        <v>0.04</v>
      </c>
      <c r="G65" s="0" t="n">
        <v>1</v>
      </c>
      <c r="H65" s="24" t="n">
        <f aca="false">G65*$B65</f>
        <v>0.04</v>
      </c>
      <c r="I65" s="0" t="n">
        <v>1</v>
      </c>
      <c r="J65" s="24" t="n">
        <f aca="false">I65*$B65</f>
        <v>0.04</v>
      </c>
      <c r="K65" s="0" t="n">
        <v>1</v>
      </c>
      <c r="L65" s="24" t="n">
        <f aca="false">K65*$B65</f>
        <v>0.04</v>
      </c>
      <c r="M65" s="0" t="n">
        <v>1</v>
      </c>
      <c r="N65" s="24" t="n">
        <f aca="false">M65*$B65</f>
        <v>0.04</v>
      </c>
      <c r="O65" s="0" t="n">
        <v>1</v>
      </c>
      <c r="P65" s="24" t="n">
        <f aca="false">O65*$B65</f>
        <v>0.04</v>
      </c>
      <c r="Q65" s="0" t="n">
        <v>1</v>
      </c>
      <c r="R65" s="24" t="n">
        <f aca="false">Q65*$B65</f>
        <v>0.04</v>
      </c>
      <c r="S65" s="0" t="n">
        <v>1</v>
      </c>
      <c r="T65" s="24" t="n">
        <f aca="false">S65*$B65</f>
        <v>0.04</v>
      </c>
      <c r="U65" s="0" t="n">
        <v>1</v>
      </c>
      <c r="V65" s="24" t="n">
        <f aca="false">U65*$B65</f>
        <v>0.04</v>
      </c>
      <c r="W65" s="0" t="n">
        <v>1</v>
      </c>
      <c r="X65" s="24" t="n">
        <f aca="false">W65*$B65</f>
        <v>0.04</v>
      </c>
      <c r="Y65" s="0" t="n">
        <v>1</v>
      </c>
      <c r="Z65" s="24" t="n">
        <f aca="false">Y65*$B65</f>
        <v>0.04</v>
      </c>
      <c r="AD65" s="0" t="s">
        <v>765</v>
      </c>
    </row>
    <row r="67" customFormat="false" ht="15" hidden="false" customHeight="false" outlineLevel="0" collapsed="false">
      <c r="A67" s="53" t="s">
        <v>935</v>
      </c>
    </row>
    <row r="68" customFormat="false" ht="15" hidden="false" customHeight="false" outlineLevel="0" collapsed="false">
      <c r="A68" s="0" t="s">
        <v>764</v>
      </c>
      <c r="B68" s="25" t="n">
        <f aca="false">B57*B$52</f>
        <v>0.00638888908333334</v>
      </c>
      <c r="D68" s="25" t="n">
        <f aca="false">D57*D$52</f>
        <v>0.00638888908333334</v>
      </c>
      <c r="F68" s="25" t="n">
        <f aca="false">F57*F$52</f>
        <v>0.00642321612333333</v>
      </c>
      <c r="H68" s="25" t="n">
        <f aca="false">H57*H$52</f>
        <v>0.0090481689990292</v>
      </c>
      <c r="J68" s="25" t="n">
        <f aca="false">J57*J$52</f>
        <v>0.00863630605162693</v>
      </c>
      <c r="L68" s="25" t="n">
        <f aca="false">L57*L$52</f>
        <v>0.00659783628333333</v>
      </c>
      <c r="N68" s="25" t="n">
        <f aca="false">N57*N$52</f>
        <v>0.00887993092983481</v>
      </c>
      <c r="P68" s="25" t="n">
        <f aca="false">P57*P$52</f>
        <v>0.00898794963255944</v>
      </c>
      <c r="R68" s="25" t="n">
        <f aca="false">R57*R$52</f>
        <v>0.0092518971462241</v>
      </c>
      <c r="T68" s="25" t="n">
        <f aca="false">T57*T$52</f>
        <v>0.00642918604333334</v>
      </c>
      <c r="V68" s="25" t="n">
        <f aca="false">V57*V$52</f>
        <v>0.00857445640842009</v>
      </c>
      <c r="X68" s="25" t="n">
        <f aca="false">X57*X$52</f>
        <v>0.00643664844333333</v>
      </c>
      <c r="Z68" s="25" t="n">
        <f aca="false">Z57*Z$52</f>
        <v>0.00776433932862944</v>
      </c>
    </row>
    <row r="69" customFormat="false" ht="15" hidden="false" customHeight="false" outlineLevel="0" collapsed="false">
      <c r="A69" s="0" t="s">
        <v>766</v>
      </c>
      <c r="B69" s="25" t="n">
        <f aca="false">B58*B$52</f>
        <v>0.00638888908333334</v>
      </c>
      <c r="D69" s="25" t="n">
        <f aca="false">D58*D$52</f>
        <v>0.00638888908333334</v>
      </c>
      <c r="F69" s="25" t="n">
        <f aca="false">F58*F$52</f>
        <v>0.00642321612333333</v>
      </c>
      <c r="H69" s="25" t="n">
        <f aca="false">H58*H$52</f>
        <v>0.0090481689990292</v>
      </c>
      <c r="J69" s="25" t="n">
        <f aca="false">J58*J$52</f>
        <v>0.00863630605162693</v>
      </c>
      <c r="L69" s="25" t="n">
        <f aca="false">L58*L$52</f>
        <v>0.00659783628333333</v>
      </c>
      <c r="N69" s="25" t="n">
        <f aca="false">N58*N$52</f>
        <v>0.00887993092983481</v>
      </c>
      <c r="P69" s="25" t="n">
        <f aca="false">P58*P$52</f>
        <v>0.00898794963255944</v>
      </c>
      <c r="R69" s="25" t="n">
        <f aca="false">R58*R$52</f>
        <v>0.0092518971462241</v>
      </c>
      <c r="T69" s="25" t="n">
        <f aca="false">T58*T$52</f>
        <v>0.00642918604333334</v>
      </c>
      <c r="V69" s="25" t="n">
        <f aca="false">V58*V$52</f>
        <v>0.00857445640842009</v>
      </c>
      <c r="X69" s="25" t="n">
        <f aca="false">X58*X$52</f>
        <v>0.00643664844333333</v>
      </c>
      <c r="Z69" s="25" t="n">
        <f aca="false">Z58*Z$52</f>
        <v>0.00776433932862944</v>
      </c>
    </row>
    <row r="70" customFormat="false" ht="15" hidden="false" customHeight="false" outlineLevel="0" collapsed="false">
      <c r="A70" s="0" t="s">
        <v>767</v>
      </c>
      <c r="B70" s="25" t="n">
        <f aca="false">B59*B$52</f>
        <v>0.0127777781666667</v>
      </c>
      <c r="D70" s="25" t="n">
        <f aca="false">D59*D$52</f>
        <v>0.0127777781666667</v>
      </c>
      <c r="F70" s="25" t="n">
        <f aca="false">F59*F$52</f>
        <v>0.0128464322466667</v>
      </c>
      <c r="H70" s="25" t="n">
        <f aca="false">H59*H$52</f>
        <v>0.0180963379980584</v>
      </c>
      <c r="J70" s="25" t="n">
        <f aca="false">J59*J$52</f>
        <v>0.0172726121032539</v>
      </c>
      <c r="L70" s="25" t="n">
        <f aca="false">L59*L$52</f>
        <v>0.0131956725666667</v>
      </c>
      <c r="N70" s="25" t="n">
        <f aca="false">N59*N$52</f>
        <v>0.0177598618596696</v>
      </c>
      <c r="P70" s="25" t="n">
        <f aca="false">P59*P$52</f>
        <v>0.0179758992651189</v>
      </c>
      <c r="R70" s="25" t="n">
        <f aca="false">R59*R$52</f>
        <v>0.0185037942924482</v>
      </c>
      <c r="T70" s="25" t="n">
        <f aca="false">T59*T$52</f>
        <v>0.0128583720866667</v>
      </c>
      <c r="V70" s="25" t="n">
        <f aca="false">V59*V$52</f>
        <v>0.0171489128168402</v>
      </c>
      <c r="X70" s="25" t="n">
        <f aca="false">X59*X$52</f>
        <v>0.0128732968866667</v>
      </c>
      <c r="Z70" s="25" t="n">
        <f aca="false">Z59*Z$52</f>
        <v>0.0155286786572589</v>
      </c>
    </row>
    <row r="71" customFormat="false" ht="15" hidden="false" customHeight="false" outlineLevel="0" collapsed="false">
      <c r="A71" s="0" t="s">
        <v>769</v>
      </c>
      <c r="B71" s="25" t="n">
        <f aca="false">B60*B$52</f>
        <v>0.00638888908333334</v>
      </c>
      <c r="D71" s="25" t="n">
        <f aca="false">D60*D$52</f>
        <v>0.00638888908333334</v>
      </c>
      <c r="F71" s="25" t="n">
        <f aca="false">F60*F$52</f>
        <v>0.00642321612333333</v>
      </c>
      <c r="H71" s="25" t="n">
        <f aca="false">H60*H$52</f>
        <v>0.0090481689990292</v>
      </c>
      <c r="J71" s="25" t="n">
        <f aca="false">J60*J$52</f>
        <v>0.00863630605162693</v>
      </c>
      <c r="L71" s="25" t="n">
        <f aca="false">L60*L$52</f>
        <v>0.00659783628333333</v>
      </c>
      <c r="N71" s="25" t="n">
        <f aca="false">N60*N$52</f>
        <v>0.00887993092983481</v>
      </c>
      <c r="P71" s="25" t="n">
        <f aca="false">P60*P$52</f>
        <v>0.00898794963255944</v>
      </c>
      <c r="R71" s="25" t="n">
        <f aca="false">R60*R$52</f>
        <v>0.0092518971462241</v>
      </c>
      <c r="T71" s="25" t="n">
        <f aca="false">T60*T$52</f>
        <v>0.00642918604333334</v>
      </c>
      <c r="V71" s="25" t="n">
        <f aca="false">V60*V$52</f>
        <v>0.00857445640842009</v>
      </c>
      <c r="X71" s="25" t="n">
        <f aca="false">X60*X$52</f>
        <v>0.00643664844333333</v>
      </c>
      <c r="Z71" s="25" t="n">
        <f aca="false">Z60*Z$52</f>
        <v>0.00776433932862944</v>
      </c>
    </row>
    <row r="72" customFormat="false" ht="15" hidden="false" customHeight="false" outlineLevel="0" collapsed="false">
      <c r="A72" s="0" t="s">
        <v>770</v>
      </c>
      <c r="B72" s="25" t="n">
        <f aca="false">B61*B$52</f>
        <v>0.0127777781666667</v>
      </c>
      <c r="D72" s="25" t="n">
        <f aca="false">D61*D$52</f>
        <v>0.0127777781666667</v>
      </c>
      <c r="F72" s="25" t="n">
        <f aca="false">F61*F$52</f>
        <v>0.0128464322466667</v>
      </c>
      <c r="H72" s="25" t="n">
        <f aca="false">H61*H$52</f>
        <v>0.0180963379980584</v>
      </c>
      <c r="J72" s="25" t="n">
        <f aca="false">J61*J$52</f>
        <v>0.0172726121032539</v>
      </c>
      <c r="L72" s="25" t="n">
        <f aca="false">L61*L$52</f>
        <v>0.0131956725666667</v>
      </c>
      <c r="N72" s="25" t="n">
        <f aca="false">N61*N$52</f>
        <v>0.0177598618596696</v>
      </c>
      <c r="P72" s="25" t="n">
        <f aca="false">P61*P$52</f>
        <v>0.0179758992651189</v>
      </c>
      <c r="R72" s="25" t="n">
        <f aca="false">R61*R$52</f>
        <v>0.0185037942924482</v>
      </c>
      <c r="T72" s="25" t="n">
        <f aca="false">T61*T$52</f>
        <v>0.0128583720866667</v>
      </c>
      <c r="V72" s="25" t="n">
        <f aca="false">V61*V$52</f>
        <v>0.0171489128168402</v>
      </c>
      <c r="X72" s="25" t="n">
        <f aca="false">X61*X$52</f>
        <v>0.0128732968866667</v>
      </c>
      <c r="Z72" s="25" t="n">
        <f aca="false">Z61*Z$52</f>
        <v>0.0155286786572589</v>
      </c>
    </row>
    <row r="73" customFormat="false" ht="15" hidden="false" customHeight="false" outlineLevel="0" collapsed="false">
      <c r="A73" s="0" t="s">
        <v>772</v>
      </c>
      <c r="B73" s="25" t="n">
        <f aca="false">B62*B$52</f>
        <v>0.0127777781666667</v>
      </c>
      <c r="D73" s="25" t="n">
        <f aca="false">D62*D$52</f>
        <v>0.0127777781666667</v>
      </c>
      <c r="F73" s="25" t="n">
        <f aca="false">F62*F$52</f>
        <v>0.0128464322466667</v>
      </c>
      <c r="H73" s="25" t="n">
        <f aca="false">H62*H$52</f>
        <v>0.0180963379980584</v>
      </c>
      <c r="J73" s="25" t="n">
        <f aca="false">J62*J$52</f>
        <v>0.0172726121032539</v>
      </c>
      <c r="L73" s="25" t="n">
        <f aca="false">L62*L$52</f>
        <v>0.0131956725666667</v>
      </c>
      <c r="N73" s="25" t="n">
        <f aca="false">N62*N$52</f>
        <v>0.0177598618596696</v>
      </c>
      <c r="P73" s="25" t="n">
        <f aca="false">P62*P$52</f>
        <v>0.0179758992651189</v>
      </c>
      <c r="R73" s="25" t="n">
        <f aca="false">R62*R$52</f>
        <v>0.0185037942924482</v>
      </c>
      <c r="T73" s="25" t="n">
        <f aca="false">T62*T$52</f>
        <v>0.0128583720866667</v>
      </c>
      <c r="V73" s="25" t="n">
        <f aca="false">V62*V$52</f>
        <v>0.0171489128168402</v>
      </c>
      <c r="X73" s="25" t="n">
        <f aca="false">X62*X$52</f>
        <v>0.0128732968866667</v>
      </c>
      <c r="Z73" s="25" t="n">
        <f aca="false">Z62*Z$52</f>
        <v>0.0155286786572589</v>
      </c>
    </row>
    <row r="74" customFormat="false" ht="15" hidden="false" customHeight="false" outlineLevel="0" collapsed="false">
      <c r="A74" s="0" t="s">
        <v>708</v>
      </c>
      <c r="B74" s="25" t="n">
        <f aca="false">B63*B$52</f>
        <v>0.0127777781666667</v>
      </c>
      <c r="D74" s="25" t="n">
        <f aca="false">D63*D$52</f>
        <v>0.0127777781666667</v>
      </c>
      <c r="F74" s="25" t="n">
        <f aca="false">F63*F$52</f>
        <v>0.0128464322466667</v>
      </c>
      <c r="H74" s="25" t="n">
        <f aca="false">H63*H$52</f>
        <v>0.0180963379980584</v>
      </c>
      <c r="J74" s="25" t="n">
        <f aca="false">J63*J$52</f>
        <v>0.0172726121032539</v>
      </c>
      <c r="L74" s="25" t="n">
        <f aca="false">L63*L$52</f>
        <v>0.0131956725666667</v>
      </c>
      <c r="N74" s="25" t="n">
        <f aca="false">N63*N$52</f>
        <v>0.0177598618596696</v>
      </c>
      <c r="P74" s="25" t="n">
        <f aca="false">P63*P$52</f>
        <v>0.0179758992651189</v>
      </c>
      <c r="R74" s="25" t="n">
        <f aca="false">R63*R$52</f>
        <v>0.0185037942924482</v>
      </c>
      <c r="T74" s="25" t="n">
        <f aca="false">T63*T$52</f>
        <v>0.0128583720866667</v>
      </c>
      <c r="V74" s="25" t="n">
        <f aca="false">V63*V$52</f>
        <v>0.0171489128168402</v>
      </c>
      <c r="X74" s="25" t="n">
        <f aca="false">X63*X$52</f>
        <v>0.0128732968866667</v>
      </c>
      <c r="Z74" s="25" t="n">
        <f aca="false">Z63*Z$52</f>
        <v>0.0155286786572589</v>
      </c>
    </row>
    <row r="75" customFormat="false" ht="15" hidden="false" customHeight="false" outlineLevel="0" collapsed="false">
      <c r="A75" s="0" t="s">
        <v>775</v>
      </c>
      <c r="B75" s="25" t="n">
        <f aca="false">B64*B$52</f>
        <v>0.00319444454166667</v>
      </c>
      <c r="D75" s="25" t="n">
        <f aca="false">D64*D$52</f>
        <v>0.00319444454166667</v>
      </c>
      <c r="F75" s="25" t="n">
        <f aca="false">F64*F$52</f>
        <v>0.00321160806166667</v>
      </c>
      <c r="H75" s="25" t="n">
        <f aca="false">H64*H$52</f>
        <v>0.0045240844995146</v>
      </c>
      <c r="J75" s="25" t="n">
        <f aca="false">J64*J$52</f>
        <v>0.00431815302581347</v>
      </c>
      <c r="L75" s="25" t="n">
        <f aca="false">L64*L$52</f>
        <v>0.00329891814166667</v>
      </c>
      <c r="N75" s="25" t="n">
        <f aca="false">N64*N$52</f>
        <v>0.00443996546491741</v>
      </c>
      <c r="P75" s="25" t="n">
        <f aca="false">P64*P$52</f>
        <v>0.00449397481627972</v>
      </c>
      <c r="R75" s="25" t="n">
        <f aca="false">R64*R$52</f>
        <v>0.00462594857311205</v>
      </c>
      <c r="T75" s="25" t="n">
        <f aca="false">T64*T$52</f>
        <v>0.00321459302166667</v>
      </c>
      <c r="V75" s="25" t="n">
        <f aca="false">V64*V$52</f>
        <v>0.00428722820421004</v>
      </c>
      <c r="X75" s="25" t="n">
        <f aca="false">X64*X$52</f>
        <v>0.00321832422166667</v>
      </c>
      <c r="Z75" s="25" t="n">
        <f aca="false">Z64*Z$52</f>
        <v>0.00388216966431472</v>
      </c>
    </row>
    <row r="76" customFormat="false" ht="15" hidden="false" customHeight="false" outlineLevel="0" collapsed="false">
      <c r="A76" s="0" t="s">
        <v>777</v>
      </c>
      <c r="B76" s="25" t="n">
        <f aca="false">B65*B$52</f>
        <v>0.0127777781666667</v>
      </c>
      <c r="D76" s="25" t="n">
        <f aca="false">D65*D$52</f>
        <v>0.0127777781666667</v>
      </c>
      <c r="F76" s="25" t="n">
        <f aca="false">F65*F$52</f>
        <v>0.0128464322466667</v>
      </c>
      <c r="H76" s="25" t="n">
        <f aca="false">H65*H$52</f>
        <v>0.0180963379980584</v>
      </c>
      <c r="J76" s="25" t="n">
        <f aca="false">J65*J$52</f>
        <v>0.0172726121032539</v>
      </c>
      <c r="L76" s="25" t="n">
        <f aca="false">L65*L$52</f>
        <v>0.0131956725666667</v>
      </c>
      <c r="N76" s="25" t="n">
        <f aca="false">N65*N$52</f>
        <v>0.0177598618596696</v>
      </c>
      <c r="P76" s="25" t="n">
        <f aca="false">P65*P$52</f>
        <v>0.0179758992651189</v>
      </c>
      <c r="R76" s="25" t="n">
        <f aca="false">R65*R$52</f>
        <v>0.0185037942924482</v>
      </c>
      <c r="T76" s="25" t="n">
        <f aca="false">T65*T$52</f>
        <v>0.0128583720866667</v>
      </c>
      <c r="V76" s="25" t="n">
        <f aca="false">V65*V$52</f>
        <v>0.0171489128168402</v>
      </c>
      <c r="X76" s="25" t="n">
        <f aca="false">X65*X$52</f>
        <v>0.0128732968866667</v>
      </c>
      <c r="Z76" s="25" t="n">
        <f aca="false">Z65*Z$52</f>
        <v>0.0155286786572589</v>
      </c>
    </row>
    <row r="77" s="101" customFormat="true" ht="15" hidden="false" customHeight="false" outlineLevel="0" collapsed="false">
      <c r="A77" s="101" t="s">
        <v>936</v>
      </c>
      <c r="B77" s="177" t="n">
        <f aca="false">SUM(B68:B76)</f>
        <v>0.086250002625</v>
      </c>
      <c r="D77" s="177" t="n">
        <f aca="false">SUM(D68:D76)</f>
        <v>0.086250002625</v>
      </c>
      <c r="F77" s="177" t="n">
        <f aca="false">SUM(F68:F76)</f>
        <v>0.086713417665</v>
      </c>
      <c r="H77" s="177" t="n">
        <f aca="false">SUM(H68:H76)</f>
        <v>0.122150281486894</v>
      </c>
      <c r="J77" s="177" t="n">
        <f aca="false">SUM(J68:J76)</f>
        <v>0.116590131696964</v>
      </c>
      <c r="L77" s="177" t="n">
        <f aca="false">SUM(L68:L76)</f>
        <v>0.089070789825</v>
      </c>
      <c r="N77" s="177" t="n">
        <f aca="false">SUM(N68:N76)</f>
        <v>0.11987906755277</v>
      </c>
      <c r="P77" s="177" t="n">
        <f aca="false">SUM(P68:P76)</f>
        <v>0.121337320039552</v>
      </c>
      <c r="R77" s="177" t="n">
        <f aca="false">SUM(R68:R76)</f>
        <v>0.124900611474025</v>
      </c>
      <c r="T77" s="177" t="n">
        <f aca="false">SUM(T68:T76)</f>
        <v>0.086794011585</v>
      </c>
      <c r="V77" s="177" t="n">
        <f aca="false">SUM(V68:V76)</f>
        <v>0.115755161513671</v>
      </c>
      <c r="X77" s="177" t="n">
        <f aca="false">SUM(X68:X76)</f>
        <v>0.086894753985</v>
      </c>
      <c r="Z77" s="177" t="n">
        <f aca="false">SUM(Z68:Z76)</f>
        <v>0.104818580936498</v>
      </c>
      <c r="AA77" s="177" t="n">
        <f aca="false">D$2*D77+F$2*F77</f>
        <v>0.0864789943697548</v>
      </c>
      <c r="AB77" s="177" t="n">
        <f aca="false">H$2*H77+J$2*J77+L$2*L77</f>
        <v>0.102389371571269</v>
      </c>
      <c r="AC77" s="177" t="n">
        <f aca="false">N$2*N77+P$2*P77+R$2*R77+T$2*T77+V$2*V77+X$2*X77+Z$2*Z77</f>
        <v>0.103399742056911</v>
      </c>
    </row>
    <row r="78" customFormat="false" ht="15" hidden="false" customHeight="false" outlineLevel="0" collapsed="false">
      <c r="B78" s="25"/>
    </row>
    <row r="79" customFormat="false" ht="15" hidden="false" customHeight="false" outlineLevel="0" collapsed="false">
      <c r="A79" s="53" t="s">
        <v>937</v>
      </c>
      <c r="B79" s="25"/>
    </row>
    <row r="80" customFormat="false" ht="15" hidden="false" customHeight="false" outlineLevel="0" collapsed="false">
      <c r="A80" s="0" t="s">
        <v>764</v>
      </c>
      <c r="B80" s="25" t="n">
        <f aca="false">B57*B$53</f>
        <v>0.0129256181666667</v>
      </c>
      <c r="D80" s="25" t="n">
        <f aca="false">D57*D$53</f>
        <v>0.0129256181666667</v>
      </c>
      <c r="F80" s="25" t="n">
        <f aca="false">F57*F$53</f>
        <v>0.0130072258466667</v>
      </c>
      <c r="H80" s="25" t="n">
        <f aca="false">H57*H$53</f>
        <v>0.0182965555980584</v>
      </c>
      <c r="J80" s="25" t="n">
        <f aca="false">J57*J$53</f>
        <v>0.0174880361032539</v>
      </c>
      <c r="L80" s="25" t="n">
        <f aca="false">L57*L$53</f>
        <v>0.0134223605666667</v>
      </c>
      <c r="N80" s="25" t="n">
        <f aca="false">N57*N$53</f>
        <v>0.0179206554596696</v>
      </c>
      <c r="P80" s="25" t="n">
        <f aca="false">P57*P$53</f>
        <v>0.0181389456651189</v>
      </c>
      <c r="R80" s="25" t="n">
        <f aca="false">R57*R$53</f>
        <v>0.0186837366924482</v>
      </c>
      <c r="T80" s="25" t="n">
        <f aca="false">T57*T$53</f>
        <v>0.0130214184866667</v>
      </c>
      <c r="V80" s="25" t="n">
        <f aca="false">V57*V$53</f>
        <v>0.0172967528168402</v>
      </c>
      <c r="X80" s="25" t="n">
        <f aca="false">X57*X$53</f>
        <v>0.0130391592866667</v>
      </c>
      <c r="Z80" s="25" t="n">
        <f aca="false">Z57*Z$53</f>
        <v>0.0156804610572589</v>
      </c>
    </row>
    <row r="81" customFormat="false" ht="15" hidden="false" customHeight="false" outlineLevel="0" collapsed="false">
      <c r="A81" s="0" t="s">
        <v>766</v>
      </c>
      <c r="B81" s="25" t="n">
        <f aca="false">B58*B$53</f>
        <v>0.0129256181666667</v>
      </c>
      <c r="D81" s="25" t="n">
        <f aca="false">D58*D$53</f>
        <v>0.0129256181666667</v>
      </c>
      <c r="F81" s="25" t="n">
        <f aca="false">F58*F$53</f>
        <v>0.0130072258466667</v>
      </c>
      <c r="H81" s="25" t="n">
        <f aca="false">H58*H$53</f>
        <v>0.0182965555980584</v>
      </c>
      <c r="J81" s="25" t="n">
        <f aca="false">J58*J$53</f>
        <v>0.0174880361032539</v>
      </c>
      <c r="L81" s="25" t="n">
        <f aca="false">L58*L$53</f>
        <v>0.0134223605666667</v>
      </c>
      <c r="N81" s="25" t="n">
        <f aca="false">N58*N$53</f>
        <v>0.0179206554596696</v>
      </c>
      <c r="P81" s="25" t="n">
        <f aca="false">P58*P$53</f>
        <v>0.0181389456651189</v>
      </c>
      <c r="R81" s="25" t="n">
        <f aca="false">R58*R$53</f>
        <v>0.0186837366924482</v>
      </c>
      <c r="T81" s="25" t="n">
        <f aca="false">T58*T$53</f>
        <v>0.0130214184866667</v>
      </c>
      <c r="V81" s="25" t="n">
        <f aca="false">V58*V$53</f>
        <v>0.0172967528168402</v>
      </c>
      <c r="X81" s="25" t="n">
        <f aca="false">X58*X$53</f>
        <v>0.0130391592866667</v>
      </c>
      <c r="Z81" s="25" t="n">
        <f aca="false">Z58*Z$53</f>
        <v>0.0156804610572589</v>
      </c>
    </row>
    <row r="82" customFormat="false" ht="15" hidden="false" customHeight="false" outlineLevel="0" collapsed="false">
      <c r="A82" s="0" t="s">
        <v>767</v>
      </c>
      <c r="B82" s="25" t="n">
        <f aca="false">B59*B$53</f>
        <v>0.0258512363333333</v>
      </c>
      <c r="D82" s="25" t="n">
        <f aca="false">D59*D$53</f>
        <v>0.0258512363333333</v>
      </c>
      <c r="F82" s="25" t="n">
        <f aca="false">F59*F$53</f>
        <v>0.0260144516933333</v>
      </c>
      <c r="H82" s="25" t="n">
        <f aca="false">H59*H$53</f>
        <v>0.0365931111961168</v>
      </c>
      <c r="J82" s="25" t="n">
        <f aca="false">J59*J$53</f>
        <v>0.0349760722065077</v>
      </c>
      <c r="L82" s="25" t="n">
        <f aca="false">L59*L$53</f>
        <v>0.0268447211333333</v>
      </c>
      <c r="N82" s="25" t="n">
        <f aca="false">N59*N$53</f>
        <v>0.0358413109193392</v>
      </c>
      <c r="P82" s="25" t="n">
        <f aca="false">P59*P$53</f>
        <v>0.0362778913302378</v>
      </c>
      <c r="R82" s="25" t="n">
        <f aca="false">R59*R$53</f>
        <v>0.0373674733848964</v>
      </c>
      <c r="T82" s="25" t="n">
        <f aca="false">T59*T$53</f>
        <v>0.0260428369733333</v>
      </c>
      <c r="V82" s="25" t="n">
        <f aca="false">V59*V$53</f>
        <v>0.0345935056336803</v>
      </c>
      <c r="X82" s="25" t="n">
        <f aca="false">X59*X$53</f>
        <v>0.0260783185733333</v>
      </c>
      <c r="Z82" s="25" t="n">
        <f aca="false">Z59*Z$53</f>
        <v>0.0313609221145178</v>
      </c>
    </row>
    <row r="83" customFormat="false" ht="15" hidden="false" customHeight="false" outlineLevel="0" collapsed="false">
      <c r="A83" s="0" t="s">
        <v>769</v>
      </c>
      <c r="B83" s="25" t="n">
        <f aca="false">B60*B$53</f>
        <v>0.0129256181666667</v>
      </c>
      <c r="D83" s="25" t="n">
        <f aca="false">D60*D$53</f>
        <v>0.0129256181666667</v>
      </c>
      <c r="F83" s="25" t="n">
        <f aca="false">F60*F$53</f>
        <v>0.0130072258466667</v>
      </c>
      <c r="H83" s="25" t="n">
        <f aca="false">H60*H$53</f>
        <v>0.0182965555980584</v>
      </c>
      <c r="J83" s="25" t="n">
        <f aca="false">J60*J$53</f>
        <v>0.0174880361032539</v>
      </c>
      <c r="L83" s="25" t="n">
        <f aca="false">L60*L$53</f>
        <v>0.0134223605666667</v>
      </c>
      <c r="N83" s="25" t="n">
        <f aca="false">N60*N$53</f>
        <v>0.0179206554596696</v>
      </c>
      <c r="P83" s="25" t="n">
        <f aca="false">P60*P$53</f>
        <v>0.0181389456651189</v>
      </c>
      <c r="R83" s="25" t="n">
        <f aca="false">R60*R$53</f>
        <v>0.0186837366924482</v>
      </c>
      <c r="T83" s="25" t="n">
        <f aca="false">T60*T$53</f>
        <v>0.0130214184866667</v>
      </c>
      <c r="V83" s="25" t="n">
        <f aca="false">V60*V$53</f>
        <v>0.0172967528168402</v>
      </c>
      <c r="X83" s="25" t="n">
        <f aca="false">X60*X$53</f>
        <v>0.0130391592866667</v>
      </c>
      <c r="Z83" s="25" t="n">
        <f aca="false">Z60*Z$53</f>
        <v>0.0156804610572589</v>
      </c>
    </row>
    <row r="84" customFormat="false" ht="15" hidden="false" customHeight="false" outlineLevel="0" collapsed="false">
      <c r="A84" s="0" t="s">
        <v>770</v>
      </c>
      <c r="B84" s="25" t="n">
        <f aca="false">B61*B$53</f>
        <v>0.0258512363333333</v>
      </c>
      <c r="D84" s="25" t="n">
        <f aca="false">D61*D$53</f>
        <v>0.0258512363333333</v>
      </c>
      <c r="F84" s="25" t="n">
        <f aca="false">F61*F$53</f>
        <v>0.0260144516933333</v>
      </c>
      <c r="H84" s="25" t="n">
        <f aca="false">H61*H$53</f>
        <v>0.0365931111961168</v>
      </c>
      <c r="J84" s="25" t="n">
        <f aca="false">J61*J$53</f>
        <v>0.0349760722065077</v>
      </c>
      <c r="L84" s="25" t="n">
        <f aca="false">L61*L$53</f>
        <v>0.0268447211333333</v>
      </c>
      <c r="N84" s="25" t="n">
        <f aca="false">N61*N$53</f>
        <v>0.0358413109193392</v>
      </c>
      <c r="P84" s="25" t="n">
        <f aca="false">P61*P$53</f>
        <v>0.0362778913302378</v>
      </c>
      <c r="R84" s="25" t="n">
        <f aca="false">R61*R$53</f>
        <v>0.0373674733848964</v>
      </c>
      <c r="T84" s="25" t="n">
        <f aca="false">T61*T$53</f>
        <v>0.0260428369733333</v>
      </c>
      <c r="V84" s="25" t="n">
        <f aca="false">V61*V$53</f>
        <v>0.0345935056336803</v>
      </c>
      <c r="X84" s="25" t="n">
        <f aca="false">X61*X$53</f>
        <v>0.0260783185733333</v>
      </c>
      <c r="Z84" s="25" t="n">
        <f aca="false">Z61*Z$53</f>
        <v>0.0313609221145178</v>
      </c>
    </row>
    <row r="85" customFormat="false" ht="15" hidden="false" customHeight="false" outlineLevel="0" collapsed="false">
      <c r="A85" s="0" t="s">
        <v>772</v>
      </c>
      <c r="B85" s="25" t="n">
        <f aca="false">B62*B$53</f>
        <v>0.0258512363333333</v>
      </c>
      <c r="D85" s="25" t="n">
        <f aca="false">D62*D$53</f>
        <v>0.0258512363333333</v>
      </c>
      <c r="F85" s="25" t="n">
        <f aca="false">F62*F$53</f>
        <v>0.0260144516933333</v>
      </c>
      <c r="H85" s="25" t="n">
        <f aca="false">H62*H$53</f>
        <v>0.0365931111961168</v>
      </c>
      <c r="J85" s="25" t="n">
        <f aca="false">J62*J$53</f>
        <v>0.0349760722065077</v>
      </c>
      <c r="L85" s="25" t="n">
        <f aca="false">L62*L$53</f>
        <v>0.0268447211333333</v>
      </c>
      <c r="N85" s="25" t="n">
        <f aca="false">N62*N$53</f>
        <v>0.0358413109193392</v>
      </c>
      <c r="P85" s="25" t="n">
        <f aca="false">P62*P$53</f>
        <v>0.0362778913302378</v>
      </c>
      <c r="R85" s="25" t="n">
        <f aca="false">R62*R$53</f>
        <v>0.0373674733848964</v>
      </c>
      <c r="T85" s="25" t="n">
        <f aca="false">T62*T$53</f>
        <v>0.0260428369733333</v>
      </c>
      <c r="V85" s="25" t="n">
        <f aca="false">V62*V$53</f>
        <v>0.0345935056336803</v>
      </c>
      <c r="X85" s="25" t="n">
        <f aca="false">X62*X$53</f>
        <v>0.0260783185733333</v>
      </c>
      <c r="Z85" s="25" t="n">
        <f aca="false">Z62*Z$53</f>
        <v>0.0313609221145178</v>
      </c>
    </row>
    <row r="86" customFormat="false" ht="15" hidden="false" customHeight="false" outlineLevel="0" collapsed="false">
      <c r="A86" s="0" t="s">
        <v>708</v>
      </c>
      <c r="B86" s="25" t="n">
        <f aca="false">B63*B$53</f>
        <v>0.0258512363333333</v>
      </c>
      <c r="D86" s="25" t="n">
        <f aca="false">D63*D$53</f>
        <v>0.0258512363333333</v>
      </c>
      <c r="F86" s="25" t="n">
        <f aca="false">F63*F$53</f>
        <v>0.0260144516933333</v>
      </c>
      <c r="H86" s="25" t="n">
        <f aca="false">H63*H$53</f>
        <v>0.0365931111961168</v>
      </c>
      <c r="J86" s="25" t="n">
        <f aca="false">J63*J$53</f>
        <v>0.0349760722065077</v>
      </c>
      <c r="L86" s="25" t="n">
        <f aca="false">L63*L$53</f>
        <v>0.0268447211333333</v>
      </c>
      <c r="N86" s="25" t="n">
        <f aca="false">N63*N$53</f>
        <v>0.0358413109193392</v>
      </c>
      <c r="P86" s="25" t="n">
        <f aca="false">P63*P$53</f>
        <v>0.0362778913302378</v>
      </c>
      <c r="R86" s="25" t="n">
        <f aca="false">R63*R$53</f>
        <v>0.0373674733848964</v>
      </c>
      <c r="T86" s="25" t="n">
        <f aca="false">T63*T$53</f>
        <v>0.0260428369733333</v>
      </c>
      <c r="V86" s="25" t="n">
        <f aca="false">V63*V$53</f>
        <v>0.0345935056336803</v>
      </c>
      <c r="X86" s="25" t="n">
        <f aca="false">X63*X$53</f>
        <v>0.0260783185733333</v>
      </c>
      <c r="Z86" s="25" t="n">
        <f aca="false">Z63*Z$53</f>
        <v>0.0313609221145178</v>
      </c>
    </row>
    <row r="87" customFormat="false" ht="15" hidden="false" customHeight="false" outlineLevel="0" collapsed="false">
      <c r="A87" s="0" t="s">
        <v>775</v>
      </c>
      <c r="B87" s="25" t="n">
        <f aca="false">B64*B$53</f>
        <v>0.00646280908333333</v>
      </c>
      <c r="D87" s="25" t="n">
        <f aca="false">D64*D$53</f>
        <v>0.00646280908333333</v>
      </c>
      <c r="F87" s="25" t="n">
        <f aca="false">F64*F$53</f>
        <v>0.00650361292333333</v>
      </c>
      <c r="H87" s="25" t="n">
        <f aca="false">H64*H$53</f>
        <v>0.0091482777990292</v>
      </c>
      <c r="J87" s="25" t="n">
        <f aca="false">J64*J$53</f>
        <v>0.00874401805162693</v>
      </c>
      <c r="L87" s="25" t="n">
        <f aca="false">L64*L$53</f>
        <v>0.00671118028333334</v>
      </c>
      <c r="N87" s="25" t="n">
        <f aca="false">N64*N$53</f>
        <v>0.00896032772983481</v>
      </c>
      <c r="P87" s="25" t="n">
        <f aca="false">P64*P$53</f>
        <v>0.00906947283255944</v>
      </c>
      <c r="R87" s="25" t="n">
        <f aca="false">R64*R$53</f>
        <v>0.0093418683462241</v>
      </c>
      <c r="T87" s="25" t="n">
        <f aca="false">T64*T$53</f>
        <v>0.00651070924333334</v>
      </c>
      <c r="V87" s="25" t="n">
        <f aca="false">V64*V$53</f>
        <v>0.00864837640842009</v>
      </c>
      <c r="X87" s="25" t="n">
        <f aca="false">X64*X$53</f>
        <v>0.00651957964333334</v>
      </c>
      <c r="Z87" s="25" t="n">
        <f aca="false">Z64*Z$53</f>
        <v>0.00784023052862944</v>
      </c>
    </row>
    <row r="88" customFormat="false" ht="15" hidden="false" customHeight="false" outlineLevel="0" collapsed="false">
      <c r="A88" s="0" t="s">
        <v>777</v>
      </c>
      <c r="B88" s="25" t="n">
        <f aca="false">B65*B$53</f>
        <v>0.0258512363333333</v>
      </c>
      <c r="D88" s="25" t="n">
        <f aca="false">D65*D$53</f>
        <v>0.0258512363333333</v>
      </c>
      <c r="F88" s="25" t="n">
        <f aca="false">F65*F$53</f>
        <v>0.0260144516933333</v>
      </c>
      <c r="H88" s="25" t="n">
        <f aca="false">H65*H$53</f>
        <v>0.0365931111961168</v>
      </c>
      <c r="J88" s="25" t="n">
        <f aca="false">J65*J$53</f>
        <v>0.0349760722065077</v>
      </c>
      <c r="L88" s="25" t="n">
        <f aca="false">L65*L$53</f>
        <v>0.0268447211333333</v>
      </c>
      <c r="N88" s="25" t="n">
        <f aca="false">N65*N$53</f>
        <v>0.0358413109193392</v>
      </c>
      <c r="P88" s="25" t="n">
        <f aca="false">P65*P$53</f>
        <v>0.0362778913302378</v>
      </c>
      <c r="R88" s="25" t="n">
        <f aca="false">R65*R$53</f>
        <v>0.0373674733848964</v>
      </c>
      <c r="T88" s="25" t="n">
        <f aca="false">T65*T$53</f>
        <v>0.0260428369733333</v>
      </c>
      <c r="V88" s="25" t="n">
        <f aca="false">V65*V$53</f>
        <v>0.0345935056336803</v>
      </c>
      <c r="X88" s="25" t="n">
        <f aca="false">X65*X$53</f>
        <v>0.0260783185733333</v>
      </c>
      <c r="Z88" s="25" t="n">
        <f aca="false">Z65*Z$53</f>
        <v>0.0313609221145178</v>
      </c>
    </row>
    <row r="89" s="101" customFormat="true" ht="15" hidden="false" customHeight="false" outlineLevel="0" collapsed="false">
      <c r="A89" s="101" t="s">
        <v>938</v>
      </c>
      <c r="B89" s="177" t="n">
        <f aca="false">SUM(B80:B88)</f>
        <v>0.17449584525</v>
      </c>
      <c r="D89" s="177" t="n">
        <f aca="false">SUM(D80:D88)</f>
        <v>0.17449584525</v>
      </c>
      <c r="F89" s="177" t="n">
        <f aca="false">SUM(F80:F88)</f>
        <v>0.17559754893</v>
      </c>
      <c r="H89" s="177" t="n">
        <f aca="false">SUM(H80:H88)</f>
        <v>0.247003500573788</v>
      </c>
      <c r="J89" s="177" t="n">
        <f aca="false">SUM(J80:J88)</f>
        <v>0.236088487393927</v>
      </c>
      <c r="L89" s="177" t="n">
        <f aca="false">SUM(L80:L88)</f>
        <v>0.18120186765</v>
      </c>
      <c r="N89" s="177" t="n">
        <f aca="false">SUM(N80:N88)</f>
        <v>0.24192884870554</v>
      </c>
      <c r="P89" s="177" t="n">
        <f aca="false">SUM(P80:P88)</f>
        <v>0.244875766479105</v>
      </c>
      <c r="R89" s="177" t="n">
        <f aca="false">SUM(R80:R88)</f>
        <v>0.252230445348051</v>
      </c>
      <c r="T89" s="177" t="n">
        <f aca="false">SUM(T80:T88)</f>
        <v>0.17578914957</v>
      </c>
      <c r="V89" s="177" t="n">
        <f aca="false">SUM(V80:V88)</f>
        <v>0.233506163027342</v>
      </c>
      <c r="X89" s="177" t="n">
        <f aca="false">SUM(X80:X88)</f>
        <v>0.17602865037</v>
      </c>
      <c r="Z89" s="177" t="n">
        <f aca="false">SUM(Z80:Z88)</f>
        <v>0.211686224272995</v>
      </c>
      <c r="AA89" s="177" t="n">
        <f aca="false">D$2*D89+F$2*F89</f>
        <v>0.175040240718662</v>
      </c>
      <c r="AB89" s="177" t="n">
        <f aca="false">H$2*H89+J$2*J89+L$2*L89</f>
        <v>0.207738279067387</v>
      </c>
      <c r="AC89" s="177" t="n">
        <f aca="false">N$2*N89+P$2*P89+R$2*R89+T$2*T89+V$2*V89+X$2*X89+Z$2*Z89</f>
        <v>0.208986160223996</v>
      </c>
    </row>
    <row r="91" customFormat="false" ht="15" hidden="false" customHeight="false" outlineLevel="0" collapsed="false">
      <c r="A91" s="176" t="s">
        <v>782</v>
      </c>
    </row>
    <row r="92" s="101" customFormat="true" ht="15" hidden="false" customHeight="false" outlineLevel="0" collapsed="false">
      <c r="A92" s="101" t="s">
        <v>939</v>
      </c>
      <c r="B92" s="177" t="n">
        <f aca="false">B52+B77</f>
        <v>0.405694456791667</v>
      </c>
      <c r="D92" s="177" t="n">
        <f aca="false">D52+D77</f>
        <v>0.405694456791667</v>
      </c>
      <c r="F92" s="177" t="n">
        <f aca="false">F52+F77</f>
        <v>0.407874223831667</v>
      </c>
      <c r="H92" s="177" t="n">
        <f aca="false">H52+H77</f>
        <v>0.574558731438354</v>
      </c>
      <c r="J92" s="177" t="n">
        <f aca="false">J52+J77</f>
        <v>0.54840543427831</v>
      </c>
      <c r="L92" s="177" t="n">
        <f aca="false">L52+L77</f>
        <v>0.418962603991667</v>
      </c>
      <c r="N92" s="177" t="n">
        <f aca="false">N52+N77</f>
        <v>0.56387561404451</v>
      </c>
      <c r="P92" s="177" t="n">
        <f aca="false">P52+P77</f>
        <v>0.570734801667525</v>
      </c>
      <c r="R92" s="177" t="n">
        <f aca="false">R52+R77</f>
        <v>0.58749546878523</v>
      </c>
      <c r="T92" s="177" t="n">
        <f aca="false">T52+T77</f>
        <v>0.408253313751667</v>
      </c>
      <c r="V92" s="177" t="n">
        <f aca="false">V52+V77</f>
        <v>0.544477981934675</v>
      </c>
      <c r="X92" s="177" t="n">
        <f aca="false">X52+X77</f>
        <v>0.408727176151667</v>
      </c>
      <c r="Z92" s="177" t="n">
        <f aca="false">Z52+Z77</f>
        <v>0.49303554736797</v>
      </c>
      <c r="AA92" s="177" t="n">
        <f aca="false">D$2*D92+F$2*F92</f>
        <v>0.406771566109588</v>
      </c>
      <c r="AB92" s="177" t="n">
        <f aca="false">H$2*H92+J$2*J92+L$2*L92</f>
        <v>0.481609266279672</v>
      </c>
      <c r="AC92" s="177" t="n">
        <f aca="false">N$2*N92+P$2*P92+R$2*R92+T$2*T92+V$2*V92+X$2*X92+Z$2*Z92</f>
        <v>0.486361749675102</v>
      </c>
    </row>
    <row r="93" s="101" customFormat="true" ht="15" hidden="false" customHeight="false" outlineLevel="0" collapsed="false">
      <c r="A93" s="101" t="s">
        <v>940</v>
      </c>
      <c r="B93" s="177" t="n">
        <f aca="false">B53+B89</f>
        <v>0.820776753583333</v>
      </c>
      <c r="D93" s="177" t="n">
        <f aca="false">D53+D89</f>
        <v>0.820776753583333</v>
      </c>
      <c r="F93" s="177" t="n">
        <f aca="false">F53+F89</f>
        <v>0.825958841263333</v>
      </c>
      <c r="H93" s="177" t="n">
        <f aca="false">H53+H89</f>
        <v>1.16183128047671</v>
      </c>
      <c r="J93" s="177" t="n">
        <f aca="false">J53+J89</f>
        <v>1.11049029255662</v>
      </c>
      <c r="L93" s="177" t="n">
        <f aca="false">L53+L89</f>
        <v>0.852319895983333</v>
      </c>
      <c r="N93" s="177" t="n">
        <f aca="false">N53+N89</f>
        <v>1.13796162168902</v>
      </c>
      <c r="P93" s="177" t="n">
        <f aca="false">P53+P89</f>
        <v>1.15182304973505</v>
      </c>
      <c r="R93" s="177" t="n">
        <f aca="false">R53+R89</f>
        <v>1.18641727997046</v>
      </c>
      <c r="T93" s="177" t="n">
        <f aca="false">T53+T89</f>
        <v>0.826860073903334</v>
      </c>
      <c r="V93" s="177" t="n">
        <f aca="false">V53+V89</f>
        <v>1.09834380386935</v>
      </c>
      <c r="X93" s="177" t="n">
        <f aca="false">X53+X89</f>
        <v>0.827986614703333</v>
      </c>
      <c r="Z93" s="177" t="n">
        <f aca="false">Z53+Z89</f>
        <v>0.995709277135939</v>
      </c>
      <c r="AA93" s="177" t="n">
        <f aca="false">D$2*D93+F$2*F93</f>
        <v>0.82333742856556</v>
      </c>
      <c r="AB93" s="177" t="n">
        <f aca="false">H$2*H93+J$2*J93+L$2*L93</f>
        <v>0.977139312650301</v>
      </c>
      <c r="AC93" s="177" t="n">
        <f aca="false">N$2*N93+P$2*P93+R$2*R93+T$2*T93+V$2*V93+X$2*X93+Z$2*Z93</f>
        <v>0.983008975868425</v>
      </c>
    </row>
  </sheetData>
  <mergeCells count="12">
    <mergeCell ref="C1:D1"/>
    <mergeCell ref="E1:F1"/>
    <mergeCell ref="G1:H1"/>
    <mergeCell ref="I1:J1"/>
    <mergeCell ref="K1:L1"/>
    <mergeCell ref="M1:N1"/>
    <mergeCell ref="O1:P1"/>
    <mergeCell ref="Q1:R1"/>
    <mergeCell ref="S1:T1"/>
    <mergeCell ref="U1:V1"/>
    <mergeCell ref="W1:X1"/>
    <mergeCell ref="Y1:Z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M1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77" activePane="bottomRight" state="frozen"/>
      <selection pane="topLeft" activeCell="A1" activeCellId="0" sqref="A1"/>
      <selection pane="topRight" activeCell="B1" activeCellId="0" sqref="B1"/>
      <selection pane="bottomLeft" activeCell="A77" activeCellId="0" sqref="A77"/>
      <selection pane="bottomRight" activeCell="A21" activeCellId="0" sqref="A21"/>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2" min="2" style="0" width="17.5"/>
    <col collapsed="false" customWidth="true" hidden="false" outlineLevel="0" max="12" min="3" style="0" width="15.33"/>
    <col collapsed="false" customWidth="true" hidden="false" outlineLevel="0" max="13" min="13" style="0" width="15.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row>
    <row r="2" customFormat="false" ht="15" hidden="false" customHeight="false" outlineLevel="0" collapsed="false">
      <c r="A2" s="53" t="s">
        <v>789</v>
      </c>
    </row>
    <row r="3" customFormat="false" ht="15" hidden="false" customHeight="false" outlineLevel="0" collapsed="false">
      <c r="A3" s="0" t="s">
        <v>941</v>
      </c>
    </row>
    <row r="4" customFormat="false" ht="15" hidden="false" customHeight="false" outlineLevel="0" collapsed="false">
      <c r="A4" s="0" t="s">
        <v>238</v>
      </c>
      <c r="B4" s="54" t="n">
        <f aca="false">Demographics!C66</f>
        <v>345447.254237288</v>
      </c>
      <c r="C4" s="54" t="n">
        <f aca="false">Demographics!D66</f>
        <v>353128.372881356</v>
      </c>
      <c r="D4" s="54" t="n">
        <f aca="false">Demographics!E66</f>
        <v>360425.898305085</v>
      </c>
      <c r="E4" s="54" t="n">
        <f aca="false">Demographics!F66</f>
        <v>367409.389830508</v>
      </c>
      <c r="F4" s="54" t="n">
        <f aca="false">Demographics!G66</f>
        <v>373991.491525424</v>
      </c>
      <c r="G4" s="54" t="n">
        <f aca="false">Demographics!H66</f>
        <v>380264.745762712</v>
      </c>
      <c r="H4" s="54" t="n">
        <f aca="false">Demographics!I66</f>
        <v>386223.152542373</v>
      </c>
      <c r="I4" s="54" t="n">
        <f aca="false">Demographics!J66</f>
        <v>391847.491525424</v>
      </c>
      <c r="J4" s="54" t="n">
        <f aca="false">Demographics!K66</f>
        <v>397193.491525424</v>
      </c>
      <c r="K4" s="54" t="n">
        <f aca="false">Demographics!L66</f>
        <v>402338.338983051</v>
      </c>
      <c r="L4" s="54" t="n">
        <f aca="false">Demographics!M66</f>
        <v>407403.966101695</v>
      </c>
      <c r="M4" s="54" t="str">
        <f aca="false">Demographics!N21</f>
        <v>Calculation based on 2011 DHS data</v>
      </c>
    </row>
    <row r="5" customFormat="false" ht="15" hidden="false" customHeight="false" outlineLevel="0" collapsed="false">
      <c r="A5" s="0" t="s">
        <v>25</v>
      </c>
      <c r="B5" s="54" t="n">
        <f aca="false">Demographics!C67</f>
        <v>75332.677374976</v>
      </c>
      <c r="C5" s="54" t="n">
        <f aca="false">Demographics!D67</f>
        <v>77007.7210338699</v>
      </c>
      <c r="D5" s="54" t="n">
        <f aca="false">Demographics!E67</f>
        <v>78599.1134147277</v>
      </c>
      <c r="E5" s="54" t="n">
        <f aca="false">Demographics!F67</f>
        <v>80122.0235191868</v>
      </c>
      <c r="F5" s="54" t="n">
        <f aca="false">Demographics!G67</f>
        <v>81557.4013875884</v>
      </c>
      <c r="G5" s="54" t="n">
        <f aca="false">Demographics!H67</f>
        <v>82925.4280016434</v>
      </c>
      <c r="H5" s="54" t="n">
        <f aca="false">Demographics!I67</f>
        <v>84224.794924076</v>
      </c>
      <c r="I5" s="54" t="n">
        <f aca="false">Demographics!J67</f>
        <v>85451.310720223</v>
      </c>
      <c r="J5" s="54" t="n">
        <f aca="false">Demographics!K67</f>
        <v>86617.1283329171</v>
      </c>
      <c r="K5" s="54" t="n">
        <f aca="false">Demographics!L67</f>
        <v>87739.080031519</v>
      </c>
      <c r="L5" s="54" t="n">
        <f aca="false">Demographics!M67</f>
        <v>88843.7559227004</v>
      </c>
      <c r="M5" s="54" t="str">
        <f aca="false">Demographics!N22</f>
        <v>Calculation based on 2011 DHS data</v>
      </c>
    </row>
    <row r="6" customFormat="false" ht="15" hidden="false" customHeight="false" outlineLevel="0" collapsed="false">
      <c r="A6" s="0" t="s">
        <v>26</v>
      </c>
      <c r="B6" s="54" t="n">
        <f aca="false">Demographics!C68</f>
        <v>112434.405074287</v>
      </c>
      <c r="C6" s="54" t="n">
        <f aca="false">Demographics!D68</f>
        <v>114934.416275585</v>
      </c>
      <c r="D6" s="54" t="n">
        <f aca="false">Demographics!E68</f>
        <v>117309.577517908</v>
      </c>
      <c r="E6" s="54" t="n">
        <f aca="false">Demographics!F68</f>
        <v>119582.528613542</v>
      </c>
      <c r="F6" s="54" t="n">
        <f aca="false">Demographics!G68</f>
        <v>121724.837400567</v>
      </c>
      <c r="G6" s="54" t="n">
        <f aca="false">Demographics!H68</f>
        <v>123766.624097082</v>
      </c>
      <c r="H6" s="54" t="n">
        <f aca="false">Demographics!I68</f>
        <v>125705.935853781</v>
      </c>
      <c r="I6" s="54" t="n">
        <f aca="false">Demographics!J68</f>
        <v>127536.516933059</v>
      </c>
      <c r="J6" s="54" t="n">
        <f aca="false">Demographics!K68</f>
        <v>129276.505664057</v>
      </c>
      <c r="K6" s="54" t="n">
        <f aca="false">Demographics!L68</f>
        <v>130951.024294618</v>
      </c>
      <c r="L6" s="54" t="n">
        <f aca="false">Demographics!M68</f>
        <v>132599.75869452</v>
      </c>
      <c r="M6" s="54" t="str">
        <f aca="false">Demographics!N23</f>
        <v>Calculation based on 2011 DHS data</v>
      </c>
    </row>
    <row r="7" customFormat="false" ht="15" hidden="false" customHeight="false" outlineLevel="0" collapsed="false">
      <c r="A7" s="0" t="s">
        <v>27</v>
      </c>
      <c r="B7" s="54" t="n">
        <f aca="false">Demographics!C69</f>
        <v>157680.171788025</v>
      </c>
      <c r="C7" s="54" t="n">
        <f aca="false">Demographics!D69</f>
        <v>161186.235571901</v>
      </c>
      <c r="D7" s="54" t="n">
        <f aca="false">Demographics!E69</f>
        <v>164517.207372449</v>
      </c>
      <c r="E7" s="54" t="n">
        <f aca="false">Demographics!F69</f>
        <v>167704.83769778</v>
      </c>
      <c r="F7" s="54" t="n">
        <f aca="false">Demographics!G69</f>
        <v>170709.252737268</v>
      </c>
      <c r="G7" s="54" t="n">
        <f aca="false">Demographics!H69</f>
        <v>173572.693663987</v>
      </c>
      <c r="H7" s="54" t="n">
        <f aca="false">Demographics!I69</f>
        <v>176292.421764516</v>
      </c>
      <c r="I7" s="54" t="n">
        <f aca="false">Demographics!J69</f>
        <v>178859.663872141</v>
      </c>
      <c r="J7" s="54" t="n">
        <f aca="false">Demographics!K69</f>
        <v>181299.857528449</v>
      </c>
      <c r="K7" s="54" t="n">
        <f aca="false">Demographics!L69</f>
        <v>183648.234656914</v>
      </c>
      <c r="L7" s="54" t="n">
        <f aca="false">Demographics!M69</f>
        <v>185960.451484474</v>
      </c>
      <c r="M7" s="54" t="str">
        <f aca="false">Demographics!N24</f>
        <v>Calculation based on 2011 DHS data</v>
      </c>
    </row>
    <row r="8" customFormat="false" ht="15" hidden="false" customHeight="false" outlineLevel="0" collapsed="false">
      <c r="B8" s="54"/>
      <c r="C8" s="24"/>
      <c r="D8" s="54"/>
      <c r="E8" s="54"/>
      <c r="F8" s="54"/>
      <c r="G8" s="54"/>
      <c r="H8" s="54"/>
      <c r="I8" s="54"/>
      <c r="J8" s="54"/>
      <c r="K8" s="54"/>
      <c r="L8" s="54"/>
      <c r="M8" s="54"/>
    </row>
    <row r="9" customFormat="false" ht="15" hidden="false" customHeight="false" outlineLevel="0" collapsed="false">
      <c r="A9" s="0" t="s">
        <v>942</v>
      </c>
      <c r="B9" s="72"/>
      <c r="C9" s="74"/>
      <c r="D9" s="74"/>
      <c r="E9" s="74"/>
      <c r="F9" s="74"/>
      <c r="G9" s="74"/>
      <c r="H9" s="74"/>
      <c r="I9" s="74"/>
      <c r="J9" s="74"/>
      <c r="K9" s="74"/>
      <c r="L9" s="74"/>
      <c r="M9" s="54"/>
    </row>
    <row r="10" customFormat="false" ht="15" hidden="false" customHeight="false" outlineLevel="0" collapsed="false">
      <c r="A10" s="0" t="s">
        <v>238</v>
      </c>
      <c r="B10" s="72"/>
      <c r="C10" s="74"/>
      <c r="D10" s="74"/>
      <c r="E10" s="74"/>
      <c r="F10" s="74"/>
      <c r="G10" s="74"/>
      <c r="H10" s="74"/>
      <c r="I10" s="74"/>
      <c r="J10" s="74"/>
      <c r="K10" s="74"/>
      <c r="L10" s="74"/>
    </row>
    <row r="11" customFormat="false" ht="15" hidden="false" customHeight="false" outlineLevel="0" collapsed="false">
      <c r="A11" s="0" t="s">
        <v>25</v>
      </c>
      <c r="B11" s="74" t="n">
        <f aca="false">'VAS, children'!C20</f>
        <v>0</v>
      </c>
      <c r="C11" s="74" t="n">
        <f aca="false">'Regional Data Children'!AU32</f>
        <v>0.306</v>
      </c>
      <c r="D11" s="74" t="n">
        <f aca="false">C11</f>
        <v>0.306</v>
      </c>
      <c r="E11" s="74" t="n">
        <f aca="false">D11</f>
        <v>0.306</v>
      </c>
      <c r="F11" s="74" t="n">
        <f aca="false">E11</f>
        <v>0.306</v>
      </c>
      <c r="G11" s="74" t="n">
        <f aca="false">F11</f>
        <v>0.306</v>
      </c>
      <c r="H11" s="74" t="n">
        <f aca="false">G11</f>
        <v>0.306</v>
      </c>
      <c r="I11" s="74" t="n">
        <f aca="false">H11</f>
        <v>0.306</v>
      </c>
      <c r="J11" s="74" t="n">
        <f aca="false">I11</f>
        <v>0.306</v>
      </c>
      <c r="K11" s="74" t="n">
        <f aca="false">J11</f>
        <v>0.306</v>
      </c>
      <c r="L11" s="74" t="n">
        <f aca="false">K11</f>
        <v>0.306</v>
      </c>
      <c r="M11" s="54" t="s">
        <v>943</v>
      </c>
    </row>
    <row r="12" customFormat="false" ht="15" hidden="false" customHeight="false" outlineLevel="0" collapsed="false">
      <c r="A12" s="0" t="s">
        <v>26</v>
      </c>
      <c r="B12" s="74" t="n">
        <v>0</v>
      </c>
      <c r="C12" s="74" t="n">
        <f aca="false">'Regional Data Children'!AU33</f>
        <v>0.767</v>
      </c>
      <c r="D12" s="74" t="n">
        <f aca="false">C12</f>
        <v>0.767</v>
      </c>
      <c r="E12" s="74" t="n">
        <f aca="false">D12</f>
        <v>0.767</v>
      </c>
      <c r="F12" s="74" t="n">
        <f aca="false">E12</f>
        <v>0.767</v>
      </c>
      <c r="G12" s="74" t="n">
        <f aca="false">F12</f>
        <v>0.767</v>
      </c>
      <c r="H12" s="74" t="n">
        <f aca="false">G12</f>
        <v>0.767</v>
      </c>
      <c r="I12" s="74" t="n">
        <f aca="false">H12</f>
        <v>0.767</v>
      </c>
      <c r="J12" s="74" t="n">
        <f aca="false">I12</f>
        <v>0.767</v>
      </c>
      <c r="K12" s="74" t="n">
        <f aca="false">J12</f>
        <v>0.767</v>
      </c>
      <c r="L12" s="74" t="n">
        <f aca="false">K12</f>
        <v>0.767</v>
      </c>
      <c r="M12" s="54" t="s">
        <v>943</v>
      </c>
    </row>
    <row r="13" customFormat="false" ht="15" hidden="false" customHeight="false" outlineLevel="0" collapsed="false">
      <c r="A13" s="0" t="s">
        <v>27</v>
      </c>
      <c r="B13" s="74" t="n">
        <v>0</v>
      </c>
      <c r="C13" s="74" t="n">
        <f aca="false">'Regional Data Children'!AU34</f>
        <v>0.493</v>
      </c>
      <c r="D13" s="74" t="n">
        <f aca="false">C13</f>
        <v>0.493</v>
      </c>
      <c r="E13" s="74" t="n">
        <f aca="false">D13</f>
        <v>0.493</v>
      </c>
      <c r="F13" s="74" t="n">
        <f aca="false">E13</f>
        <v>0.493</v>
      </c>
      <c r="G13" s="74" t="n">
        <f aca="false">F13</f>
        <v>0.493</v>
      </c>
      <c r="H13" s="74" t="n">
        <f aca="false">G13</f>
        <v>0.493</v>
      </c>
      <c r="I13" s="74" t="n">
        <f aca="false">H13</f>
        <v>0.493</v>
      </c>
      <c r="J13" s="74" t="n">
        <f aca="false">I13</f>
        <v>0.493</v>
      </c>
      <c r="K13" s="74" t="n">
        <f aca="false">J13</f>
        <v>0.493</v>
      </c>
      <c r="L13" s="74" t="n">
        <f aca="false">K13</f>
        <v>0.493</v>
      </c>
      <c r="M13" s="54" t="s">
        <v>943</v>
      </c>
    </row>
    <row r="15" customFormat="false" ht="15" hidden="false" customHeight="false" outlineLevel="0" collapsed="false">
      <c r="A15" s="0" t="s">
        <v>944</v>
      </c>
      <c r="B15" s="54"/>
      <c r="C15" s="54"/>
      <c r="D15" s="54"/>
      <c r="E15" s="54"/>
      <c r="F15" s="54"/>
      <c r="G15" s="54"/>
      <c r="H15" s="54"/>
      <c r="I15" s="54"/>
      <c r="J15" s="54"/>
      <c r="K15" s="54"/>
      <c r="L15" s="54"/>
      <c r="M15" s="54"/>
    </row>
    <row r="16" customFormat="false" ht="15" hidden="false" customHeight="false" outlineLevel="0" collapsed="false">
      <c r="A16" s="0" t="s">
        <v>238</v>
      </c>
      <c r="B16" s="54" t="n">
        <f aca="false">SUM(B17:B19)</f>
        <v>0</v>
      </c>
      <c r="C16" s="54" t="n">
        <f aca="false">SUM(C17:C19)</f>
        <v>191183.874056685</v>
      </c>
      <c r="D16" s="54" t="n">
        <f aca="false">SUM(D17:D19)</f>
        <v>195134.75789576</v>
      </c>
      <c r="E16" s="54" t="n">
        <f aca="false">SUM(E17:E19)</f>
        <v>198915.623628463</v>
      </c>
      <c r="F16" s="54" t="n">
        <f aca="false">SUM(F17:F19)</f>
        <v>202479.17671031</v>
      </c>
      <c r="G16" s="54" t="n">
        <f aca="false">SUM(G17:G19)</f>
        <v>205875.51962731</v>
      </c>
      <c r="H16" s="54" t="n">
        <f aca="false">SUM(H17:H19)</f>
        <v>209101.403976524</v>
      </c>
      <c r="I16" s="54" t="n">
        <f aca="false">SUM(I17:I19)</f>
        <v>212146.42385701</v>
      </c>
      <c r="J16" s="54" t="n">
        <f aca="false">SUM(J17:J19)</f>
        <v>215040.75087573</v>
      </c>
      <c r="K16" s="54" t="n">
        <f aca="false">SUM(K17:K19)</f>
        <v>217826.173809475</v>
      </c>
      <c r="L16" s="54" t="n">
        <f aca="false">SUM(L17:L19)</f>
        <v>220568.706812889</v>
      </c>
      <c r="M16" s="54"/>
    </row>
    <row r="17" customFormat="false" ht="15" hidden="false" customHeight="false" outlineLevel="0" collapsed="false">
      <c r="A17" s="0" t="s">
        <v>25</v>
      </c>
      <c r="B17" s="54" t="n">
        <f aca="false">B5*B11</f>
        <v>0</v>
      </c>
      <c r="C17" s="54" t="n">
        <f aca="false">C5*C11</f>
        <v>23564.3626363642</v>
      </c>
      <c r="D17" s="54" t="n">
        <f aca="false">D5*D11</f>
        <v>24051.3287049067</v>
      </c>
      <c r="E17" s="54" t="n">
        <f aca="false">E5*E11</f>
        <v>24517.3391968712</v>
      </c>
      <c r="F17" s="54" t="n">
        <f aca="false">F5*F11</f>
        <v>24956.5648246021</v>
      </c>
      <c r="G17" s="54" t="n">
        <f aca="false">G5*G11</f>
        <v>25375.1809685029</v>
      </c>
      <c r="H17" s="54" t="n">
        <f aca="false">H5*H11</f>
        <v>25772.7872467672</v>
      </c>
      <c r="I17" s="54" t="n">
        <f aca="false">I5*I11</f>
        <v>26148.1010803882</v>
      </c>
      <c r="J17" s="54" t="n">
        <f aca="false">J5*J11</f>
        <v>26504.8412698726</v>
      </c>
      <c r="K17" s="54" t="n">
        <f aca="false">K5*K11</f>
        <v>26848.1584896448</v>
      </c>
      <c r="L17" s="54" t="n">
        <f aca="false">L5*L11</f>
        <v>27186.1893123463</v>
      </c>
      <c r="M17" s="54"/>
    </row>
    <row r="18" customFormat="false" ht="15" hidden="false" customHeight="false" outlineLevel="0" collapsed="false">
      <c r="A18" s="0" t="s">
        <v>26</v>
      </c>
      <c r="B18" s="54" t="n">
        <f aca="false">B6*B12</f>
        <v>0</v>
      </c>
      <c r="C18" s="54" t="n">
        <f aca="false">C6*C12</f>
        <v>88154.6972833735</v>
      </c>
      <c r="D18" s="54" t="n">
        <f aca="false">D6*D12</f>
        <v>89976.4459562355</v>
      </c>
      <c r="E18" s="54" t="n">
        <f aca="false">E6*E12</f>
        <v>91719.7994465866</v>
      </c>
      <c r="F18" s="54" t="n">
        <f aca="false">F6*F12</f>
        <v>93362.9502862349</v>
      </c>
      <c r="G18" s="54" t="n">
        <f aca="false">G6*G12</f>
        <v>94929.0006824618</v>
      </c>
      <c r="H18" s="54" t="n">
        <f aca="false">H6*H12</f>
        <v>96416.4527998499</v>
      </c>
      <c r="I18" s="54" t="n">
        <f aca="false">I6*I12</f>
        <v>97820.5084876564</v>
      </c>
      <c r="J18" s="54" t="n">
        <f aca="false">J6*J12</f>
        <v>99155.079844332</v>
      </c>
      <c r="K18" s="54" t="n">
        <f aca="false">K6*K12</f>
        <v>100439.435633972</v>
      </c>
      <c r="L18" s="54" t="n">
        <f aca="false">L6*L12</f>
        <v>101704.014918697</v>
      </c>
      <c r="M18" s="54"/>
    </row>
    <row r="19" customFormat="false" ht="15" hidden="false" customHeight="false" outlineLevel="0" collapsed="false">
      <c r="A19" s="0" t="s">
        <v>27</v>
      </c>
      <c r="B19" s="54" t="n">
        <f aca="false">B7*B13</f>
        <v>0</v>
      </c>
      <c r="C19" s="54" t="n">
        <f aca="false">C7*C13</f>
        <v>79464.8141369474</v>
      </c>
      <c r="D19" s="54" t="n">
        <f aca="false">D7*D13</f>
        <v>81106.9832346174</v>
      </c>
      <c r="E19" s="54" t="n">
        <f aca="false">E7*E13</f>
        <v>82678.4849850055</v>
      </c>
      <c r="F19" s="54" t="n">
        <f aca="false">F7*F13</f>
        <v>84159.6615994732</v>
      </c>
      <c r="G19" s="54" t="n">
        <f aca="false">G7*G13</f>
        <v>85571.3379763454</v>
      </c>
      <c r="H19" s="54" t="n">
        <f aca="false">H7*H13</f>
        <v>86912.1639299064</v>
      </c>
      <c r="I19" s="54" t="n">
        <f aca="false">I7*I13</f>
        <v>88177.8142889658</v>
      </c>
      <c r="J19" s="54" t="n">
        <f aca="false">J7*J13</f>
        <v>89380.8297615255</v>
      </c>
      <c r="K19" s="54" t="n">
        <f aca="false">K7*K13</f>
        <v>90538.5796858587</v>
      </c>
      <c r="L19" s="54" t="n">
        <f aca="false">L7*L13</f>
        <v>91678.5025818458</v>
      </c>
      <c r="M19" s="54"/>
    </row>
    <row r="21" customFormat="false" ht="15" hidden="false" customHeight="false" outlineLevel="0" collapsed="false">
      <c r="A21" s="0" t="s">
        <v>945</v>
      </c>
    </row>
    <row r="22" customFormat="false" ht="15" hidden="false" customHeight="false" outlineLevel="0" collapsed="false">
      <c r="A22" s="0" t="s">
        <v>238</v>
      </c>
      <c r="B22" s="54" t="n">
        <f aca="false">Demographics!C72</f>
        <v>2706003.49152542</v>
      </c>
      <c r="C22" s="54" t="n">
        <f aca="false">Demographics!D72</f>
        <v>2766172.25423729</v>
      </c>
      <c r="D22" s="54" t="n">
        <f aca="false">Demographics!E72</f>
        <v>2823336.20338983</v>
      </c>
      <c r="E22" s="54" t="n">
        <f aca="false">Demographics!F72</f>
        <v>2878040.22033898</v>
      </c>
      <c r="F22" s="54" t="n">
        <f aca="false">Demographics!G72</f>
        <v>2929600.01694915</v>
      </c>
      <c r="G22" s="54" t="n">
        <f aca="false">Demographics!H72</f>
        <v>2978740.50847458</v>
      </c>
      <c r="H22" s="54" t="n">
        <f aca="false">Demographics!I72</f>
        <v>3025414.69491525</v>
      </c>
      <c r="I22" s="54" t="n">
        <f aca="false">Demographics!J72</f>
        <v>3069472.01694915</v>
      </c>
      <c r="J22" s="54" t="n">
        <f aca="false">Demographics!K72</f>
        <v>3111349.01694915</v>
      </c>
      <c r="K22" s="54" t="n">
        <f aca="false">Demographics!L72</f>
        <v>3151650.3220339</v>
      </c>
      <c r="L22" s="54" t="n">
        <f aca="false">Demographics!M72</f>
        <v>3191331.06779661</v>
      </c>
      <c r="M22" s="54" t="str">
        <f aca="false">Demographics!N27</f>
        <v>Calculation</v>
      </c>
    </row>
    <row r="23" customFormat="false" ht="15" hidden="false" customHeight="false" outlineLevel="0" collapsed="false">
      <c r="A23" s="0" t="s">
        <v>25</v>
      </c>
      <c r="B23" s="54" t="n">
        <f aca="false">Demographics!C73</f>
        <v>590105.972770646</v>
      </c>
      <c r="C23" s="54" t="n">
        <f aca="false">Demographics!D73</f>
        <v>603227.148098648</v>
      </c>
      <c r="D23" s="54" t="n">
        <f aca="false">Demographics!E73</f>
        <v>615693.055082033</v>
      </c>
      <c r="E23" s="54" t="n">
        <f aca="false">Demographics!F73</f>
        <v>627622.517566963</v>
      </c>
      <c r="F23" s="54" t="n">
        <f aca="false">Demographics!G73</f>
        <v>638866.310869443</v>
      </c>
      <c r="G23" s="54" t="n">
        <f aca="false">Demographics!H73</f>
        <v>649582.519346207</v>
      </c>
      <c r="H23" s="54" t="n">
        <f aca="false">Demographics!I73</f>
        <v>659760.893571928</v>
      </c>
      <c r="I23" s="54" t="n">
        <f aca="false">Demographics!J73</f>
        <v>669368.600641747</v>
      </c>
      <c r="J23" s="54" t="n">
        <f aca="false">Demographics!K73</f>
        <v>678500.83860785</v>
      </c>
      <c r="K23" s="54" t="n">
        <f aca="false">Demographics!L73</f>
        <v>687289.460246899</v>
      </c>
      <c r="L23" s="54" t="n">
        <f aca="false">Demographics!M73</f>
        <v>695942.75472782</v>
      </c>
      <c r="M23" s="54" t="str">
        <f aca="false">Demographics!N28</f>
        <v>Calculation</v>
      </c>
    </row>
    <row r="24" customFormat="false" ht="15" hidden="false" customHeight="false" outlineLevel="0" collapsed="false">
      <c r="A24" s="0" t="s">
        <v>26</v>
      </c>
      <c r="B24" s="54" t="n">
        <f aca="false">Demographics!C74</f>
        <v>880736.173081914</v>
      </c>
      <c r="C24" s="54" t="n">
        <f aca="false">Demographics!D74</f>
        <v>900319.594158747</v>
      </c>
      <c r="D24" s="54" t="n">
        <f aca="false">Demographics!E74</f>
        <v>918925.02389028</v>
      </c>
      <c r="E24" s="54" t="n">
        <f aca="false">Demographics!F74</f>
        <v>936729.807472745</v>
      </c>
      <c r="F24" s="54" t="n">
        <f aca="false">Demographics!G74</f>
        <v>953511.226304442</v>
      </c>
      <c r="G24" s="54" t="n">
        <f aca="false">Demographics!H74</f>
        <v>969505.222093808</v>
      </c>
      <c r="H24" s="54" t="n">
        <f aca="false">Demographics!I74</f>
        <v>984696.497521284</v>
      </c>
      <c r="I24" s="54" t="n">
        <f aca="false">Demographics!J74</f>
        <v>999036.049308964</v>
      </c>
      <c r="J24" s="54" t="n">
        <f aca="false">Demographics!K74</f>
        <v>1012665.96103512</v>
      </c>
      <c r="K24" s="54" t="n">
        <f aca="false">Demographics!L74</f>
        <v>1025783.02364117</v>
      </c>
      <c r="L24" s="54" t="n">
        <f aca="false">Demographics!M74</f>
        <v>1038698.10977374</v>
      </c>
      <c r="M24" s="54" t="str">
        <f aca="false">Demographics!N29</f>
        <v>Calculation</v>
      </c>
    </row>
    <row r="25" customFormat="false" ht="15" hidden="false" customHeight="false" outlineLevel="0" collapsed="false">
      <c r="A25" s="0" t="s">
        <v>27</v>
      </c>
      <c r="B25" s="54" t="n">
        <f aca="false">Demographics!C75</f>
        <v>1235161.34567286</v>
      </c>
      <c r="C25" s="54" t="n">
        <f aca="false">Demographics!D75</f>
        <v>1262625.51197989</v>
      </c>
      <c r="D25" s="54" t="n">
        <f aca="false">Demographics!E75</f>
        <v>1288718.12441752</v>
      </c>
      <c r="E25" s="54" t="n">
        <f aca="false">Demographics!F75</f>
        <v>1313687.89529928</v>
      </c>
      <c r="F25" s="54" t="n">
        <f aca="false">Demographics!G75</f>
        <v>1337222.47977527</v>
      </c>
      <c r="G25" s="54" t="n">
        <f aca="false">Demographics!H75</f>
        <v>1359652.76703456</v>
      </c>
      <c r="H25" s="54" t="n">
        <f aca="false">Demographics!I75</f>
        <v>1380957.30382204</v>
      </c>
      <c r="I25" s="54" t="n">
        <f aca="false">Demographics!J75</f>
        <v>1401067.36699844</v>
      </c>
      <c r="J25" s="54" t="n">
        <f aca="false">Demographics!K75</f>
        <v>1420182.21730619</v>
      </c>
      <c r="K25" s="54" t="n">
        <f aca="false">Demographics!L75</f>
        <v>1438577.83814583</v>
      </c>
      <c r="L25" s="54" t="n">
        <f aca="false">Demographics!M75</f>
        <v>1456690.20329505</v>
      </c>
      <c r="M25" s="54" t="str">
        <f aca="false">Demographics!N30</f>
        <v>Calculation</v>
      </c>
    </row>
    <row r="27" customFormat="false" ht="15" hidden="false" customHeight="false" outlineLevel="0" collapsed="false">
      <c r="A27" s="0" t="s">
        <v>946</v>
      </c>
    </row>
    <row r="28" customFormat="false" ht="15" hidden="false" customHeight="false" outlineLevel="0" collapsed="false">
      <c r="A28" s="0" t="s">
        <v>238</v>
      </c>
    </row>
    <row r="29" customFormat="false" ht="15" hidden="false" customHeight="false" outlineLevel="0" collapsed="false">
      <c r="A29" s="0" t="s">
        <v>25</v>
      </c>
      <c r="B29" s="72" t="n">
        <v>0</v>
      </c>
      <c r="C29" s="72" t="n">
        <f aca="false">'Regional Data Children'!AU32</f>
        <v>0.306</v>
      </c>
      <c r="D29" s="72" t="n">
        <f aca="false">C29</f>
        <v>0.306</v>
      </c>
      <c r="E29" s="72" t="n">
        <f aca="false">D29</f>
        <v>0.306</v>
      </c>
      <c r="F29" s="72" t="n">
        <f aca="false">E29</f>
        <v>0.306</v>
      </c>
      <c r="G29" s="72" t="n">
        <f aca="false">F29</f>
        <v>0.306</v>
      </c>
      <c r="H29" s="72" t="n">
        <f aca="false">G29</f>
        <v>0.306</v>
      </c>
      <c r="I29" s="72" t="n">
        <f aca="false">H29</f>
        <v>0.306</v>
      </c>
      <c r="J29" s="72" t="n">
        <f aca="false">I29</f>
        <v>0.306</v>
      </c>
      <c r="K29" s="72" t="n">
        <f aca="false">J29</f>
        <v>0.306</v>
      </c>
      <c r="L29" s="72" t="n">
        <f aca="false">K29</f>
        <v>0.306</v>
      </c>
      <c r="M29" s="54" t="s">
        <v>943</v>
      </c>
    </row>
    <row r="30" customFormat="false" ht="15" hidden="false" customHeight="false" outlineLevel="0" collapsed="false">
      <c r="A30" s="0" t="s">
        <v>26</v>
      </c>
      <c r="B30" s="72" t="n">
        <v>0</v>
      </c>
      <c r="C30" s="72" t="n">
        <f aca="false">'Regional Data Children'!AU33</f>
        <v>0.767</v>
      </c>
      <c r="D30" s="72" t="n">
        <f aca="false">C30</f>
        <v>0.767</v>
      </c>
      <c r="E30" s="72" t="n">
        <f aca="false">D30</f>
        <v>0.767</v>
      </c>
      <c r="F30" s="72" t="n">
        <f aca="false">E30</f>
        <v>0.767</v>
      </c>
      <c r="G30" s="72" t="n">
        <f aca="false">F30</f>
        <v>0.767</v>
      </c>
      <c r="H30" s="72" t="n">
        <f aca="false">G30</f>
        <v>0.767</v>
      </c>
      <c r="I30" s="72" t="n">
        <f aca="false">H30</f>
        <v>0.767</v>
      </c>
      <c r="J30" s="72" t="n">
        <f aca="false">I30</f>
        <v>0.767</v>
      </c>
      <c r="K30" s="72" t="n">
        <f aca="false">J30</f>
        <v>0.767</v>
      </c>
      <c r="L30" s="72" t="n">
        <f aca="false">K30</f>
        <v>0.767</v>
      </c>
      <c r="M30" s="54" t="s">
        <v>943</v>
      </c>
    </row>
    <row r="31" customFormat="false" ht="15" hidden="false" customHeight="false" outlineLevel="0" collapsed="false">
      <c r="A31" s="0" t="s">
        <v>27</v>
      </c>
      <c r="B31" s="72" t="n">
        <v>0</v>
      </c>
      <c r="C31" s="72" t="n">
        <f aca="false">'Regional Data Children'!AU34</f>
        <v>0.493</v>
      </c>
      <c r="D31" s="72" t="n">
        <f aca="false">C31</f>
        <v>0.493</v>
      </c>
      <c r="E31" s="72" t="n">
        <f aca="false">D31</f>
        <v>0.493</v>
      </c>
      <c r="F31" s="72" t="n">
        <f aca="false">E31</f>
        <v>0.493</v>
      </c>
      <c r="G31" s="72" t="n">
        <f aca="false">F31</f>
        <v>0.493</v>
      </c>
      <c r="H31" s="72" t="n">
        <f aca="false">G31</f>
        <v>0.493</v>
      </c>
      <c r="I31" s="72" t="n">
        <f aca="false">H31</f>
        <v>0.493</v>
      </c>
      <c r="J31" s="72" t="n">
        <f aca="false">I31</f>
        <v>0.493</v>
      </c>
      <c r="K31" s="72" t="n">
        <f aca="false">J31</f>
        <v>0.493</v>
      </c>
      <c r="L31" s="72" t="n">
        <f aca="false">K31</f>
        <v>0.493</v>
      </c>
      <c r="M31" s="54" t="s">
        <v>943</v>
      </c>
    </row>
    <row r="33" customFormat="false" ht="15" hidden="false" customHeight="false" outlineLevel="0" collapsed="false">
      <c r="A33" s="0" t="s">
        <v>947</v>
      </c>
      <c r="B33" s="54"/>
      <c r="C33" s="54"/>
      <c r="D33" s="54"/>
      <c r="E33" s="54"/>
      <c r="F33" s="54"/>
      <c r="G33" s="54"/>
      <c r="H33" s="54"/>
      <c r="I33" s="54"/>
      <c r="J33" s="54"/>
      <c r="K33" s="54"/>
      <c r="L33" s="54"/>
    </row>
    <row r="34" customFormat="false" ht="15" hidden="false" customHeight="false" outlineLevel="0" collapsed="false">
      <c r="A34" s="0" t="s">
        <v>238</v>
      </c>
      <c r="B34" s="54" t="n">
        <f aca="false">SUM(B35:B37)</f>
        <v>0</v>
      </c>
      <c r="C34" s="54" t="n">
        <f aca="false">SUM(C35:C37)</f>
        <v>1497607.01344403</v>
      </c>
      <c r="D34" s="54" t="n">
        <f aca="false">SUM(D35:D37)</f>
        <v>1528555.60351678</v>
      </c>
      <c r="E34" s="54" t="n">
        <f aca="false">SUM(E35:E37)</f>
        <v>1558172.38508963</v>
      </c>
      <c r="F34" s="54" t="n">
        <f aca="false">SUM(F35:F37)</f>
        <v>1586086.88423076</v>
      </c>
      <c r="G34" s="54" t="n">
        <f aca="false">SUM(G35:G37)</f>
        <v>1612691.57041393</v>
      </c>
      <c r="H34" s="54" t="n">
        <f aca="false">SUM(H35:H37)</f>
        <v>1637960.9978161</v>
      </c>
      <c r="I34" s="54" t="n">
        <f aca="false">SUM(I35:I37)</f>
        <v>1661813.65354658</v>
      </c>
      <c r="J34" s="54" t="n">
        <f aca="false">SUM(J35:J37)</f>
        <v>1684485.88185989</v>
      </c>
      <c r="K34" s="54" t="n">
        <f aca="false">SUM(K35:K37)</f>
        <v>1706305.02817422</v>
      </c>
      <c r="L34" s="54" t="n">
        <f aca="false">SUM(L35:L37)</f>
        <v>1727788.20336763</v>
      </c>
    </row>
    <row r="35" customFormat="false" ht="15" hidden="false" customHeight="false" outlineLevel="0" collapsed="false">
      <c r="A35" s="0" t="s">
        <v>25</v>
      </c>
      <c r="B35" s="54" t="n">
        <f aca="false">B23*B29</f>
        <v>0</v>
      </c>
      <c r="C35" s="54" t="n">
        <f aca="false">C23*C29</f>
        <v>184587.507318186</v>
      </c>
      <c r="D35" s="54" t="n">
        <f aca="false">D23*D29</f>
        <v>188402.074855102</v>
      </c>
      <c r="E35" s="54" t="n">
        <f aca="false">E23*E29</f>
        <v>192052.490375491</v>
      </c>
      <c r="F35" s="54" t="n">
        <f aca="false">F23*F29</f>
        <v>195493.09112605</v>
      </c>
      <c r="G35" s="54" t="n">
        <f aca="false">G23*G29</f>
        <v>198772.250919939</v>
      </c>
      <c r="H35" s="54" t="n">
        <f aca="false">H23*H29</f>
        <v>201886.83343301</v>
      </c>
      <c r="I35" s="54" t="n">
        <f aca="false">I23*I29</f>
        <v>204826.791796375</v>
      </c>
      <c r="J35" s="54" t="n">
        <f aca="false">J23*J29</f>
        <v>207621.256614002</v>
      </c>
      <c r="K35" s="54" t="n">
        <f aca="false">K23*K29</f>
        <v>210310.574835551</v>
      </c>
      <c r="L35" s="54" t="n">
        <f aca="false">L23*L29</f>
        <v>212958.482946713</v>
      </c>
    </row>
    <row r="36" customFormat="false" ht="15" hidden="false" customHeight="false" outlineLevel="0" collapsed="false">
      <c r="A36" s="0" t="s">
        <v>26</v>
      </c>
      <c r="B36" s="54" t="n">
        <f aca="false">B24*B30</f>
        <v>0</v>
      </c>
      <c r="C36" s="54" t="n">
        <f aca="false">C24*C30</f>
        <v>690545.128719759</v>
      </c>
      <c r="D36" s="54" t="n">
        <f aca="false">D24*D30</f>
        <v>704815.493323845</v>
      </c>
      <c r="E36" s="54" t="n">
        <f aca="false">E24*E30</f>
        <v>718471.762331596</v>
      </c>
      <c r="F36" s="54" t="n">
        <f aca="false">F24*F30</f>
        <v>731343.110575507</v>
      </c>
      <c r="G36" s="54" t="n">
        <f aca="false">G24*G30</f>
        <v>743610.50534595</v>
      </c>
      <c r="H36" s="54" t="n">
        <f aca="false">H24*H30</f>
        <v>755262.213598824</v>
      </c>
      <c r="I36" s="54" t="n">
        <f aca="false">I24*I30</f>
        <v>766260.649819975</v>
      </c>
      <c r="J36" s="54" t="n">
        <f aca="false">J24*J30</f>
        <v>776714.792113934</v>
      </c>
      <c r="K36" s="54" t="n">
        <f aca="false">K24*K30</f>
        <v>786775.579132779</v>
      </c>
      <c r="L36" s="54" t="n">
        <f aca="false">L24*L30</f>
        <v>796681.450196461</v>
      </c>
    </row>
    <row r="37" customFormat="false" ht="15" hidden="false" customHeight="false" outlineLevel="0" collapsed="false">
      <c r="A37" s="0" t="s">
        <v>27</v>
      </c>
      <c r="B37" s="54" t="n">
        <f aca="false">B25*B31</f>
        <v>0</v>
      </c>
      <c r="C37" s="54" t="n">
        <f aca="false">C25*C31</f>
        <v>622474.377406088</v>
      </c>
      <c r="D37" s="54" t="n">
        <f aca="false">D25*D31</f>
        <v>635338.035337836</v>
      </c>
      <c r="E37" s="54" t="n">
        <f aca="false">E25*E31</f>
        <v>647648.132382543</v>
      </c>
      <c r="F37" s="54" t="n">
        <f aca="false">F25*F31</f>
        <v>659250.682529207</v>
      </c>
      <c r="G37" s="54" t="n">
        <f aca="false">G25*G31</f>
        <v>670308.814148039</v>
      </c>
      <c r="H37" s="54" t="n">
        <f aca="false">H25*H31</f>
        <v>680811.950784267</v>
      </c>
      <c r="I37" s="54" t="n">
        <f aca="false">I25*I31</f>
        <v>690726.211930232</v>
      </c>
      <c r="J37" s="54" t="n">
        <f aca="false">J25*J31</f>
        <v>700149.83313195</v>
      </c>
      <c r="K37" s="54" t="n">
        <f aca="false">K25*K31</f>
        <v>709218.874205893</v>
      </c>
      <c r="L37" s="54" t="n">
        <f aca="false">L25*L31</f>
        <v>718148.270224459</v>
      </c>
    </row>
    <row r="39" customFormat="false" ht="15" hidden="false" customHeight="false" outlineLevel="0" collapsed="false">
      <c r="A39" s="0" t="s">
        <v>948</v>
      </c>
    </row>
    <row r="40" customFormat="false" ht="15" hidden="false" customHeight="false" outlineLevel="0" collapsed="false">
      <c r="A40" s="0" t="s">
        <v>238</v>
      </c>
      <c r="B40" s="54" t="n">
        <f aca="false">B16+B34</f>
        <v>0</v>
      </c>
      <c r="C40" s="54" t="n">
        <f aca="false">C16+C34</f>
        <v>1688790.88750072</v>
      </c>
      <c r="D40" s="54" t="n">
        <f aca="false">D16+D34</f>
        <v>1723690.36141254</v>
      </c>
      <c r="E40" s="54" t="n">
        <f aca="false">E16+E34</f>
        <v>1757088.00871809</v>
      </c>
      <c r="F40" s="54" t="n">
        <f aca="false">F16+F34</f>
        <v>1788566.06094107</v>
      </c>
      <c r="G40" s="54" t="n">
        <f aca="false">G16+G34</f>
        <v>1818567.09004124</v>
      </c>
      <c r="H40" s="54" t="n">
        <f aca="false">H16+H34</f>
        <v>1847062.40179262</v>
      </c>
      <c r="I40" s="54" t="n">
        <f aca="false">I16+I34</f>
        <v>1873960.07740359</v>
      </c>
      <c r="J40" s="54" t="n">
        <f aca="false">J16+J34</f>
        <v>1899526.63273562</v>
      </c>
      <c r="K40" s="54" t="n">
        <f aca="false">K16+K34</f>
        <v>1924131.2019837</v>
      </c>
      <c r="L40" s="54" t="n">
        <f aca="false">L16+L34</f>
        <v>1948356.91018052</v>
      </c>
    </row>
    <row r="41" customFormat="false" ht="15" hidden="false" customHeight="false" outlineLevel="0" collapsed="false">
      <c r="A41" s="0" t="s">
        <v>25</v>
      </c>
      <c r="B41" s="54" t="n">
        <f aca="false">B17+B35</f>
        <v>0</v>
      </c>
      <c r="C41" s="54" t="n">
        <f aca="false">C17+C35</f>
        <v>208151.86995455</v>
      </c>
      <c r="D41" s="54" t="n">
        <f aca="false">D17+D35</f>
        <v>212453.403560009</v>
      </c>
      <c r="E41" s="54" t="n">
        <f aca="false">E17+E35</f>
        <v>216569.829572362</v>
      </c>
      <c r="F41" s="54" t="n">
        <f aca="false">F17+F35</f>
        <v>220449.655950652</v>
      </c>
      <c r="G41" s="54" t="n">
        <f aca="false">G17+G35</f>
        <v>224147.431888442</v>
      </c>
      <c r="H41" s="54" t="n">
        <f aca="false">H17+H35</f>
        <v>227659.620679777</v>
      </c>
      <c r="I41" s="54" t="n">
        <f aca="false">I17+I35</f>
        <v>230974.892876763</v>
      </c>
      <c r="J41" s="54" t="n">
        <f aca="false">J17+J35</f>
        <v>234126.097883875</v>
      </c>
      <c r="K41" s="54" t="n">
        <f aca="false">K17+K35</f>
        <v>237158.733325196</v>
      </c>
      <c r="L41" s="54" t="n">
        <f aca="false">L17+L35</f>
        <v>240144.672259059</v>
      </c>
    </row>
    <row r="42" customFormat="false" ht="15" hidden="false" customHeight="false" outlineLevel="0" collapsed="false">
      <c r="A42" s="0" t="s">
        <v>26</v>
      </c>
      <c r="B42" s="54" t="n">
        <f aca="false">B18+B36</f>
        <v>0</v>
      </c>
      <c r="C42" s="54" t="n">
        <f aca="false">C18+C36</f>
        <v>778699.826003132</v>
      </c>
      <c r="D42" s="54" t="n">
        <f aca="false">D18+D36</f>
        <v>794791.93928008</v>
      </c>
      <c r="E42" s="54" t="n">
        <f aca="false">E18+E36</f>
        <v>810191.561778182</v>
      </c>
      <c r="F42" s="54" t="n">
        <f aca="false">F18+F36</f>
        <v>824706.060861742</v>
      </c>
      <c r="G42" s="54" t="n">
        <f aca="false">G18+G36</f>
        <v>838539.506028412</v>
      </c>
      <c r="H42" s="54" t="n">
        <f aca="false">H18+H36</f>
        <v>851678.666398674</v>
      </c>
      <c r="I42" s="54" t="n">
        <f aca="false">I18+I36</f>
        <v>864081.158307632</v>
      </c>
      <c r="J42" s="54" t="n">
        <f aca="false">J18+J36</f>
        <v>875869.871958266</v>
      </c>
      <c r="K42" s="54" t="n">
        <f aca="false">K18+K36</f>
        <v>887215.014766751</v>
      </c>
      <c r="L42" s="54" t="n">
        <f aca="false">L18+L36</f>
        <v>898385.465115158</v>
      </c>
    </row>
    <row r="43" customFormat="false" ht="15" hidden="false" customHeight="false" outlineLevel="0" collapsed="false">
      <c r="A43" s="0" t="s">
        <v>27</v>
      </c>
      <c r="B43" s="54" t="n">
        <f aca="false">B19+B37</f>
        <v>0</v>
      </c>
      <c r="C43" s="54" t="n">
        <f aca="false">C19+C37</f>
        <v>701939.191543035</v>
      </c>
      <c r="D43" s="54" t="n">
        <f aca="false">D19+D37</f>
        <v>716445.018572454</v>
      </c>
      <c r="E43" s="54" t="n">
        <f aca="false">E19+E37</f>
        <v>730326.617367548</v>
      </c>
      <c r="F43" s="54" t="n">
        <f aca="false">F19+F37</f>
        <v>743410.34412868</v>
      </c>
      <c r="G43" s="54" t="n">
        <f aca="false">G19+G37</f>
        <v>755880.152124385</v>
      </c>
      <c r="H43" s="54" t="n">
        <f aca="false">H19+H37</f>
        <v>767724.114714173</v>
      </c>
      <c r="I43" s="54" t="n">
        <f aca="false">I19+I37</f>
        <v>778904.026219198</v>
      </c>
      <c r="J43" s="54" t="n">
        <f aca="false">J19+J37</f>
        <v>789530.662893475</v>
      </c>
      <c r="K43" s="54" t="n">
        <f aca="false">K19+K37</f>
        <v>799757.453891752</v>
      </c>
      <c r="L43" s="54" t="n">
        <f aca="false">L19+L37</f>
        <v>809826.772806304</v>
      </c>
    </row>
    <row r="45" customFormat="false" ht="15" hidden="false" customHeight="false" outlineLevel="0" collapsed="false">
      <c r="A45" s="0" t="s">
        <v>800</v>
      </c>
    </row>
    <row r="46" customFormat="false" ht="15" hidden="false" customHeight="false" outlineLevel="0" collapsed="false">
      <c r="A46" s="0" t="s">
        <v>801</v>
      </c>
    </row>
    <row r="47" customFormat="false" ht="15" hidden="false" customHeight="false" outlineLevel="0" collapsed="false">
      <c r="A47" s="0" t="s">
        <v>802</v>
      </c>
      <c r="B47" s="0" t="n">
        <f aca="false">'VA Startup Costs -CHD'!B7</f>
        <v>0</v>
      </c>
    </row>
    <row r="48" customFormat="false" ht="15" hidden="false" customHeight="false" outlineLevel="0" collapsed="false">
      <c r="A48" s="0" t="s">
        <v>25</v>
      </c>
      <c r="B48" s="0" t="n">
        <f aca="false">'VA Startup Costs -CHD'!B8</f>
        <v>0</v>
      </c>
    </row>
    <row r="49" customFormat="false" ht="15" hidden="false" customHeight="false" outlineLevel="0" collapsed="false">
      <c r="A49" s="0" t="s">
        <v>26</v>
      </c>
      <c r="B49" s="0" t="n">
        <f aca="false">'VA Startup Costs -CHD'!B9</f>
        <v>0</v>
      </c>
    </row>
    <row r="50" customFormat="false" ht="15" hidden="false" customHeight="false" outlineLevel="0" collapsed="false">
      <c r="A50" s="0" t="s">
        <v>27</v>
      </c>
      <c r="B50" s="0" t="n">
        <f aca="false">'VA Startup Costs -CHD'!B10</f>
        <v>0</v>
      </c>
    </row>
    <row r="52" customFormat="false" ht="15" hidden="false" customHeight="false" outlineLevel="0" collapsed="false">
      <c r="A52" s="0" t="s">
        <v>949</v>
      </c>
    </row>
    <row r="53" customFormat="false" ht="15" hidden="false" customHeight="false" outlineLevel="0" collapsed="false">
      <c r="A53" s="0" t="s">
        <v>25</v>
      </c>
      <c r="B53" s="59" t="n">
        <f aca="false">'VA Recur. Costs -CHD'!AA92</f>
        <v>0.406771566109588</v>
      </c>
      <c r="C53" s="59" t="n">
        <f aca="false">B53</f>
        <v>0.406771566109588</v>
      </c>
      <c r="D53" s="59" t="n">
        <f aca="false">C53</f>
        <v>0.406771566109588</v>
      </c>
      <c r="E53" s="59" t="n">
        <f aca="false">D53</f>
        <v>0.406771566109588</v>
      </c>
      <c r="F53" s="59" t="n">
        <f aca="false">E53</f>
        <v>0.406771566109588</v>
      </c>
      <c r="G53" s="59" t="n">
        <f aca="false">F53</f>
        <v>0.406771566109588</v>
      </c>
      <c r="H53" s="59" t="n">
        <f aca="false">G53</f>
        <v>0.406771566109588</v>
      </c>
      <c r="I53" s="59" t="n">
        <f aca="false">H53</f>
        <v>0.406771566109588</v>
      </c>
      <c r="J53" s="59" t="n">
        <f aca="false">I53</f>
        <v>0.406771566109588</v>
      </c>
      <c r="K53" s="59" t="n">
        <f aca="false">J53</f>
        <v>0.406771566109588</v>
      </c>
      <c r="L53" s="59" t="n">
        <f aca="false">K53</f>
        <v>0.406771566109588</v>
      </c>
    </row>
    <row r="54" customFormat="false" ht="15" hidden="false" customHeight="false" outlineLevel="0" collapsed="false">
      <c r="A54" s="0" t="s">
        <v>26</v>
      </c>
      <c r="B54" s="59" t="n">
        <f aca="false">'VA Recur. Costs -CHD'!AB92</f>
        <v>0.481609266279672</v>
      </c>
      <c r="C54" s="59" t="n">
        <f aca="false">B54</f>
        <v>0.481609266279672</v>
      </c>
      <c r="D54" s="59" t="n">
        <f aca="false">C54</f>
        <v>0.481609266279672</v>
      </c>
      <c r="E54" s="59" t="n">
        <f aca="false">D54</f>
        <v>0.481609266279672</v>
      </c>
      <c r="F54" s="59" t="n">
        <f aca="false">E54</f>
        <v>0.481609266279672</v>
      </c>
      <c r="G54" s="59" t="n">
        <f aca="false">F54</f>
        <v>0.481609266279672</v>
      </c>
      <c r="H54" s="59" t="n">
        <f aca="false">G54</f>
        <v>0.481609266279672</v>
      </c>
      <c r="I54" s="59" t="n">
        <f aca="false">H54</f>
        <v>0.481609266279672</v>
      </c>
      <c r="J54" s="59" t="n">
        <f aca="false">I54</f>
        <v>0.481609266279672</v>
      </c>
      <c r="K54" s="59" t="n">
        <f aca="false">J54</f>
        <v>0.481609266279672</v>
      </c>
      <c r="L54" s="59" t="n">
        <f aca="false">K54</f>
        <v>0.481609266279672</v>
      </c>
    </row>
    <row r="55" customFormat="false" ht="15" hidden="false" customHeight="false" outlineLevel="0" collapsed="false">
      <c r="A55" s="0" t="s">
        <v>27</v>
      </c>
      <c r="B55" s="59" t="n">
        <f aca="false">'VA Recur. Costs -CHD'!AC92</f>
        <v>0.486361749675102</v>
      </c>
      <c r="C55" s="59" t="n">
        <f aca="false">B55</f>
        <v>0.486361749675102</v>
      </c>
      <c r="D55" s="59" t="n">
        <f aca="false">C55</f>
        <v>0.486361749675102</v>
      </c>
      <c r="E55" s="59" t="n">
        <f aca="false">D55</f>
        <v>0.486361749675102</v>
      </c>
      <c r="F55" s="59" t="n">
        <f aca="false">E55</f>
        <v>0.486361749675102</v>
      </c>
      <c r="G55" s="59" t="n">
        <f aca="false">F55</f>
        <v>0.486361749675102</v>
      </c>
      <c r="H55" s="59" t="n">
        <f aca="false">G55</f>
        <v>0.486361749675102</v>
      </c>
      <c r="I55" s="59" t="n">
        <f aca="false">H55</f>
        <v>0.486361749675102</v>
      </c>
      <c r="J55" s="59" t="n">
        <f aca="false">I55</f>
        <v>0.486361749675102</v>
      </c>
      <c r="K55" s="59" t="n">
        <f aca="false">J55</f>
        <v>0.486361749675102</v>
      </c>
      <c r="L55" s="59" t="n">
        <f aca="false">K55</f>
        <v>0.486361749675102</v>
      </c>
    </row>
    <row r="56" customFormat="false" ht="15" hidden="false" customHeight="false" outlineLevel="0" collapsed="false">
      <c r="A56" s="0" t="s">
        <v>950</v>
      </c>
    </row>
    <row r="57" customFormat="false" ht="15" hidden="false" customHeight="false" outlineLevel="0" collapsed="false">
      <c r="A57" s="0" t="s">
        <v>25</v>
      </c>
      <c r="B57" s="59" t="n">
        <f aca="false">'VA Recur. Costs -CHD'!AA93</f>
        <v>0.82333742856556</v>
      </c>
      <c r="C57" s="59" t="n">
        <f aca="false">B57</f>
        <v>0.82333742856556</v>
      </c>
      <c r="D57" s="59" t="n">
        <f aca="false">C57</f>
        <v>0.82333742856556</v>
      </c>
      <c r="E57" s="59" t="n">
        <f aca="false">D57</f>
        <v>0.82333742856556</v>
      </c>
      <c r="F57" s="59" t="n">
        <f aca="false">E57</f>
        <v>0.82333742856556</v>
      </c>
      <c r="G57" s="59" t="n">
        <f aca="false">F57</f>
        <v>0.82333742856556</v>
      </c>
      <c r="H57" s="59" t="n">
        <f aca="false">G57</f>
        <v>0.82333742856556</v>
      </c>
      <c r="I57" s="59" t="n">
        <f aca="false">H57</f>
        <v>0.82333742856556</v>
      </c>
      <c r="J57" s="59" t="n">
        <f aca="false">I57</f>
        <v>0.82333742856556</v>
      </c>
      <c r="K57" s="59" t="n">
        <f aca="false">J57</f>
        <v>0.82333742856556</v>
      </c>
      <c r="L57" s="59" t="n">
        <f aca="false">K57</f>
        <v>0.82333742856556</v>
      </c>
    </row>
    <row r="58" customFormat="false" ht="15" hidden="false" customHeight="false" outlineLevel="0" collapsed="false">
      <c r="A58" s="0" t="s">
        <v>26</v>
      </c>
      <c r="B58" s="59" t="n">
        <f aca="false">'VA Recur. Costs -CHD'!AB93</f>
        <v>0.977139312650301</v>
      </c>
      <c r="C58" s="59" t="n">
        <f aca="false">B58</f>
        <v>0.977139312650301</v>
      </c>
      <c r="D58" s="59" t="n">
        <f aca="false">C58</f>
        <v>0.977139312650301</v>
      </c>
      <c r="E58" s="59" t="n">
        <f aca="false">D58</f>
        <v>0.977139312650301</v>
      </c>
      <c r="F58" s="59" t="n">
        <f aca="false">E58</f>
        <v>0.977139312650301</v>
      </c>
      <c r="G58" s="59" t="n">
        <f aca="false">F58</f>
        <v>0.977139312650301</v>
      </c>
      <c r="H58" s="59" t="n">
        <f aca="false">G58</f>
        <v>0.977139312650301</v>
      </c>
      <c r="I58" s="59" t="n">
        <f aca="false">H58</f>
        <v>0.977139312650301</v>
      </c>
      <c r="J58" s="59" t="n">
        <f aca="false">I58</f>
        <v>0.977139312650301</v>
      </c>
      <c r="K58" s="59" t="n">
        <f aca="false">J58</f>
        <v>0.977139312650301</v>
      </c>
      <c r="L58" s="59" t="n">
        <f aca="false">K58</f>
        <v>0.977139312650301</v>
      </c>
    </row>
    <row r="59" customFormat="false" ht="15" hidden="false" customHeight="false" outlineLevel="0" collapsed="false">
      <c r="A59" s="0" t="s">
        <v>27</v>
      </c>
      <c r="B59" s="59" t="n">
        <f aca="false">'VA Recur. Costs -CHD'!AC93</f>
        <v>0.983008975868425</v>
      </c>
      <c r="C59" s="59" t="n">
        <f aca="false">B59</f>
        <v>0.983008975868425</v>
      </c>
      <c r="D59" s="59" t="n">
        <f aca="false">C59</f>
        <v>0.983008975868425</v>
      </c>
      <c r="E59" s="59" t="n">
        <f aca="false">D59</f>
        <v>0.983008975868425</v>
      </c>
      <c r="F59" s="59" t="n">
        <f aca="false">E59</f>
        <v>0.983008975868425</v>
      </c>
      <c r="G59" s="59" t="n">
        <f aca="false">F59</f>
        <v>0.983008975868425</v>
      </c>
      <c r="H59" s="59" t="n">
        <f aca="false">G59</f>
        <v>0.983008975868425</v>
      </c>
      <c r="I59" s="59" t="n">
        <f aca="false">H59</f>
        <v>0.983008975868425</v>
      </c>
      <c r="J59" s="59" t="n">
        <f aca="false">I59</f>
        <v>0.983008975868425</v>
      </c>
      <c r="K59" s="59" t="n">
        <f aca="false">J59</f>
        <v>0.983008975868425</v>
      </c>
      <c r="L59" s="59" t="n">
        <f aca="false">K59</f>
        <v>0.983008975868425</v>
      </c>
    </row>
    <row r="61" customFormat="false" ht="15" hidden="false" customHeight="false" outlineLevel="0" collapsed="false">
      <c r="A61" s="128" t="s">
        <v>807</v>
      </c>
    </row>
    <row r="62" customFormat="false" ht="15" hidden="false" customHeight="false" outlineLevel="0" collapsed="false">
      <c r="A62" s="35" t="s">
        <v>941</v>
      </c>
    </row>
    <row r="63" customFormat="false" ht="15" hidden="false" customHeight="false" outlineLevel="0" collapsed="false">
      <c r="A63" s="35" t="s">
        <v>802</v>
      </c>
      <c r="B63" s="137" t="n">
        <f aca="false">SUM(B64:B66)</f>
        <v>0</v>
      </c>
      <c r="C63" s="137" t="n">
        <f aca="false">SUM(C64:C66)</f>
        <v>90690.0778129727</v>
      </c>
      <c r="D63" s="137" t="n">
        <f aca="false">SUM(D64:D66)</f>
        <v>92564.2210406042</v>
      </c>
      <c r="E63" s="137" t="n">
        <f aca="false">SUM(E64:E66)</f>
        <v>94357.7143945345</v>
      </c>
      <c r="F63" s="137" t="n">
        <f aca="false">SUM(F64:F66)</f>
        <v>96048.1232110623</v>
      </c>
      <c r="G63" s="137" t="n">
        <f aca="false">SUM(G64:G66)</f>
        <v>97659.2141304299</v>
      </c>
      <c r="H63" s="137" t="n">
        <f aca="false">SUM(H64:H66)</f>
        <v>99189.4462385997</v>
      </c>
      <c r="I63" s="137" t="n">
        <f aca="false">SUM(I64:I66)</f>
        <v>100633.883387214</v>
      </c>
      <c r="J63" s="137" t="n">
        <f aca="false">SUM(J64:J66)</f>
        <v>102006.837794791</v>
      </c>
      <c r="K63" s="137" t="n">
        <f aca="false">SUM(K64:K66)</f>
        <v>103328.132406326</v>
      </c>
      <c r="L63" s="137" t="n">
        <f aca="false">SUM(L64:L66)</f>
        <v>104629.081729125</v>
      </c>
    </row>
    <row r="64" customFormat="false" ht="15" hidden="false" customHeight="false" outlineLevel="0" collapsed="false">
      <c r="A64" s="35" t="s">
        <v>25</v>
      </c>
      <c r="B64" s="137" t="n">
        <f aca="false">B48+B53*B17</f>
        <v>0</v>
      </c>
      <c r="C64" s="137" t="n">
        <f aca="false">C48+C53*C17</f>
        <v>9585.31269396811</v>
      </c>
      <c r="D64" s="137" t="n">
        <f aca="false">D48+D53*D17</f>
        <v>9783.39664431136</v>
      </c>
      <c r="E64" s="137" t="n">
        <f aca="false">E48+E53*E17</f>
        <v>9972.95646195125</v>
      </c>
      <c r="F64" s="137" t="n">
        <f aca="false">F48+F53*F17</f>
        <v>10151.6209584188</v>
      </c>
      <c r="G64" s="137" t="n">
        <f aca="false">G48+G53*G17</f>
        <v>10321.9021028721</v>
      </c>
      <c r="H64" s="137" t="n">
        <f aca="false">H48+H53*H17</f>
        <v>10483.6370313767</v>
      </c>
      <c r="I64" s="137" t="n">
        <f aca="false">I48+I53*I17</f>
        <v>10636.3040272613</v>
      </c>
      <c r="J64" s="137" t="n">
        <f aca="false">J48+J53*J17</f>
        <v>10781.4157928321</v>
      </c>
      <c r="K64" s="137" t="n">
        <f aca="false">K48+K53*K17</f>
        <v>10921.0674759912</v>
      </c>
      <c r="L64" s="137" t="n">
        <f aca="false">L48+L53*L17</f>
        <v>11058.5688031348</v>
      </c>
    </row>
    <row r="65" customFormat="false" ht="15" hidden="false" customHeight="false" outlineLevel="0" collapsed="false">
      <c r="A65" s="35" t="s">
        <v>26</v>
      </c>
      <c r="B65" s="137" t="n">
        <f aca="false">B49+B54*B18</f>
        <v>0</v>
      </c>
      <c r="C65" s="137" t="n">
        <f aca="false">C49+C54*C18</f>
        <v>42456.1190777521</v>
      </c>
      <c r="D65" s="137" t="n">
        <f aca="false">D49+D54*D18</f>
        <v>43333.4901194352</v>
      </c>
      <c r="E65" s="137" t="n">
        <f aca="false">E49+E54*E18</f>
        <v>44173.1053147893</v>
      </c>
      <c r="F65" s="137" t="n">
        <f aca="false">F49+F54*F18</f>
        <v>44964.4619850591</v>
      </c>
      <c r="G65" s="137" t="n">
        <f aca="false">G49+G54*G18</f>
        <v>45718.6863673429</v>
      </c>
      <c r="H65" s="137" t="n">
        <f aca="false">H49+H54*H18</f>
        <v>46435.0570902244</v>
      </c>
      <c r="I65" s="137" t="n">
        <f aca="false">I49+I54*I18</f>
        <v>47111.2633198447</v>
      </c>
      <c r="J65" s="137" t="n">
        <f aca="false">J49+J54*J18</f>
        <v>47754.0052517311</v>
      </c>
      <c r="K65" s="137" t="n">
        <f aca="false">K49+K54*K18</f>
        <v>48372.5629012216</v>
      </c>
      <c r="L65" s="137" t="n">
        <f aca="false">L49+L54*L18</f>
        <v>48981.5960026906</v>
      </c>
    </row>
    <row r="66" customFormat="false" ht="15" hidden="false" customHeight="false" outlineLevel="0" collapsed="false">
      <c r="A66" s="35" t="s">
        <v>27</v>
      </c>
      <c r="B66" s="137" t="n">
        <f aca="false">B50+B55*B19</f>
        <v>0</v>
      </c>
      <c r="C66" s="137" t="n">
        <f aca="false">C50+C55*C19</f>
        <v>38648.6460412525</v>
      </c>
      <c r="D66" s="137" t="n">
        <f aca="false">D50+D55*D19</f>
        <v>39447.3342768577</v>
      </c>
      <c r="E66" s="137" t="n">
        <f aca="false">E50+E55*E19</f>
        <v>40211.6526177939</v>
      </c>
      <c r="F66" s="137" t="n">
        <f aca="false">F50+F55*F19</f>
        <v>40932.0402675843</v>
      </c>
      <c r="G66" s="137" t="n">
        <f aca="false">G50+G55*G19</f>
        <v>41618.6256602149</v>
      </c>
      <c r="H66" s="137" t="n">
        <f aca="false">H50+H55*H19</f>
        <v>42270.7521169986</v>
      </c>
      <c r="I66" s="137" t="n">
        <f aca="false">I50+I55*I19</f>
        <v>42886.3160401076</v>
      </c>
      <c r="J66" s="137" t="n">
        <f aca="false">J50+J55*J19</f>
        <v>43471.416750228</v>
      </c>
      <c r="K66" s="137" t="n">
        <f aca="false">K50+K55*K19</f>
        <v>44034.5020291129</v>
      </c>
      <c r="L66" s="137" t="n">
        <f aca="false">L50+L55*L19</f>
        <v>44588.9169232999</v>
      </c>
    </row>
    <row r="67" customFormat="false" ht="15" hidden="false" customHeight="false" outlineLevel="0" collapsed="false">
      <c r="B67" s="137"/>
      <c r="C67" s="137"/>
      <c r="D67" s="137"/>
      <c r="E67" s="137"/>
      <c r="F67" s="137"/>
      <c r="G67" s="137"/>
      <c r="H67" s="137"/>
      <c r="I67" s="137"/>
      <c r="J67" s="137"/>
      <c r="K67" s="137"/>
      <c r="L67" s="137"/>
    </row>
    <row r="68" customFormat="false" ht="15" hidden="false" customHeight="false" outlineLevel="0" collapsed="false">
      <c r="A68" s="35" t="s">
        <v>945</v>
      </c>
      <c r="B68" s="137"/>
      <c r="C68" s="137"/>
      <c r="D68" s="137"/>
      <c r="E68" s="137"/>
      <c r="F68" s="137"/>
      <c r="G68" s="137"/>
      <c r="H68" s="137"/>
      <c r="I68" s="137"/>
      <c r="J68" s="137"/>
      <c r="K68" s="137"/>
      <c r="L68" s="137"/>
    </row>
    <row r="69" customFormat="false" ht="15" hidden="false" customHeight="false" outlineLevel="0" collapsed="false">
      <c r="A69" s="35" t="s">
        <v>802</v>
      </c>
      <c r="B69" s="137" t="n">
        <f aca="false">SUM(B70:B72)</f>
        <v>0</v>
      </c>
      <c r="C69" s="137" t="n">
        <f aca="false">SUM(C70:C72)</f>
        <v>1438634.49629021</v>
      </c>
      <c r="D69" s="137" t="n">
        <f aca="false">SUM(D70:D72)</f>
        <v>1468364.39798706</v>
      </c>
      <c r="E69" s="137" t="n">
        <f aca="false">SUM(E70:E72)</f>
        <v>1496814.93491518</v>
      </c>
      <c r="F69" s="137" t="n">
        <f aca="false">SUM(F70:F72)</f>
        <v>1523630.22160293</v>
      </c>
      <c r="G69" s="137" t="n">
        <f aca="false">SUM(G70:G72)</f>
        <v>1549187.27292714</v>
      </c>
      <c r="H69" s="137" t="n">
        <f aca="false">SUM(H70:H72)</f>
        <v>1573461.64506611</v>
      </c>
      <c r="I69" s="137" t="n">
        <f aca="false">SUM(I70:I72)</f>
        <v>1596375.03493004</v>
      </c>
      <c r="J69" s="137" t="n">
        <f aca="false">SUM(J70:J72)</f>
        <v>1618154.48004914</v>
      </c>
      <c r="K69" s="137" t="n">
        <f aca="false">SUM(K70:K72)</f>
        <v>1639114.43568879</v>
      </c>
      <c r="L69" s="137" t="n">
        <f aca="false">SUM(L70:L72)</f>
        <v>1659751.65002181</v>
      </c>
    </row>
    <row r="70" customFormat="false" ht="15" hidden="false" customHeight="false" outlineLevel="0" collapsed="false">
      <c r="A70" s="35" t="s">
        <v>25</v>
      </c>
      <c r="B70" s="137" t="n">
        <f aca="false">B48+B57*B35</f>
        <v>0</v>
      </c>
      <c r="C70" s="137" t="n">
        <f aca="false">C48+C57*C35</f>
        <v>151977.803620682</v>
      </c>
      <c r="D70" s="137" t="n">
        <f aca="false">D48+D57*D35</f>
        <v>155118.479847616</v>
      </c>
      <c r="E70" s="137" t="n">
        <f aca="false">E48+E57*E35</f>
        <v>158124.003575368</v>
      </c>
      <c r="F70" s="137" t="n">
        <f aca="false">F48+F57*F35</f>
        <v>160956.778950054</v>
      </c>
      <c r="G70" s="137" t="n">
        <f aca="false">G48+G57*G35</f>
        <v>163656.633942611</v>
      </c>
      <c r="H70" s="137" t="n">
        <f aca="false">H48+H57*H35</f>
        <v>166220.986299978</v>
      </c>
      <c r="I70" s="137" t="n">
        <f aca="false">I48+I57*I35</f>
        <v>168641.56405896</v>
      </c>
      <c r="J70" s="137" t="n">
        <f aca="false">J48+J57*J35</f>
        <v>170942.351536123</v>
      </c>
      <c r="K70" s="137" t="n">
        <f aca="false">K48+K57*K35</f>
        <v>173156.567885247</v>
      </c>
      <c r="L70" s="137" t="n">
        <f aca="false">L48+L57*L35</f>
        <v>175336.689740569</v>
      </c>
    </row>
    <row r="71" customFormat="false" ht="15" hidden="false" customHeight="false" outlineLevel="0" collapsed="false">
      <c r="A71" s="35" t="s">
        <v>26</v>
      </c>
      <c r="B71" s="137" t="n">
        <f aca="false">B49+B58*B36</f>
        <v>0</v>
      </c>
      <c r="C71" s="137" t="n">
        <f aca="false">C49+C58*C36</f>
        <v>674758.792431239</v>
      </c>
      <c r="D71" s="137" t="n">
        <f aca="false">D49+D58*D36</f>
        <v>688702.926691744</v>
      </c>
      <c r="E71" s="137" t="n">
        <f aca="false">E49+E58*E36</f>
        <v>702047.004003346</v>
      </c>
      <c r="F71" s="137" t="n">
        <f aca="false">F49+F58*F36</f>
        <v>714624.104379284</v>
      </c>
      <c r="G71" s="137" t="n">
        <f aca="false">G49+G58*G36</f>
        <v>726611.058073285</v>
      </c>
      <c r="H71" s="137" t="n">
        <f aca="false">H49+H58*H36</f>
        <v>737996.4002667</v>
      </c>
      <c r="I71" s="137" t="n">
        <f aca="false">I49+I58*I36</f>
        <v>748743.404676064</v>
      </c>
      <c r="J71" s="137" t="n">
        <f aca="false">J49+J58*J36</f>
        <v>758958.558091531</v>
      </c>
      <c r="K71" s="137" t="n">
        <f aca="false">K49+K58*K36</f>
        <v>768789.348603846</v>
      </c>
      <c r="L71" s="137" t="n">
        <f aca="false">L49+L58*L36</f>
        <v>778468.764646215</v>
      </c>
    </row>
    <row r="72" customFormat="false" ht="15" hidden="false" customHeight="false" outlineLevel="0" collapsed="false">
      <c r="A72" s="35" t="s">
        <v>27</v>
      </c>
      <c r="B72" s="137" t="n">
        <f aca="false">B50+B59*B37</f>
        <v>0</v>
      </c>
      <c r="C72" s="137" t="n">
        <f aca="false">C50+C59*C37</f>
        <v>611897.900238294</v>
      </c>
      <c r="D72" s="137" t="n">
        <f aca="false">D50+D59*D37</f>
        <v>624542.991447704</v>
      </c>
      <c r="E72" s="137" t="n">
        <f aca="false">E50+E59*E37</f>
        <v>636643.927336462</v>
      </c>
      <c r="F72" s="137" t="n">
        <f aca="false">F50+F59*F37</f>
        <v>648049.338273596</v>
      </c>
      <c r="G72" s="137" t="n">
        <f aca="false">G50+G59*G37</f>
        <v>658919.580911243</v>
      </c>
      <c r="H72" s="137" t="n">
        <f aca="false">H50+H59*H37</f>
        <v>669244.258499427</v>
      </c>
      <c r="I72" s="137" t="n">
        <f aca="false">I50+I59*I37</f>
        <v>678990.066195014</v>
      </c>
      <c r="J72" s="137" t="n">
        <f aca="false">J50+J59*J37</f>
        <v>688253.570421487</v>
      </c>
      <c r="K72" s="137" t="n">
        <f aca="false">K50+K59*K37</f>
        <v>697168.519199693</v>
      </c>
      <c r="L72" s="137" t="n">
        <f aca="false">L50+L59*L37</f>
        <v>705946.195635026</v>
      </c>
    </row>
    <row r="73" customFormat="false" ht="15" hidden="false" customHeight="false" outlineLevel="0" collapsed="false">
      <c r="B73" s="137"/>
      <c r="C73" s="137"/>
      <c r="D73" s="137"/>
      <c r="E73" s="137"/>
      <c r="F73" s="137"/>
      <c r="G73" s="137"/>
      <c r="H73" s="137"/>
      <c r="I73" s="137"/>
      <c r="J73" s="137"/>
      <c r="K73" s="137"/>
      <c r="L73" s="137"/>
    </row>
    <row r="74" customFormat="false" ht="15" hidden="false" customHeight="false" outlineLevel="0" collapsed="false">
      <c r="A74" s="35" t="s">
        <v>951</v>
      </c>
      <c r="B74" s="137"/>
      <c r="C74" s="137"/>
      <c r="D74" s="137"/>
      <c r="E74" s="137"/>
      <c r="F74" s="137"/>
      <c r="G74" s="137"/>
      <c r="H74" s="137"/>
      <c r="I74" s="137"/>
      <c r="J74" s="137"/>
      <c r="K74" s="137"/>
      <c r="L74" s="137"/>
    </row>
    <row r="75" customFormat="false" ht="15" hidden="false" customHeight="false" outlineLevel="0" collapsed="false">
      <c r="A75" s="35" t="s">
        <v>802</v>
      </c>
      <c r="B75" s="137" t="n">
        <f aca="false">B63+B69</f>
        <v>0</v>
      </c>
      <c r="C75" s="137" t="n">
        <f aca="false">C63+C69</f>
        <v>1529324.57410319</v>
      </c>
      <c r="D75" s="137" t="n">
        <f aca="false">D63+D69</f>
        <v>1560928.61902767</v>
      </c>
      <c r="E75" s="137" t="n">
        <f aca="false">E63+E69</f>
        <v>1591172.64930971</v>
      </c>
      <c r="F75" s="137" t="n">
        <f aca="false">F63+F69</f>
        <v>1619678.344814</v>
      </c>
      <c r="G75" s="137" t="n">
        <f aca="false">G63+G69</f>
        <v>1646846.48705757</v>
      </c>
      <c r="H75" s="137" t="n">
        <f aca="false">H63+H69</f>
        <v>1672651.09130471</v>
      </c>
      <c r="I75" s="137" t="n">
        <f aca="false">I63+I69</f>
        <v>1697008.91831725</v>
      </c>
      <c r="J75" s="137" t="n">
        <f aca="false">J63+J69</f>
        <v>1720161.31784393</v>
      </c>
      <c r="K75" s="137" t="n">
        <f aca="false">K63+K69</f>
        <v>1742442.56809511</v>
      </c>
      <c r="L75" s="137" t="n">
        <f aca="false">L63+L69</f>
        <v>1764380.73175094</v>
      </c>
    </row>
    <row r="76" customFormat="false" ht="15" hidden="false" customHeight="false" outlineLevel="0" collapsed="false">
      <c r="A76" s="35" t="s">
        <v>25</v>
      </c>
      <c r="B76" s="137" t="n">
        <f aca="false">B48+B53*B17+B57*B35</f>
        <v>0</v>
      </c>
      <c r="C76" s="137" t="n">
        <f aca="false">C48+C53*C17+C57*C35</f>
        <v>161563.11631465</v>
      </c>
      <c r="D76" s="137" t="n">
        <f aca="false">D48+D53*D17+D57*D35</f>
        <v>164901.876491927</v>
      </c>
      <c r="E76" s="137" t="n">
        <f aca="false">E48+E53*E17+E57*E35</f>
        <v>168096.96003732</v>
      </c>
      <c r="F76" s="137" t="n">
        <f aca="false">F48+F53*F17+F57*F35</f>
        <v>171108.399908473</v>
      </c>
      <c r="G76" s="137" t="n">
        <f aca="false">G48+G53*G17+G57*G35</f>
        <v>173978.536045483</v>
      </c>
      <c r="H76" s="137" t="n">
        <f aca="false">H48+H53*H17+H57*H35</f>
        <v>176704.623331355</v>
      </c>
      <c r="I76" s="137" t="n">
        <f aca="false">I48+I53*I17+I57*I35</f>
        <v>179277.868086222</v>
      </c>
      <c r="J76" s="137" t="n">
        <f aca="false">J48+J53*J17+J57*J35</f>
        <v>181723.767328955</v>
      </c>
      <c r="K76" s="137" t="n">
        <f aca="false">K48+K53*K17+K57*K35</f>
        <v>184077.635361239</v>
      </c>
      <c r="L76" s="137" t="n">
        <f aca="false">L48+L53*L17+L57*L35</f>
        <v>186395.258543704</v>
      </c>
    </row>
    <row r="77" customFormat="false" ht="15" hidden="false" customHeight="false" outlineLevel="0" collapsed="false">
      <c r="A77" s="35" t="s">
        <v>26</v>
      </c>
      <c r="B77" s="137" t="n">
        <f aca="false">B49+B54*B18+B58*B36</f>
        <v>0</v>
      </c>
      <c r="C77" s="137" t="n">
        <f aca="false">C49+C54*C18+C58*C36</f>
        <v>717214.911508991</v>
      </c>
      <c r="D77" s="137" t="n">
        <f aca="false">D49+D54*D18+D58*D36</f>
        <v>732036.41681118</v>
      </c>
      <c r="E77" s="137" t="n">
        <f aca="false">E49+E54*E18+E58*E36</f>
        <v>746220.109318135</v>
      </c>
      <c r="F77" s="137" t="n">
        <f aca="false">F49+F54*F18+F58*F36</f>
        <v>759588.566364343</v>
      </c>
      <c r="G77" s="137" t="n">
        <f aca="false">G49+G54*G18+G58*G36</f>
        <v>772329.744440628</v>
      </c>
      <c r="H77" s="137" t="n">
        <f aca="false">H49+H54*H18+H58*H36</f>
        <v>784431.457356924</v>
      </c>
      <c r="I77" s="137" t="n">
        <f aca="false">I49+I54*I18+I58*I36</f>
        <v>795854.667995908</v>
      </c>
      <c r="J77" s="137" t="n">
        <f aca="false">J49+J54*J18+J58*J36</f>
        <v>806712.563343262</v>
      </c>
      <c r="K77" s="137" t="n">
        <f aca="false">K49+K54*K18+K58*K36</f>
        <v>817161.911505068</v>
      </c>
      <c r="L77" s="137" t="n">
        <f aca="false">L49+L54*L18+L58*L36</f>
        <v>827450.360648905</v>
      </c>
    </row>
    <row r="78" customFormat="false" ht="15" hidden="false" customHeight="false" outlineLevel="0" collapsed="false">
      <c r="A78" s="35" t="s">
        <v>27</v>
      </c>
      <c r="B78" s="137" t="n">
        <f aca="false">B50+B55*B19+B59*B37</f>
        <v>0</v>
      </c>
      <c r="C78" s="137" t="n">
        <f aca="false">C50+C55*C19+C59*C37</f>
        <v>650546.546279547</v>
      </c>
      <c r="D78" s="137" t="n">
        <f aca="false">D50+D55*D19+D59*D37</f>
        <v>663990.325724561</v>
      </c>
      <c r="E78" s="137" t="n">
        <f aca="false">E50+E55*E19+E59*E37</f>
        <v>676855.579954256</v>
      </c>
      <c r="F78" s="137" t="n">
        <f aca="false">F50+F55*F19+F59*F37</f>
        <v>688981.378541181</v>
      </c>
      <c r="G78" s="137" t="n">
        <f aca="false">G50+G55*G19+G59*G37</f>
        <v>700538.206571458</v>
      </c>
      <c r="H78" s="137" t="n">
        <f aca="false">H50+H55*H19+H59*H37</f>
        <v>711515.010616426</v>
      </c>
      <c r="I78" s="137" t="n">
        <f aca="false">I50+I55*I19+I59*I37</f>
        <v>721876.382235122</v>
      </c>
      <c r="J78" s="137" t="n">
        <f aca="false">J50+J55*J19+J59*J37</f>
        <v>731724.987171715</v>
      </c>
      <c r="K78" s="137" t="n">
        <f aca="false">K50+K55*K19+K59*K37</f>
        <v>741203.021228805</v>
      </c>
      <c r="L78" s="137" t="n">
        <f aca="false">L50+L55*L19+L59*L37</f>
        <v>750535.112558326</v>
      </c>
    </row>
    <row r="79" s="20" customFormat="true" ht="15" hidden="false" customHeight="false" outlineLevel="0" collapsed="false">
      <c r="B79" s="183"/>
      <c r="C79" s="183"/>
      <c r="D79" s="183"/>
      <c r="E79" s="183"/>
      <c r="F79" s="183"/>
      <c r="G79" s="183"/>
      <c r="H79" s="183"/>
      <c r="I79" s="183"/>
      <c r="J79" s="183"/>
      <c r="K79" s="183"/>
      <c r="L79" s="183"/>
    </row>
    <row r="80" s="20" customFormat="true" ht="15" hidden="false" customHeight="false" outlineLevel="0" collapsed="false">
      <c r="A80" s="102" t="s">
        <v>941</v>
      </c>
      <c r="B80" s="183"/>
      <c r="C80" s="183"/>
      <c r="D80" s="183"/>
      <c r="E80" s="183"/>
      <c r="F80" s="183"/>
      <c r="G80" s="183"/>
      <c r="H80" s="183"/>
      <c r="I80" s="183"/>
      <c r="J80" s="183"/>
      <c r="K80" s="183"/>
      <c r="L80" s="183"/>
    </row>
    <row r="81" customFormat="false" ht="15" hidden="false" customHeight="false" outlineLevel="0" collapsed="false">
      <c r="A81" s="102" t="s">
        <v>674</v>
      </c>
    </row>
    <row r="82" customFormat="false" ht="15" hidden="false" customHeight="false" outlineLevel="0" collapsed="false">
      <c r="A82" s="101" t="s">
        <v>802</v>
      </c>
      <c r="B82" s="137" t="n">
        <f aca="false">SUM(B63:L63)</f>
        <v>981106.732145659</v>
      </c>
      <c r="C82" s="133"/>
    </row>
    <row r="83" customFormat="false" ht="15" hidden="false" customHeight="false" outlineLevel="0" collapsed="false">
      <c r="A83" s="101" t="s">
        <v>25</v>
      </c>
      <c r="B83" s="137" t="n">
        <f aca="false">SUM(B64:L64)</f>
        <v>103696.181992118</v>
      </c>
    </row>
    <row r="84" customFormat="false" ht="15" hidden="false" customHeight="false" outlineLevel="0" collapsed="false">
      <c r="A84" s="101" t="s">
        <v>26</v>
      </c>
      <c r="B84" s="137" t="n">
        <f aca="false">SUM(B65:L65)</f>
        <v>459300.347430091</v>
      </c>
    </row>
    <row r="85" customFormat="false" ht="15" hidden="false" customHeight="false" outlineLevel="0" collapsed="false">
      <c r="A85" s="101" t="s">
        <v>27</v>
      </c>
      <c r="B85" s="137" t="n">
        <f aca="false">SUM(B66:L66)</f>
        <v>418110.20272345</v>
      </c>
    </row>
    <row r="86" customFormat="false" ht="15" hidden="false" customHeight="false" outlineLevel="0" collapsed="false">
      <c r="A86" s="102" t="s">
        <v>440</v>
      </c>
      <c r="B86" s="99" t="n">
        <f aca="false">'National Data'!B4</f>
        <v>0.03</v>
      </c>
    </row>
    <row r="87" customFormat="false" ht="15" hidden="false" customHeight="false" outlineLevel="0" collapsed="false">
      <c r="A87" s="102" t="s">
        <v>675</v>
      </c>
      <c r="B87" s="99"/>
    </row>
    <row r="88" customFormat="false" ht="15" hidden="false" customHeight="false" outlineLevel="0" collapsed="false">
      <c r="A88" s="101" t="s">
        <v>442</v>
      </c>
      <c r="B88" s="69" t="n">
        <v>0</v>
      </c>
      <c r="C88" s="0" t="n">
        <f aca="false">B88+1</f>
        <v>1</v>
      </c>
      <c r="D88" s="0" t="n">
        <f aca="false">C88+1</f>
        <v>2</v>
      </c>
      <c r="E88" s="0" t="n">
        <f aca="false">D88+1</f>
        <v>3</v>
      </c>
      <c r="F88" s="0" t="n">
        <f aca="false">E88+1</f>
        <v>4</v>
      </c>
      <c r="G88" s="0" t="n">
        <f aca="false">F88+1</f>
        <v>5</v>
      </c>
      <c r="H88" s="0" t="n">
        <f aca="false">G88+1</f>
        <v>6</v>
      </c>
      <c r="I88" s="0" t="n">
        <f aca="false">H88+1</f>
        <v>7</v>
      </c>
      <c r="J88" s="0" t="n">
        <f aca="false">I88+1</f>
        <v>8</v>
      </c>
      <c r="K88" s="0" t="n">
        <f aca="false">J88+1</f>
        <v>9</v>
      </c>
      <c r="L88" s="0" t="n">
        <f aca="false">K88+1</f>
        <v>10</v>
      </c>
    </row>
    <row r="89" customFormat="false" ht="15" hidden="false" customHeight="false" outlineLevel="0" collapsed="false">
      <c r="A89" s="101" t="s">
        <v>802</v>
      </c>
      <c r="B89" s="133" t="n">
        <f aca="false">PV($B$86,B$88,0,B63)*-1</f>
        <v>0</v>
      </c>
      <c r="C89" s="133" t="n">
        <f aca="false">PV($B$86,C$88,0,C63)*-1</f>
        <v>88048.6192358958</v>
      </c>
      <c r="D89" s="133" t="n">
        <f aca="false">PV($B$86,D$88,0,D63)*-1</f>
        <v>87250.6560850261</v>
      </c>
      <c r="E89" s="133" t="n">
        <f aca="false">PV($B$86,E$88,0,E63)*-1</f>
        <v>86350.6753237857</v>
      </c>
      <c r="F89" s="133" t="n">
        <f aca="false">PV($B$86,F$88,0,F63)*-1</f>
        <v>85337.5134496391</v>
      </c>
      <c r="G89" s="133" t="n">
        <f aca="false">PV($B$86,G$88,0,G63)*-1</f>
        <v>84241.6959849629</v>
      </c>
      <c r="H89" s="133" t="n">
        <f aca="false">PV($B$86,H$88,0,H63)*-1</f>
        <v>83069.5996539969</v>
      </c>
      <c r="I89" s="133" t="n">
        <f aca="false">PV($B$86,I$88,0,I63)*-1</f>
        <v>81824.5563356603</v>
      </c>
      <c r="J89" s="133" t="n">
        <f aca="false">PV($B$86,J$88,0,J63)*-1</f>
        <v>80525.1397183719</v>
      </c>
      <c r="K89" s="133" t="n">
        <f aca="false">PV($B$86,K$88,0,K63)*-1</f>
        <v>79192.4095980257</v>
      </c>
      <c r="L89" s="133" t="n">
        <f aca="false">PV($B$86,L$88,0,L63)*-1</f>
        <v>77853.8630358742</v>
      </c>
      <c r="M89" s="133"/>
    </row>
    <row r="90" customFormat="false" ht="15" hidden="false" customHeight="false" outlineLevel="0" collapsed="false">
      <c r="A90" s="101" t="s">
        <v>25</v>
      </c>
      <c r="B90" s="133" t="n">
        <f aca="false">PV($B$86,B$88,0,B64)*-1</f>
        <v>0</v>
      </c>
      <c r="C90" s="133" t="n">
        <f aca="false">PV($B$86,C$88,0,C64)*-1</f>
        <v>9306.12882909525</v>
      </c>
      <c r="D90" s="133" t="n">
        <f aca="false">PV($B$86,D$88,0,D64)*-1</f>
        <v>9221.78965436079</v>
      </c>
      <c r="E90" s="133" t="n">
        <f aca="false">PV($B$86,E$88,0,E64)*-1</f>
        <v>9126.66792524689</v>
      </c>
      <c r="F90" s="133" t="n">
        <f aca="false">PV($B$86,F$88,0,F64)*-1</f>
        <v>9019.58373690458</v>
      </c>
      <c r="G90" s="133" t="n">
        <f aca="false">PV($B$86,G$88,0,G64)*-1</f>
        <v>8903.76342549086</v>
      </c>
      <c r="H90" s="133" t="n">
        <f aca="false">PV($B$86,H$88,0,H64)*-1</f>
        <v>8779.88096656376</v>
      </c>
      <c r="I90" s="133" t="n">
        <f aca="false">PV($B$86,I$88,0,I64)*-1</f>
        <v>8648.28851663331</v>
      </c>
      <c r="J90" s="133" t="n">
        <f aca="false">PV($B$86,J$88,0,J64)*-1</f>
        <v>8510.94918583977</v>
      </c>
      <c r="K90" s="133" t="n">
        <f aca="false">PV($B$86,K$88,0,K64)*-1</f>
        <v>8370.08884865346</v>
      </c>
      <c r="L90" s="133" t="n">
        <f aca="false">PV($B$86,L$88,0,L64)*-1</f>
        <v>8228.61375387939</v>
      </c>
    </row>
    <row r="91" customFormat="false" ht="15" hidden="false" customHeight="false" outlineLevel="0" collapsed="false">
      <c r="A91" s="101" t="s">
        <v>26</v>
      </c>
      <c r="B91" s="133" t="n">
        <f aca="false">PV($B$86,B$88,0,B65)*-1</f>
        <v>0</v>
      </c>
      <c r="C91" s="133" t="n">
        <f aca="false">PV($B$86,C$88,0,C65)*-1</f>
        <v>41219.5330851963</v>
      </c>
      <c r="D91" s="133" t="n">
        <f aca="false">PV($B$86,D$88,0,D65)*-1</f>
        <v>40845.9705150676</v>
      </c>
      <c r="E91" s="133" t="n">
        <f aca="false">PV($B$86,E$88,0,E65)*-1</f>
        <v>40424.6488965582</v>
      </c>
      <c r="F91" s="133" t="n">
        <f aca="false">PV($B$86,F$88,0,F65)*-1</f>
        <v>39950.3420902224</v>
      </c>
      <c r="G91" s="133" t="n">
        <f aca="false">PV($B$86,G$88,0,G65)*-1</f>
        <v>39437.3404709745</v>
      </c>
      <c r="H91" s="133" t="n">
        <f aca="false">PV($B$86,H$88,0,H65)*-1</f>
        <v>38888.6292712696</v>
      </c>
      <c r="I91" s="133" t="n">
        <f aca="false">PV($B$86,I$88,0,I65)*-1</f>
        <v>38305.7682940272</v>
      </c>
      <c r="J91" s="133" t="n">
        <f aca="false">PV($B$86,J$88,0,J65)*-1</f>
        <v>37697.4527211927</v>
      </c>
      <c r="K91" s="133" t="n">
        <f aca="false">PV($B$86,K$88,0,K65)*-1</f>
        <v>37073.5415938408</v>
      </c>
      <c r="L91" s="133" t="n">
        <f aca="false">PV($B$86,L$88,0,L65)*-1</f>
        <v>36446.9075275318</v>
      </c>
    </row>
    <row r="92" customFormat="false" ht="15" hidden="false" customHeight="false" outlineLevel="0" collapsed="false">
      <c r="A92" s="101" t="s">
        <v>27</v>
      </c>
      <c r="B92" s="133" t="n">
        <f aca="false">PV($B$86,B$88,0,B66)*-1</f>
        <v>0</v>
      </c>
      <c r="C92" s="133" t="n">
        <f aca="false">PV($B$86,C$88,0,C66)*-1</f>
        <v>37522.9573216044</v>
      </c>
      <c r="D92" s="133" t="n">
        <f aca="false">PV($B$86,D$88,0,D66)*-1</f>
        <v>37182.8959155978</v>
      </c>
      <c r="E92" s="133" t="n">
        <f aca="false">PV($B$86,E$88,0,E66)*-1</f>
        <v>36799.3585019807</v>
      </c>
      <c r="F92" s="133" t="n">
        <f aca="false">PV($B$86,F$88,0,F66)*-1</f>
        <v>36367.5876225121</v>
      </c>
      <c r="G92" s="133" t="n">
        <f aca="false">PV($B$86,G$88,0,G66)*-1</f>
        <v>35900.5920884975</v>
      </c>
      <c r="H92" s="133" t="n">
        <f aca="false">PV($B$86,H$88,0,H66)*-1</f>
        <v>35401.0894161635</v>
      </c>
      <c r="I92" s="133" t="n">
        <f aca="false">PV($B$86,I$88,0,I66)*-1</f>
        <v>34870.4995249998</v>
      </c>
      <c r="J92" s="133" t="n">
        <f aca="false">PV($B$86,J$88,0,J66)*-1</f>
        <v>34316.7378113394</v>
      </c>
      <c r="K92" s="133" t="n">
        <f aca="false">PV($B$86,K$88,0,K66)*-1</f>
        <v>33748.7791555315</v>
      </c>
      <c r="L92" s="133" t="n">
        <f aca="false">PV($B$86,L$88,0,L66)*-1</f>
        <v>33178.341754463</v>
      </c>
    </row>
    <row r="93" customFormat="false" ht="15" hidden="false" customHeight="false" outlineLevel="0" collapsed="false">
      <c r="A93" s="102" t="s">
        <v>676</v>
      </c>
      <c r="B93" s="133"/>
      <c r="C93" s="133"/>
    </row>
    <row r="94" customFormat="false" ht="15" hidden="false" customHeight="false" outlineLevel="0" collapsed="false">
      <c r="A94" s="101" t="s">
        <v>802</v>
      </c>
      <c r="B94" s="137" t="n">
        <f aca="false">NPV($B$86,C63:L63)+B63</f>
        <v>833694.728421239</v>
      </c>
      <c r="C94" s="133"/>
    </row>
    <row r="95" customFormat="false" ht="15" hidden="false" customHeight="false" outlineLevel="0" collapsed="false">
      <c r="A95" s="101" t="s">
        <v>25</v>
      </c>
      <c r="B95" s="137" t="n">
        <f aca="false">NPV($B$86,C64:L64)+B64</f>
        <v>88115.7548426681</v>
      </c>
      <c r="C95" s="133"/>
    </row>
    <row r="96" customFormat="false" ht="15" hidden="false" customHeight="false" outlineLevel="0" collapsed="false">
      <c r="A96" s="101" t="s">
        <v>26</v>
      </c>
      <c r="B96" s="137" t="n">
        <f aca="false">NPV($B$86,C65:L65)+B65</f>
        <v>390290.134465881</v>
      </c>
      <c r="C96" s="133"/>
    </row>
    <row r="97" customFormat="false" ht="15" hidden="false" customHeight="false" outlineLevel="0" collapsed="false">
      <c r="A97" s="101" t="s">
        <v>27</v>
      </c>
      <c r="B97" s="137" t="n">
        <f aca="false">NPV($B$86,C66:L66)+B66</f>
        <v>355288.83911269</v>
      </c>
      <c r="C97" s="133"/>
    </row>
    <row r="98" s="20" customFormat="true" ht="15" hidden="false" customHeight="false" outlineLevel="0" collapsed="false">
      <c r="A98" s="184"/>
      <c r="B98" s="139"/>
    </row>
    <row r="99" customFormat="false" ht="15" hidden="false" customHeight="false" outlineLevel="0" collapsed="false">
      <c r="A99" s="102" t="s">
        <v>952</v>
      </c>
      <c r="B99" s="137"/>
    </row>
    <row r="100" customFormat="false" ht="15" hidden="false" customHeight="false" outlineLevel="0" collapsed="false">
      <c r="A100" s="102" t="s">
        <v>674</v>
      </c>
    </row>
    <row r="101" customFormat="false" ht="15" hidden="false" customHeight="false" outlineLevel="0" collapsed="false">
      <c r="A101" s="101" t="s">
        <v>802</v>
      </c>
      <c r="B101" s="137" t="n">
        <f aca="false">SUM(B69:L69)</f>
        <v>15563488.5694784</v>
      </c>
    </row>
    <row r="102" customFormat="false" ht="15" hidden="false" customHeight="false" outlineLevel="0" collapsed="false">
      <c r="A102" s="101" t="s">
        <v>25</v>
      </c>
      <c r="B102" s="137" t="n">
        <f aca="false">SUM(B70:L70)</f>
        <v>1644131.85945721</v>
      </c>
    </row>
    <row r="103" customFormat="false" ht="15" hidden="false" customHeight="false" outlineLevel="0" collapsed="false">
      <c r="A103" s="101" t="s">
        <v>26</v>
      </c>
      <c r="B103" s="137" t="n">
        <f aca="false">SUM(B71:L71)</f>
        <v>7299700.36186325</v>
      </c>
    </row>
    <row r="104" customFormat="false" ht="15" hidden="false" customHeight="false" outlineLevel="0" collapsed="false">
      <c r="A104" s="101" t="s">
        <v>27</v>
      </c>
      <c r="B104" s="137" t="n">
        <f aca="false">SUM(B72:L72)</f>
        <v>6619656.34815795</v>
      </c>
    </row>
    <row r="105" customFormat="false" ht="15" hidden="false" customHeight="false" outlineLevel="0" collapsed="false">
      <c r="A105" s="102" t="s">
        <v>440</v>
      </c>
      <c r="B105" s="99" t="n">
        <f aca="false">'National Data'!B4</f>
        <v>0.03</v>
      </c>
    </row>
    <row r="106" customFormat="false" ht="15" hidden="false" customHeight="false" outlineLevel="0" collapsed="false">
      <c r="A106" s="102" t="s">
        <v>675</v>
      </c>
      <c r="B106" s="99"/>
    </row>
    <row r="107" customFormat="false" ht="15" hidden="false" customHeight="false" outlineLevel="0" collapsed="false">
      <c r="A107" s="101" t="s">
        <v>442</v>
      </c>
      <c r="B107" s="69" t="n">
        <v>0</v>
      </c>
      <c r="C107" s="0" t="n">
        <f aca="false">B107+1</f>
        <v>1</v>
      </c>
      <c r="D107" s="0" t="n">
        <f aca="false">C107+1</f>
        <v>2</v>
      </c>
      <c r="E107" s="0" t="n">
        <f aca="false">D107+1</f>
        <v>3</v>
      </c>
      <c r="F107" s="0" t="n">
        <f aca="false">E107+1</f>
        <v>4</v>
      </c>
      <c r="G107" s="0" t="n">
        <f aca="false">F107+1</f>
        <v>5</v>
      </c>
      <c r="H107" s="0" t="n">
        <f aca="false">G107+1</f>
        <v>6</v>
      </c>
      <c r="I107" s="0" t="n">
        <f aca="false">H107+1</f>
        <v>7</v>
      </c>
      <c r="J107" s="0" t="n">
        <f aca="false">I107+1</f>
        <v>8</v>
      </c>
      <c r="K107" s="0" t="n">
        <f aca="false">J107+1</f>
        <v>9</v>
      </c>
      <c r="L107" s="0" t="n">
        <f aca="false">K107+1</f>
        <v>10</v>
      </c>
    </row>
    <row r="108" customFormat="false" ht="15" hidden="false" customHeight="false" outlineLevel="0" collapsed="false">
      <c r="A108" s="101" t="s">
        <v>802</v>
      </c>
      <c r="B108" s="133" t="n">
        <f aca="false">PV($B$105,B$107,0,B69)*-1</f>
        <v>0</v>
      </c>
      <c r="C108" s="133" t="n">
        <f aca="false">PV($B$105,C$107,0,C69)*-1</f>
        <v>1396732.52067011</v>
      </c>
      <c r="D108" s="133" t="n">
        <f aca="false">PV($B$105,D$107,0,D69)*-1</f>
        <v>1384074.27466025</v>
      </c>
      <c r="E108" s="133" t="n">
        <f aca="false">PV($B$105,E$107,0,E69)*-1</f>
        <v>1369797.70328287</v>
      </c>
      <c r="F108" s="133" t="n">
        <f aca="false">PV($B$105,F$107,0,F69)*-1</f>
        <v>1353725.71770712</v>
      </c>
      <c r="G108" s="133" t="n">
        <f aca="false">PV($B$105,G$107,0,G69)*-1</f>
        <v>1336342.5502831</v>
      </c>
      <c r="H108" s="133" t="n">
        <f aca="false">PV($B$105,H$107,0,H69)*-1</f>
        <v>1317749.35623843</v>
      </c>
      <c r="I108" s="133" t="n">
        <f aca="false">PV($B$105,I$107,0,I69)*-1</f>
        <v>1297998.98982206</v>
      </c>
      <c r="J108" s="133" t="n">
        <f aca="false">PV($B$105,J$107,0,J69)*-1</f>
        <v>1277386.08909726</v>
      </c>
      <c r="K108" s="133" t="n">
        <f aca="false">PV($B$105,K$107,0,K69)*-1</f>
        <v>1256244.72973787</v>
      </c>
      <c r="L108" s="133" t="n">
        <f aca="false">PV($B$105,L$107,0,L69)*-1</f>
        <v>1235011.10302103</v>
      </c>
      <c r="M108" s="133"/>
    </row>
    <row r="109" customFormat="false" ht="15" hidden="false" customHeight="false" outlineLevel="0" collapsed="false">
      <c r="A109" s="101" t="s">
        <v>25</v>
      </c>
      <c r="B109" s="133" t="n">
        <f aca="false">PV($B$105,B$107,0,B70)*-1</f>
        <v>0</v>
      </c>
      <c r="C109" s="133" t="n">
        <f aca="false">PV($B$105,C$107,0,C70)*-1</f>
        <v>147551.265651148</v>
      </c>
      <c r="D109" s="133" t="n">
        <f aca="false">PV($B$105,D$107,0,D70)*-1</f>
        <v>146214.04453541</v>
      </c>
      <c r="E109" s="133" t="n">
        <f aca="false">PV($B$105,E$107,0,E70)*-1</f>
        <v>144705.863015528</v>
      </c>
      <c r="F109" s="133" t="n">
        <f aca="false">PV($B$105,F$107,0,F70)*-1</f>
        <v>143008.013371352</v>
      </c>
      <c r="G109" s="133" t="n">
        <f aca="false">PV($B$105,G$107,0,G70)*-1</f>
        <v>141171.65006164</v>
      </c>
      <c r="H109" s="133" t="n">
        <f aca="false">PV($B$105,H$107,0,H70)*-1</f>
        <v>139207.459156661</v>
      </c>
      <c r="I109" s="133" t="n">
        <f aca="false">PV($B$105,I$107,0,I70)*-1</f>
        <v>137121.024196007</v>
      </c>
      <c r="J109" s="133" t="n">
        <f aca="false">PV($B$105,J$107,0,J70)*-1</f>
        <v>134943.470837954</v>
      </c>
      <c r="K109" s="133" t="n">
        <f aca="false">PV($B$105,K$107,0,K70)*-1</f>
        <v>132710.090942449</v>
      </c>
      <c r="L109" s="133" t="n">
        <f aca="false">PV($B$105,L$107,0,L70)*-1</f>
        <v>130466.963894093</v>
      </c>
    </row>
    <row r="110" customFormat="false" ht="15" hidden="false" customHeight="false" outlineLevel="0" collapsed="false">
      <c r="A110" s="101" t="s">
        <v>26</v>
      </c>
      <c r="B110" s="133" t="n">
        <f aca="false">PV($B$105,B$107,0,B71)*-1</f>
        <v>0</v>
      </c>
      <c r="C110" s="133" t="n">
        <f aca="false">PV($B$105,C$107,0,C71)*-1</f>
        <v>655105.623719649</v>
      </c>
      <c r="D110" s="133" t="n">
        <f aca="false">PV($B$105,D$107,0,D71)*-1</f>
        <v>649168.561308082</v>
      </c>
      <c r="E110" s="133" t="n">
        <f aca="false">PV($B$105,E$107,0,E71)*-1</f>
        <v>642472.460187536</v>
      </c>
      <c r="F110" s="133" t="n">
        <f aca="false">PV($B$105,F$107,0,F71)*-1</f>
        <v>634934.260869343</v>
      </c>
      <c r="G110" s="133" t="n">
        <f aca="false">PV($B$105,G$107,0,G71)*-1</f>
        <v>626781.081524687</v>
      </c>
      <c r="H110" s="133" t="n">
        <f aca="false">PV($B$105,H$107,0,H71)*-1</f>
        <v>618060.36671257</v>
      </c>
      <c r="I110" s="133" t="n">
        <f aca="false">PV($B$105,I$107,0,I71)*-1</f>
        <v>608796.906516429</v>
      </c>
      <c r="J110" s="133" t="n">
        <f aca="false">PV($B$105,J$107,0,J71)*-1</f>
        <v>599128.894219044</v>
      </c>
      <c r="K110" s="133" t="n">
        <f aca="false">PV($B$105,K$107,0,K71)*-1</f>
        <v>589213.020417545</v>
      </c>
      <c r="L110" s="133" t="n">
        <f aca="false">PV($B$105,L$107,0,L71)*-1</f>
        <v>579253.870710419</v>
      </c>
    </row>
    <row r="111" customFormat="false" ht="15" hidden="false" customHeight="false" outlineLevel="0" collapsed="false">
      <c r="A111" s="101" t="s">
        <v>27</v>
      </c>
      <c r="B111" s="133" t="n">
        <f aca="false">PV($B$105,B$107,0,B72)*-1</f>
        <v>0</v>
      </c>
      <c r="C111" s="133" t="n">
        <f aca="false">PV($B$105,C$107,0,C72)*-1</f>
        <v>594075.631299315</v>
      </c>
      <c r="D111" s="133" t="n">
        <f aca="false">PV($B$105,D$107,0,D72)*-1</f>
        <v>588691.668816763</v>
      </c>
      <c r="E111" s="133" t="n">
        <f aca="false">PV($B$105,E$107,0,E72)*-1</f>
        <v>582619.380079802</v>
      </c>
      <c r="F111" s="133" t="n">
        <f aca="false">PV($B$105,F$107,0,F72)*-1</f>
        <v>575783.443466423</v>
      </c>
      <c r="G111" s="133" t="n">
        <f aca="false">PV($B$105,G$107,0,G72)*-1</f>
        <v>568389.81869677</v>
      </c>
      <c r="H111" s="133" t="n">
        <f aca="false">PV($B$105,H$107,0,H72)*-1</f>
        <v>560481.530369196</v>
      </c>
      <c r="I111" s="133" t="n">
        <f aca="false">PV($B$105,I$107,0,I72)*-1</f>
        <v>552081.059109628</v>
      </c>
      <c r="J111" s="133" t="n">
        <f aca="false">PV($B$105,J$107,0,J72)*-1</f>
        <v>543313.724040258</v>
      </c>
      <c r="K111" s="133" t="n">
        <f aca="false">PV($B$105,K$107,0,K72)*-1</f>
        <v>534321.618377873</v>
      </c>
      <c r="L111" s="133" t="n">
        <f aca="false">PV($B$105,L$107,0,L72)*-1</f>
        <v>525290.268416516</v>
      </c>
    </row>
    <row r="112" customFormat="false" ht="15" hidden="false" customHeight="false" outlineLevel="0" collapsed="false">
      <c r="A112" s="102" t="s">
        <v>676</v>
      </c>
      <c r="B112" s="133"/>
      <c r="C112" s="133"/>
    </row>
    <row r="113" customFormat="false" ht="15" hidden="false" customHeight="false" outlineLevel="0" collapsed="false">
      <c r="A113" s="101" t="s">
        <v>802</v>
      </c>
      <c r="B113" s="137" t="n">
        <f aca="false">NPV($B$105,C69:L69)+B69</f>
        <v>13225063.0345201</v>
      </c>
      <c r="C113" s="133"/>
    </row>
    <row r="114" customFormat="false" ht="15" hidden="false" customHeight="false" outlineLevel="0" collapsed="false">
      <c r="A114" s="101" t="s">
        <v>25</v>
      </c>
      <c r="B114" s="137" t="n">
        <f aca="false">NPV($B$105,C70:L70)+B70</f>
        <v>1397099.84566224</v>
      </c>
    </row>
    <row r="115" customFormat="false" ht="15" hidden="false" customHeight="false" outlineLevel="0" collapsed="false">
      <c r="A115" s="101" t="s">
        <v>26</v>
      </c>
      <c r="B115" s="137" t="n">
        <f aca="false">NPV($B$105,C71:L71)+B71</f>
        <v>6202915.04618531</v>
      </c>
    </row>
    <row r="116" customFormat="false" ht="15" hidden="false" customHeight="false" outlineLevel="0" collapsed="false">
      <c r="A116" s="101" t="s">
        <v>27</v>
      </c>
      <c r="B116" s="137" t="n">
        <f aca="false">NPV($B$105,C72:L72)+B72</f>
        <v>5625048.14267254</v>
      </c>
    </row>
    <row r="118" customFormat="false" ht="15" hidden="false" customHeight="false" outlineLevel="0" collapsed="false">
      <c r="A118" s="102" t="s">
        <v>953</v>
      </c>
    </row>
    <row r="119" customFormat="false" ht="15" hidden="false" customHeight="false" outlineLevel="0" collapsed="false">
      <c r="A119" s="102" t="s">
        <v>674</v>
      </c>
    </row>
    <row r="120" customFormat="false" ht="15" hidden="false" customHeight="false" outlineLevel="0" collapsed="false">
      <c r="A120" s="101" t="s">
        <v>802</v>
      </c>
      <c r="B120" s="137" t="n">
        <f aca="false">SUM(B75:L75)</f>
        <v>16544595.3016241</v>
      </c>
    </row>
    <row r="121" customFormat="false" ht="15" hidden="false" customHeight="false" outlineLevel="0" collapsed="false">
      <c r="A121" s="101" t="s">
        <v>25</v>
      </c>
      <c r="B121" s="137" t="n">
        <f aca="false">SUM(B76:L76)</f>
        <v>1747828.04144933</v>
      </c>
    </row>
    <row r="122" customFormat="false" ht="15" hidden="false" customHeight="false" outlineLevel="0" collapsed="false">
      <c r="A122" s="101" t="s">
        <v>26</v>
      </c>
      <c r="B122" s="137" t="n">
        <f aca="false">SUM(B77:L77)</f>
        <v>7759000.70929335</v>
      </c>
    </row>
    <row r="123" customFormat="false" ht="15" hidden="false" customHeight="false" outlineLevel="0" collapsed="false">
      <c r="A123" s="101" t="s">
        <v>27</v>
      </c>
      <c r="B123" s="137" t="n">
        <f aca="false">SUM(B78:L78)</f>
        <v>7037766.55088139</v>
      </c>
    </row>
    <row r="124" customFormat="false" ht="15" hidden="false" customHeight="false" outlineLevel="0" collapsed="false">
      <c r="A124" s="102" t="s">
        <v>440</v>
      </c>
      <c r="B124" s="99" t="n">
        <f aca="false">'National Data'!B4</f>
        <v>0.03</v>
      </c>
    </row>
    <row r="125" customFormat="false" ht="15" hidden="false" customHeight="false" outlineLevel="0" collapsed="false">
      <c r="A125" s="102" t="s">
        <v>675</v>
      </c>
      <c r="B125" s="99"/>
    </row>
    <row r="126" customFormat="false" ht="15" hidden="false" customHeight="false" outlineLevel="0" collapsed="false">
      <c r="A126" s="101" t="s">
        <v>442</v>
      </c>
      <c r="B126" s="69" t="n">
        <v>0</v>
      </c>
      <c r="C126" s="0" t="n">
        <f aca="false">B126+1</f>
        <v>1</v>
      </c>
      <c r="D126" s="0" t="n">
        <f aca="false">C126+1</f>
        <v>2</v>
      </c>
      <c r="E126" s="0" t="n">
        <f aca="false">D126+1</f>
        <v>3</v>
      </c>
      <c r="F126" s="0" t="n">
        <f aca="false">E126+1</f>
        <v>4</v>
      </c>
      <c r="G126" s="0" t="n">
        <f aca="false">F126+1</f>
        <v>5</v>
      </c>
      <c r="H126" s="0" t="n">
        <f aca="false">G126+1</f>
        <v>6</v>
      </c>
      <c r="I126" s="0" t="n">
        <f aca="false">H126+1</f>
        <v>7</v>
      </c>
      <c r="J126" s="0" t="n">
        <f aca="false">I126+1</f>
        <v>8</v>
      </c>
      <c r="K126" s="0" t="n">
        <f aca="false">J126+1</f>
        <v>9</v>
      </c>
      <c r="L126" s="0" t="n">
        <f aca="false">K126+1</f>
        <v>10</v>
      </c>
    </row>
    <row r="127" customFormat="false" ht="15" hidden="false" customHeight="false" outlineLevel="0" collapsed="false">
      <c r="A127" s="101" t="s">
        <v>802</v>
      </c>
      <c r="B127" s="133" t="n">
        <f aca="false">PV($B$124,B$126,0,B75)*-1</f>
        <v>0</v>
      </c>
      <c r="C127" s="133" t="n">
        <f aca="false">PV($B$124,C$126,0,C75)*-1</f>
        <v>1484781.13990601</v>
      </c>
      <c r="D127" s="133" t="n">
        <f aca="false">PV($B$124,D$126,0,D75)*-1</f>
        <v>1471324.93074528</v>
      </c>
      <c r="E127" s="133" t="n">
        <f aca="false">PV($B$124,E$126,0,E75)*-1</f>
        <v>1456148.37860665</v>
      </c>
      <c r="F127" s="133" t="n">
        <f aca="false">PV($B$124,F$126,0,F75)*-1</f>
        <v>1439063.23115676</v>
      </c>
      <c r="G127" s="133" t="n">
        <f aca="false">PV($B$124,G$126,0,G75)*-1</f>
        <v>1420584.24626806</v>
      </c>
      <c r="H127" s="133" t="n">
        <f aca="false">PV($B$124,H$126,0,H75)*-1</f>
        <v>1400818.95589242</v>
      </c>
      <c r="I127" s="133" t="n">
        <f aca="false">PV($B$124,I$126,0,I75)*-1</f>
        <v>1379823.54615772</v>
      </c>
      <c r="J127" s="133" t="n">
        <f aca="false">PV($B$124,J$126,0,J75)*-1</f>
        <v>1357911.22881563</v>
      </c>
      <c r="K127" s="133" t="n">
        <f aca="false">PV($B$124,K$126,0,K75)*-1</f>
        <v>1335437.13933589</v>
      </c>
      <c r="L127" s="133" t="n">
        <f aca="false">PV($B$124,L$126,0,L75)*-1</f>
        <v>1312864.9660569</v>
      </c>
      <c r="M127" s="133"/>
    </row>
    <row r="128" customFormat="false" ht="15" hidden="false" customHeight="false" outlineLevel="0" collapsed="false">
      <c r="A128" s="101" t="s">
        <v>25</v>
      </c>
      <c r="B128" s="133" t="n">
        <f aca="false">PV($B$124,B$126,0,B76)*-1</f>
        <v>0</v>
      </c>
      <c r="C128" s="133" t="n">
        <f aca="false">PV($B$124,C$126,0,C76)*-1</f>
        <v>156857.394480243</v>
      </c>
      <c r="D128" s="133" t="n">
        <f aca="false">PV($B$124,D$126,0,D76)*-1</f>
        <v>155435.83418977</v>
      </c>
      <c r="E128" s="133" t="n">
        <f aca="false">PV($B$124,E$126,0,E76)*-1</f>
        <v>153832.530940775</v>
      </c>
      <c r="F128" s="133" t="n">
        <f aca="false">PV($B$124,F$126,0,F76)*-1</f>
        <v>152027.597108256</v>
      </c>
      <c r="G128" s="133" t="n">
        <f aca="false">PV($B$124,G$126,0,G76)*-1</f>
        <v>150075.413487131</v>
      </c>
      <c r="H128" s="133" t="n">
        <f aca="false">PV($B$124,H$126,0,H76)*-1</f>
        <v>147987.340123225</v>
      </c>
      <c r="I128" s="133" t="n">
        <f aca="false">PV($B$124,I$126,0,I76)*-1</f>
        <v>145769.31271264</v>
      </c>
      <c r="J128" s="133" t="n">
        <f aca="false">PV($B$124,J$126,0,J76)*-1</f>
        <v>143454.420023794</v>
      </c>
      <c r="K128" s="133" t="n">
        <f aca="false">PV($B$124,K$126,0,K76)*-1</f>
        <v>141080.179791102</v>
      </c>
      <c r="L128" s="133" t="n">
        <f aca="false">PV($B$124,L$126,0,L76)*-1</f>
        <v>138695.577647972</v>
      </c>
    </row>
    <row r="129" customFormat="false" ht="15" hidden="false" customHeight="false" outlineLevel="0" collapsed="false">
      <c r="A129" s="101" t="s">
        <v>26</v>
      </c>
      <c r="B129" s="133" t="n">
        <f aca="false">PV($B$124,B$126,0,B77)*-1</f>
        <v>0</v>
      </c>
      <c r="C129" s="133" t="n">
        <f aca="false">PV($B$124,C$126,0,C77)*-1</f>
        <v>696325.156804846</v>
      </c>
      <c r="D129" s="133" t="n">
        <f aca="false">PV($B$124,D$126,0,D77)*-1</f>
        <v>690014.53182315</v>
      </c>
      <c r="E129" s="133" t="n">
        <f aca="false">PV($B$124,E$126,0,E77)*-1</f>
        <v>682897.109084094</v>
      </c>
      <c r="F129" s="133" t="n">
        <f aca="false">PV($B$124,F$126,0,F77)*-1</f>
        <v>674884.602959565</v>
      </c>
      <c r="G129" s="133" t="n">
        <f aca="false">PV($B$124,G$126,0,G77)*-1</f>
        <v>666218.421995662</v>
      </c>
      <c r="H129" s="133" t="n">
        <f aca="false">PV($B$124,H$126,0,H77)*-1</f>
        <v>656948.99598384</v>
      </c>
      <c r="I129" s="133" t="n">
        <f aca="false">PV($B$124,I$126,0,I77)*-1</f>
        <v>647102.674810456</v>
      </c>
      <c r="J129" s="133" t="n">
        <f aca="false">PV($B$124,J$126,0,J77)*-1</f>
        <v>636826.346940237</v>
      </c>
      <c r="K129" s="133" t="n">
        <f aca="false">PV($B$124,K$126,0,K77)*-1</f>
        <v>626286.562011386</v>
      </c>
      <c r="L129" s="133" t="n">
        <f aca="false">PV($B$124,L$126,0,L77)*-1</f>
        <v>615700.778237951</v>
      </c>
    </row>
    <row r="130" customFormat="false" ht="15" hidden="false" customHeight="false" outlineLevel="0" collapsed="false">
      <c r="A130" s="101" t="s">
        <v>27</v>
      </c>
      <c r="B130" s="133" t="n">
        <f aca="false">PV($B$124,B$126,0,B78)*-1</f>
        <v>0</v>
      </c>
      <c r="C130" s="133" t="n">
        <f aca="false">PV($B$124,C$126,0,C78)*-1</f>
        <v>631598.588620919</v>
      </c>
      <c r="D130" s="133" t="n">
        <f aca="false">PV($B$124,D$126,0,D78)*-1</f>
        <v>625874.564732361</v>
      </c>
      <c r="E130" s="133" t="n">
        <f aca="false">PV($B$124,E$126,0,E78)*-1</f>
        <v>619418.738581783</v>
      </c>
      <c r="F130" s="133" t="n">
        <f aca="false">PV($B$124,F$126,0,F78)*-1</f>
        <v>612151.031088935</v>
      </c>
      <c r="G130" s="133" t="n">
        <f aca="false">PV($B$124,G$126,0,G78)*-1</f>
        <v>604290.410785267</v>
      </c>
      <c r="H130" s="133" t="n">
        <f aca="false">PV($B$124,H$126,0,H78)*-1</f>
        <v>595882.61978536</v>
      </c>
      <c r="I130" s="133" t="n">
        <f aca="false">PV($B$124,I$126,0,I78)*-1</f>
        <v>586951.558634628</v>
      </c>
      <c r="J130" s="133" t="n">
        <f aca="false">PV($B$124,J$126,0,J78)*-1</f>
        <v>577630.461851598</v>
      </c>
      <c r="K130" s="133" t="n">
        <f aca="false">PV($B$124,K$126,0,K78)*-1</f>
        <v>568070.397533405</v>
      </c>
      <c r="L130" s="133" t="n">
        <f aca="false">PV($B$124,L$126,0,L78)*-1</f>
        <v>558468.610170979</v>
      </c>
    </row>
    <row r="131" customFormat="false" ht="15" hidden="false" customHeight="false" outlineLevel="0" collapsed="false">
      <c r="A131" s="102" t="s">
        <v>676</v>
      </c>
      <c r="C131" s="133"/>
    </row>
    <row r="132" customFormat="false" ht="15" hidden="false" customHeight="false" outlineLevel="0" collapsed="false">
      <c r="A132" s="101" t="s">
        <v>802</v>
      </c>
      <c r="B132" s="137" t="n">
        <f aca="false">NPV($B$124,C75:L75)+B75</f>
        <v>14058757.7629413</v>
      </c>
      <c r="C132" s="133"/>
    </row>
    <row r="133" customFormat="false" ht="15" hidden="false" customHeight="false" outlineLevel="0" collapsed="false">
      <c r="A133" s="101" t="s">
        <v>25</v>
      </c>
      <c r="B133" s="137" t="n">
        <f aca="false">NPV($B$124,C76:L76)+B76</f>
        <v>1485215.60050491</v>
      </c>
    </row>
    <row r="134" customFormat="false" ht="15" hidden="false" customHeight="false" outlineLevel="0" collapsed="false">
      <c r="A134" s="101" t="s">
        <v>26</v>
      </c>
      <c r="B134" s="137" t="n">
        <f aca="false">NPV($B$124,C77:L77)+B77</f>
        <v>6593205.18065119</v>
      </c>
    </row>
    <row r="135" customFormat="false" ht="15" hidden="false" customHeight="false" outlineLevel="0" collapsed="false">
      <c r="A135" s="101" t="s">
        <v>27</v>
      </c>
      <c r="B135" s="137" t="n">
        <f aca="false">NPV($B$124,C78:L78)+B78</f>
        <v>5980336.98178523</v>
      </c>
    </row>
    <row r="136" customFormat="false" ht="15" hidden="false" customHeight="false" outlineLevel="0" collapsed="false">
      <c r="B136" s="13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selection pane="topLeft" activeCell="C20" activeCellId="0" sqref="C20"/>
    </sheetView>
  </sheetViews>
  <sheetFormatPr defaultColWidth="8.83984375" defaultRowHeight="15" zeroHeight="false" outlineLevelRow="0" outlineLevelCol="0"/>
  <cols>
    <col collapsed="false" customWidth="true" hidden="false" outlineLevel="0" max="1" min="1" style="0" width="58.83"/>
    <col collapsed="false" customWidth="true" hidden="false" outlineLevel="0" max="14" min="14" style="0" width="27.66"/>
  </cols>
  <sheetData>
    <row r="1" customFormat="false" ht="15" hidden="false" customHeight="false" outlineLevel="0" collapsed="false">
      <c r="A1" s="53" t="s">
        <v>703</v>
      </c>
      <c r="C1" s="0" t="s">
        <v>235</v>
      </c>
    </row>
    <row r="2" customFormat="false" ht="15" hidden="false" customHeight="false" outlineLevel="0" collapsed="false">
      <c r="A2" s="0" t="s">
        <v>704</v>
      </c>
      <c r="B2" s="0" t="n">
        <v>20000</v>
      </c>
      <c r="C2" s="0" t="s">
        <v>705</v>
      </c>
    </row>
    <row r="3" customFormat="false" ht="15" hidden="false" customHeight="false" outlineLevel="0" collapsed="false">
      <c r="A3" s="0" t="s">
        <v>706</v>
      </c>
      <c r="B3" s="0" t="n">
        <v>10000</v>
      </c>
      <c r="C3" s="0" t="s">
        <v>705</v>
      </c>
    </row>
    <row r="4" customFormat="false" ht="15" hidden="false" customHeight="false" outlineLevel="0" collapsed="false">
      <c r="A4" s="0" t="s">
        <v>707</v>
      </c>
      <c r="B4" s="0" t="n">
        <v>100000</v>
      </c>
      <c r="C4" s="0" t="s">
        <v>705</v>
      </c>
    </row>
    <row r="5" customFormat="false" ht="15" hidden="false" customHeight="false" outlineLevel="0" collapsed="false">
      <c r="A5" s="0" t="s">
        <v>708</v>
      </c>
      <c r="B5" s="0" t="n">
        <v>150000</v>
      </c>
      <c r="C5" s="0" t="s">
        <v>705</v>
      </c>
    </row>
    <row r="6" customFormat="false" ht="15" hidden="false" customHeight="false" outlineLevel="0" collapsed="false">
      <c r="A6" s="53" t="s">
        <v>220</v>
      </c>
    </row>
    <row r="7" customFormat="false" ht="15" hidden="false" customHeight="false" outlineLevel="0" collapsed="false">
      <c r="A7" s="0" t="s">
        <v>238</v>
      </c>
      <c r="B7" s="0" t="n">
        <f aca="false">SUM(B2:B5)</f>
        <v>280000</v>
      </c>
    </row>
    <row r="8" customFormat="false" ht="15" hidden="false" customHeight="false" outlineLevel="0" collapsed="false">
      <c r="A8" s="0" t="s">
        <v>709</v>
      </c>
      <c r="B8" s="0" t="n">
        <f aca="false">B7/3</f>
        <v>93333.3333333333</v>
      </c>
    </row>
    <row r="9" customFormat="false" ht="15" hidden="false" customHeight="false" outlineLevel="0" collapsed="false">
      <c r="A9" s="0" t="s">
        <v>710</v>
      </c>
      <c r="B9" s="0" t="n">
        <f aca="false">B7/3</f>
        <v>93333.3333333333</v>
      </c>
    </row>
    <row r="10" customFormat="false" ht="15" hidden="false" customHeight="false" outlineLevel="0" collapsed="false">
      <c r="A10" s="0" t="s">
        <v>711</v>
      </c>
      <c r="B10" s="0" t="n">
        <f aca="false">B7/3</f>
        <v>93333.3333333333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AD9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1" ySplit="1" topLeftCell="Z77" activePane="bottomRight" state="frozen"/>
      <selection pane="topLeft" activeCell="A1" activeCellId="0" sqref="A1"/>
      <selection pane="topRight" activeCell="Z1" activeCellId="0" sqref="Z1"/>
      <selection pane="bottomLeft" activeCell="A77" activeCellId="0" sqref="A77"/>
      <selection pane="bottomRight" activeCell="B67" activeCellId="0" sqref="B67"/>
    </sheetView>
  </sheetViews>
  <sheetFormatPr defaultColWidth="8.83984375" defaultRowHeight="15" zeroHeight="false" outlineLevelRow="0" outlineLevelCol="0"/>
  <cols>
    <col collapsed="false" customWidth="true" hidden="false" outlineLevel="0" max="1" min="1" style="0" width="116.51"/>
    <col collapsed="false" customWidth="true" hidden="false" outlineLevel="0" max="2" min="2" style="0" width="15.67"/>
    <col collapsed="false" customWidth="true" hidden="false" outlineLevel="0" max="3" min="3" style="0" width="12.83"/>
    <col collapsed="false" customWidth="true" hidden="false" outlineLevel="0" max="9" min="9" style="0" width="10.83"/>
    <col collapsed="false" customWidth="true" hidden="false" outlineLevel="0" max="13" min="13" style="0" width="11.5"/>
    <col collapsed="false" customWidth="true" hidden="false" outlineLevel="0" max="14" min="14" style="0" width="9.67"/>
  </cols>
  <sheetData>
    <row r="1" customFormat="false" ht="16" hidden="false" customHeight="false" outlineLevel="0" collapsed="false">
      <c r="A1" s="172" t="s">
        <v>896</v>
      </c>
      <c r="B1" s="0" t="s">
        <v>713</v>
      </c>
      <c r="C1" s="143" t="s">
        <v>205</v>
      </c>
      <c r="D1" s="143"/>
      <c r="E1" s="143" t="s">
        <v>206</v>
      </c>
      <c r="F1" s="143"/>
      <c r="G1" s="143" t="s">
        <v>207</v>
      </c>
      <c r="H1" s="143"/>
      <c r="I1" s="143" t="s">
        <v>208</v>
      </c>
      <c r="J1" s="143"/>
      <c r="K1" s="143" t="s">
        <v>209</v>
      </c>
      <c r="L1" s="143"/>
      <c r="M1" s="143" t="s">
        <v>210</v>
      </c>
      <c r="N1" s="143"/>
      <c r="O1" s="143" t="s">
        <v>211</v>
      </c>
      <c r="P1" s="143"/>
      <c r="Q1" s="143" t="s">
        <v>212</v>
      </c>
      <c r="R1" s="143"/>
      <c r="S1" s="143" t="s">
        <v>213</v>
      </c>
      <c r="T1" s="143"/>
      <c r="U1" s="143" t="s">
        <v>214</v>
      </c>
      <c r="V1" s="143"/>
      <c r="W1" s="143" t="s">
        <v>215</v>
      </c>
      <c r="X1" s="143"/>
      <c r="Y1" s="143" t="s">
        <v>216</v>
      </c>
      <c r="Z1" s="143"/>
      <c r="AA1" s="173" t="s">
        <v>25</v>
      </c>
      <c r="AB1" s="173" t="s">
        <v>26</v>
      </c>
      <c r="AC1" s="173" t="s">
        <v>27</v>
      </c>
      <c r="AD1" s="85" t="s">
        <v>235</v>
      </c>
    </row>
    <row r="2" customFormat="false" ht="15" hidden="false" customHeight="false" outlineLevel="0" collapsed="false">
      <c r="C2" s="174" t="s">
        <v>714</v>
      </c>
      <c r="D2" s="175" t="n">
        <f aca="false">'Regional Data WRA'!B4</f>
        <v>0.505860351975599</v>
      </c>
      <c r="E2" s="174" t="s">
        <v>714</v>
      </c>
      <c r="F2" s="175" t="n">
        <f aca="false">'Regional Data WRA'!B5</f>
        <v>0.494139648024401</v>
      </c>
      <c r="G2" s="174" t="s">
        <v>714</v>
      </c>
      <c r="H2" s="175" t="n">
        <f aca="false">'Regional Data WRA'!B6</f>
        <v>0.155574028331961</v>
      </c>
      <c r="I2" s="174" t="s">
        <v>714</v>
      </c>
      <c r="J2" s="175" t="n">
        <f aca="false">'Regional Data WRA'!B7</f>
        <v>0.296964658939768</v>
      </c>
      <c r="K2" s="174" t="s">
        <v>714</v>
      </c>
      <c r="L2" s="175" t="n">
        <f aca="false">'Regional Data WRA'!B8</f>
        <v>0.547461312728271</v>
      </c>
      <c r="M2" s="174" t="s">
        <v>714</v>
      </c>
      <c r="N2" s="175" t="n">
        <f aca="false">'Regional Data WRA'!B9</f>
        <v>0.152566290994802</v>
      </c>
      <c r="O2" s="174" t="s">
        <v>714</v>
      </c>
      <c r="P2" s="175" t="n">
        <f aca="false">'Regional Data WRA'!B10</f>
        <v>0.0796164340874829</v>
      </c>
      <c r="Q2" s="174" t="s">
        <v>714</v>
      </c>
      <c r="R2" s="175" t="n">
        <f aca="false">'Regional Data WRA'!B11</f>
        <v>0.0968154053606848</v>
      </c>
      <c r="S2" s="174" t="s">
        <v>714</v>
      </c>
      <c r="T2" s="175" t="n">
        <f aca="false">'Regional Data WRA'!B12</f>
        <v>0.215777089289256</v>
      </c>
      <c r="U2" s="174" t="s">
        <v>714</v>
      </c>
      <c r="V2" s="175" t="n">
        <f aca="false">'Regional Data WRA'!B13</f>
        <v>0.0732304849068678</v>
      </c>
      <c r="W2" s="174" t="s">
        <v>714</v>
      </c>
      <c r="X2" s="175" t="n">
        <f aca="false">'Regional Data WRA'!B14</f>
        <v>0.216894332455989</v>
      </c>
      <c r="Y2" s="174" t="s">
        <v>714</v>
      </c>
      <c r="Z2" s="175" t="n">
        <f aca="false">'Regional Data WRA'!B15</f>
        <v>0.165099962904918</v>
      </c>
      <c r="AA2" s="173"/>
      <c r="AB2" s="173"/>
      <c r="AC2" s="173"/>
      <c r="AD2" s="85"/>
    </row>
    <row r="3" customFormat="false" ht="15" hidden="false" customHeight="false" outlineLevel="0" collapsed="false">
      <c r="C3" s="0" t="s">
        <v>715</v>
      </c>
      <c r="D3" s="0" t="s">
        <v>716</v>
      </c>
      <c r="E3" s="0" t="s">
        <v>715</v>
      </c>
      <c r="F3" s="0" t="s">
        <v>716</v>
      </c>
      <c r="G3" s="0" t="s">
        <v>715</v>
      </c>
      <c r="H3" s="0" t="s">
        <v>716</v>
      </c>
      <c r="I3" s="0" t="s">
        <v>715</v>
      </c>
      <c r="J3" s="0" t="s">
        <v>716</v>
      </c>
      <c r="K3" s="0" t="s">
        <v>715</v>
      </c>
      <c r="L3" s="0" t="s">
        <v>716</v>
      </c>
      <c r="M3" s="0" t="s">
        <v>715</v>
      </c>
      <c r="N3" s="0" t="s">
        <v>716</v>
      </c>
      <c r="O3" s="0" t="s">
        <v>715</v>
      </c>
      <c r="P3" s="0" t="s">
        <v>716</v>
      </c>
      <c r="Q3" s="0" t="s">
        <v>715</v>
      </c>
      <c r="R3" s="0" t="s">
        <v>716</v>
      </c>
      <c r="S3" s="0" t="s">
        <v>715</v>
      </c>
      <c r="T3" s="0" t="s">
        <v>716</v>
      </c>
      <c r="U3" s="0" t="s">
        <v>715</v>
      </c>
      <c r="V3" s="0" t="s">
        <v>716</v>
      </c>
      <c r="W3" s="0" t="s">
        <v>715</v>
      </c>
      <c r="X3" s="0" t="s">
        <v>716</v>
      </c>
      <c r="Y3" s="0" t="s">
        <v>715</v>
      </c>
      <c r="Z3" s="0" t="s">
        <v>716</v>
      </c>
      <c r="AA3" s="85"/>
      <c r="AB3" s="85"/>
      <c r="AC3" s="85"/>
      <c r="AD3" s="85"/>
    </row>
    <row r="4" customFormat="false" ht="15" hidden="false" customHeight="false" outlineLevel="0" collapsed="false">
      <c r="A4" s="176" t="s">
        <v>717</v>
      </c>
      <c r="AA4" s="85"/>
      <c r="AB4" s="85"/>
      <c r="AC4" s="85"/>
    </row>
    <row r="5" customFormat="false" ht="15" hidden="false" customHeight="false" outlineLevel="0" collapsed="false">
      <c r="A5" s="53" t="s">
        <v>812</v>
      </c>
      <c r="B5" s="53"/>
      <c r="AA5" s="85"/>
      <c r="AB5" s="85"/>
      <c r="AC5" s="85"/>
    </row>
    <row r="6" customFormat="false" ht="15" hidden="false" customHeight="false" outlineLevel="0" collapsed="false">
      <c r="A6" s="0" t="s">
        <v>719</v>
      </c>
      <c r="B6" s="61" t="n">
        <f aca="false">'National Data'!B13</f>
        <v>4913.85315</v>
      </c>
      <c r="C6" s="0" t="n">
        <v>1</v>
      </c>
      <c r="D6" s="0" t="n">
        <f aca="false">C6*$B6</f>
        <v>4913.85315</v>
      </c>
      <c r="E6" s="0" t="n">
        <v>1</v>
      </c>
      <c r="F6" s="0" t="n">
        <f aca="false">E6*$B6</f>
        <v>4913.85315</v>
      </c>
      <c r="G6" s="0" t="n">
        <v>1</v>
      </c>
      <c r="H6" s="0" t="n">
        <f aca="false">G6*$B6</f>
        <v>4913.85315</v>
      </c>
      <c r="I6" s="0" t="n">
        <v>1</v>
      </c>
      <c r="J6" s="0" t="n">
        <f aca="false">I6*$B6</f>
        <v>4913.85315</v>
      </c>
      <c r="K6" s="0" t="n">
        <v>1</v>
      </c>
      <c r="L6" s="0" t="n">
        <f aca="false">K6*$B6</f>
        <v>4913.85315</v>
      </c>
      <c r="M6" s="0" t="n">
        <v>1</v>
      </c>
      <c r="N6" s="0" t="n">
        <f aca="false">M6*$B6</f>
        <v>4913.85315</v>
      </c>
      <c r="O6" s="0" t="n">
        <v>1</v>
      </c>
      <c r="P6" s="0" t="n">
        <f aca="false">O6*$B6</f>
        <v>4913.85315</v>
      </c>
      <c r="Q6" s="0" t="n">
        <v>1</v>
      </c>
      <c r="R6" s="0" t="n">
        <f aca="false">Q6*$B6</f>
        <v>4913.85315</v>
      </c>
      <c r="S6" s="0" t="n">
        <v>1</v>
      </c>
      <c r="T6" s="0" t="n">
        <f aca="false">S6*$B6</f>
        <v>4913.85315</v>
      </c>
      <c r="U6" s="0" t="n">
        <v>1</v>
      </c>
      <c r="V6" s="0" t="n">
        <f aca="false">U6*$B6</f>
        <v>4913.85315</v>
      </c>
      <c r="W6" s="0" t="n">
        <v>1</v>
      </c>
      <c r="X6" s="0" t="n">
        <f aca="false">W6*$B6</f>
        <v>4913.85315</v>
      </c>
      <c r="Y6" s="0" t="n">
        <v>1</v>
      </c>
      <c r="Z6" s="0" t="n">
        <f aca="false">Y6*$B6</f>
        <v>4913.85315</v>
      </c>
      <c r="AD6" s="0" t="s">
        <v>720</v>
      </c>
    </row>
    <row r="7" customFormat="false" ht="15" hidden="false" customHeight="false" outlineLevel="0" collapsed="false">
      <c r="A7" s="0" t="s">
        <v>721</v>
      </c>
      <c r="B7" s="61" t="n">
        <f aca="false">'National Data'!D13</f>
        <v>240</v>
      </c>
      <c r="C7" s="0" t="n">
        <v>1</v>
      </c>
      <c r="D7" s="0" t="n">
        <f aca="false">C7*$B7</f>
        <v>240</v>
      </c>
      <c r="E7" s="0" t="n">
        <v>1</v>
      </c>
      <c r="F7" s="0" t="n">
        <f aca="false">E7*$B7</f>
        <v>240</v>
      </c>
      <c r="G7" s="0" t="n">
        <v>1</v>
      </c>
      <c r="H7" s="0" t="n">
        <f aca="false">G7*$B7</f>
        <v>240</v>
      </c>
      <c r="I7" s="0" t="n">
        <v>1</v>
      </c>
      <c r="J7" s="0" t="n">
        <f aca="false">I7*$B7</f>
        <v>240</v>
      </c>
      <c r="K7" s="0" t="n">
        <v>1</v>
      </c>
      <c r="L7" s="0" t="n">
        <f aca="false">K7*$B7</f>
        <v>240</v>
      </c>
      <c r="M7" s="0" t="n">
        <v>1</v>
      </c>
      <c r="N7" s="0" t="n">
        <f aca="false">M7*$B7</f>
        <v>240</v>
      </c>
      <c r="O7" s="0" t="n">
        <v>1</v>
      </c>
      <c r="P7" s="0" t="n">
        <f aca="false">O7*$B7</f>
        <v>240</v>
      </c>
      <c r="Q7" s="0" t="n">
        <v>1</v>
      </c>
      <c r="R7" s="0" t="n">
        <f aca="false">Q7*$B7</f>
        <v>240</v>
      </c>
      <c r="S7" s="0" t="n">
        <v>1</v>
      </c>
      <c r="T7" s="0" t="n">
        <f aca="false">S7*$B7</f>
        <v>240</v>
      </c>
      <c r="U7" s="0" t="n">
        <v>1</v>
      </c>
      <c r="V7" s="0" t="n">
        <f aca="false">U7*$B7</f>
        <v>240</v>
      </c>
      <c r="W7" s="0" t="n">
        <v>1</v>
      </c>
      <c r="X7" s="0" t="n">
        <f aca="false">W7*$B7</f>
        <v>240</v>
      </c>
      <c r="Y7" s="0" t="n">
        <v>1</v>
      </c>
      <c r="Z7" s="0" t="n">
        <f aca="false">Y7*$B7</f>
        <v>240</v>
      </c>
      <c r="AD7" s="0" t="s">
        <v>722</v>
      </c>
    </row>
    <row r="8" customFormat="false" ht="15" hidden="false" customHeight="false" outlineLevel="0" collapsed="false">
      <c r="A8" s="0" t="s">
        <v>723</v>
      </c>
      <c r="B8" s="61" t="n">
        <f aca="false">'National Data'!E13</f>
        <v>6</v>
      </c>
      <c r="C8" s="0" t="n">
        <v>1</v>
      </c>
      <c r="D8" s="0" t="n">
        <f aca="false">C8*$B8</f>
        <v>6</v>
      </c>
      <c r="E8" s="0" t="n">
        <v>1</v>
      </c>
      <c r="F8" s="0" t="n">
        <f aca="false">E8*$B8</f>
        <v>6</v>
      </c>
      <c r="G8" s="0" t="n">
        <v>1</v>
      </c>
      <c r="H8" s="0" t="n">
        <f aca="false">G8*$B8</f>
        <v>6</v>
      </c>
      <c r="I8" s="0" t="n">
        <v>1</v>
      </c>
      <c r="J8" s="0" t="n">
        <f aca="false">I8*$B8</f>
        <v>6</v>
      </c>
      <c r="K8" s="0" t="n">
        <v>1</v>
      </c>
      <c r="L8" s="0" t="n">
        <f aca="false">K8*$B8</f>
        <v>6</v>
      </c>
      <c r="M8" s="0" t="n">
        <v>1</v>
      </c>
      <c r="N8" s="0" t="n">
        <f aca="false">M8*$B8</f>
        <v>6</v>
      </c>
      <c r="O8" s="0" t="n">
        <v>1</v>
      </c>
      <c r="P8" s="0" t="n">
        <f aca="false">O8*$B8</f>
        <v>6</v>
      </c>
      <c r="Q8" s="0" t="n">
        <v>1</v>
      </c>
      <c r="R8" s="0" t="n">
        <f aca="false">Q8*$B8</f>
        <v>6</v>
      </c>
      <c r="S8" s="0" t="n">
        <v>1</v>
      </c>
      <c r="T8" s="0" t="n">
        <f aca="false">S8*$B8</f>
        <v>6</v>
      </c>
      <c r="U8" s="0" t="n">
        <v>1</v>
      </c>
      <c r="V8" s="0" t="n">
        <f aca="false">U8*$B8</f>
        <v>6</v>
      </c>
      <c r="W8" s="0" t="n">
        <v>1</v>
      </c>
      <c r="X8" s="0" t="n">
        <f aca="false">W8*$B8</f>
        <v>6</v>
      </c>
      <c r="Y8" s="0" t="n">
        <v>1</v>
      </c>
      <c r="Z8" s="0" t="n">
        <f aca="false">Y8*$B8</f>
        <v>6</v>
      </c>
      <c r="AD8" s="0" t="s">
        <v>722</v>
      </c>
    </row>
    <row r="9" customFormat="false" ht="15" hidden="false" customHeight="false" outlineLevel="0" collapsed="false">
      <c r="A9" s="0" t="s">
        <v>724</v>
      </c>
      <c r="B9" s="59" t="n">
        <f aca="false">B6/(B7*B8)</f>
        <v>3.41239802083333</v>
      </c>
      <c r="D9" s="59" t="n">
        <f aca="false">D6/(D7*D8)</f>
        <v>3.41239802083333</v>
      </c>
      <c r="F9" s="59" t="n">
        <f aca="false">F6/(F7*F8)</f>
        <v>3.41239802083333</v>
      </c>
      <c r="H9" s="59" t="n">
        <f aca="false">H6/(H7*H8)</f>
        <v>3.41239802083333</v>
      </c>
      <c r="J9" s="59" t="n">
        <f aca="false">J6/(J7*J8)</f>
        <v>3.41239802083333</v>
      </c>
      <c r="L9" s="59" t="n">
        <f aca="false">L6/(L7*L8)</f>
        <v>3.41239802083333</v>
      </c>
      <c r="N9" s="59" t="n">
        <f aca="false">N6/(N7*N8)</f>
        <v>3.41239802083333</v>
      </c>
      <c r="P9" s="59" t="n">
        <f aca="false">P6/(P7*P8)</f>
        <v>3.41239802083333</v>
      </c>
      <c r="R9" s="59" t="n">
        <f aca="false">R6/(R7*R8)</f>
        <v>3.41239802083333</v>
      </c>
      <c r="T9" s="59" t="n">
        <f aca="false">T6/(T7*T8)</f>
        <v>3.41239802083333</v>
      </c>
      <c r="V9" s="59" t="n">
        <f aca="false">V6/(V7*V8)</f>
        <v>3.41239802083333</v>
      </c>
      <c r="X9" s="59" t="n">
        <f aca="false">X6/(X7*X8)</f>
        <v>3.41239802083333</v>
      </c>
      <c r="Z9" s="59" t="n">
        <f aca="false">Z6/(Z7*Z8)</f>
        <v>3.41239802083333</v>
      </c>
    </row>
    <row r="10" customFormat="false" ht="15" hidden="false" customHeight="false" outlineLevel="0" collapsed="false">
      <c r="A10" s="0" t="s">
        <v>898</v>
      </c>
      <c r="B10" s="61" t="n">
        <f aca="false">'National Data'!B16</f>
        <v>3721.98969</v>
      </c>
      <c r="C10" s="0" t="n">
        <v>1</v>
      </c>
      <c r="D10" s="0" t="n">
        <f aca="false">C10*$B10</f>
        <v>3721.98969</v>
      </c>
      <c r="E10" s="0" t="n">
        <v>1</v>
      </c>
      <c r="F10" s="0" t="n">
        <f aca="false">E10*$B10</f>
        <v>3721.98969</v>
      </c>
      <c r="G10" s="0" t="n">
        <v>1</v>
      </c>
      <c r="H10" s="0" t="n">
        <f aca="false">G10*$B10</f>
        <v>3721.98969</v>
      </c>
      <c r="I10" s="0" t="n">
        <v>1</v>
      </c>
      <c r="J10" s="0" t="n">
        <f aca="false">I10*$B10</f>
        <v>3721.98969</v>
      </c>
      <c r="K10" s="0" t="n">
        <v>1</v>
      </c>
      <c r="L10" s="0" t="n">
        <f aca="false">K10*$B10</f>
        <v>3721.98969</v>
      </c>
      <c r="M10" s="0" t="n">
        <v>1</v>
      </c>
      <c r="N10" s="0" t="n">
        <f aca="false">M10*$B10</f>
        <v>3721.98969</v>
      </c>
      <c r="O10" s="0" t="n">
        <v>1</v>
      </c>
      <c r="P10" s="0" t="n">
        <f aca="false">O10*$B10</f>
        <v>3721.98969</v>
      </c>
      <c r="Q10" s="0" t="n">
        <v>1</v>
      </c>
      <c r="R10" s="0" t="n">
        <f aca="false">Q10*$B10</f>
        <v>3721.98969</v>
      </c>
      <c r="S10" s="0" t="n">
        <v>1</v>
      </c>
      <c r="T10" s="0" t="n">
        <f aca="false">S10*$B10</f>
        <v>3721.98969</v>
      </c>
      <c r="U10" s="0" t="n">
        <v>1</v>
      </c>
      <c r="V10" s="0" t="n">
        <f aca="false">U10*$B10</f>
        <v>3721.98969</v>
      </c>
      <c r="W10" s="0" t="n">
        <v>1</v>
      </c>
      <c r="X10" s="0" t="n">
        <f aca="false">W10*$B10</f>
        <v>3721.98969</v>
      </c>
      <c r="Y10" s="0" t="n">
        <v>1</v>
      </c>
      <c r="Z10" s="0" t="n">
        <f aca="false">Y10*$B10</f>
        <v>3721.98969</v>
      </c>
      <c r="AD10" s="0" t="s">
        <v>720</v>
      </c>
    </row>
    <row r="11" customFormat="false" ht="15" hidden="false" customHeight="false" outlineLevel="0" collapsed="false">
      <c r="A11" s="0" t="s">
        <v>899</v>
      </c>
      <c r="B11" s="61" t="n">
        <f aca="false">'National Data'!D16</f>
        <v>240</v>
      </c>
      <c r="C11" s="0" t="n">
        <v>1</v>
      </c>
      <c r="D11" s="0" t="n">
        <f aca="false">C11*$B11</f>
        <v>240</v>
      </c>
      <c r="E11" s="0" t="n">
        <v>1</v>
      </c>
      <c r="F11" s="0" t="n">
        <f aca="false">E11*$B11</f>
        <v>240</v>
      </c>
      <c r="G11" s="0" t="n">
        <v>1</v>
      </c>
      <c r="H11" s="0" t="n">
        <f aca="false">G11*$B11</f>
        <v>240</v>
      </c>
      <c r="I11" s="0" t="n">
        <v>1</v>
      </c>
      <c r="J11" s="0" t="n">
        <f aca="false">I11*$B11</f>
        <v>240</v>
      </c>
      <c r="K11" s="0" t="n">
        <v>1</v>
      </c>
      <c r="L11" s="0" t="n">
        <f aca="false">K11*$B11</f>
        <v>240</v>
      </c>
      <c r="M11" s="0" t="n">
        <v>1</v>
      </c>
      <c r="N11" s="0" t="n">
        <f aca="false">M11*$B11</f>
        <v>240</v>
      </c>
      <c r="O11" s="0" t="n">
        <v>1</v>
      </c>
      <c r="P11" s="0" t="n">
        <f aca="false">O11*$B11</f>
        <v>240</v>
      </c>
      <c r="Q11" s="0" t="n">
        <v>1</v>
      </c>
      <c r="R11" s="0" t="n">
        <f aca="false">Q11*$B11</f>
        <v>240</v>
      </c>
      <c r="S11" s="0" t="n">
        <v>1</v>
      </c>
      <c r="T11" s="0" t="n">
        <f aca="false">S11*$B11</f>
        <v>240</v>
      </c>
      <c r="U11" s="0" t="n">
        <v>1</v>
      </c>
      <c r="V11" s="0" t="n">
        <f aca="false">U11*$B11</f>
        <v>240</v>
      </c>
      <c r="W11" s="0" t="n">
        <v>1</v>
      </c>
      <c r="X11" s="0" t="n">
        <f aca="false">W11*$B11</f>
        <v>240</v>
      </c>
      <c r="Y11" s="0" t="n">
        <v>1</v>
      </c>
      <c r="Z11" s="0" t="n">
        <f aca="false">Y11*$B11</f>
        <v>240</v>
      </c>
      <c r="AD11" s="0" t="s">
        <v>722</v>
      </c>
    </row>
    <row r="12" customFormat="false" ht="15" hidden="false" customHeight="false" outlineLevel="0" collapsed="false">
      <c r="A12" s="0" t="s">
        <v>900</v>
      </c>
      <c r="B12" s="61" t="n">
        <f aca="false">'National Data'!E16</f>
        <v>6</v>
      </c>
      <c r="C12" s="0" t="n">
        <v>1</v>
      </c>
      <c r="D12" s="0" t="n">
        <f aca="false">C12*$B12</f>
        <v>6</v>
      </c>
      <c r="E12" s="0" t="n">
        <v>1</v>
      </c>
      <c r="F12" s="0" t="n">
        <f aca="false">E12*$B12</f>
        <v>6</v>
      </c>
      <c r="G12" s="0" t="n">
        <v>1</v>
      </c>
      <c r="H12" s="0" t="n">
        <f aca="false">G12*$B12</f>
        <v>6</v>
      </c>
      <c r="I12" s="0" t="n">
        <v>1</v>
      </c>
      <c r="J12" s="0" t="n">
        <f aca="false">I12*$B12</f>
        <v>6</v>
      </c>
      <c r="K12" s="0" t="n">
        <v>1</v>
      </c>
      <c r="L12" s="0" t="n">
        <f aca="false">K12*$B12</f>
        <v>6</v>
      </c>
      <c r="M12" s="0" t="n">
        <v>1</v>
      </c>
      <c r="N12" s="0" t="n">
        <f aca="false">M12*$B12</f>
        <v>6</v>
      </c>
      <c r="O12" s="0" t="n">
        <v>1</v>
      </c>
      <c r="P12" s="0" t="n">
        <f aca="false">O12*$B12</f>
        <v>6</v>
      </c>
      <c r="Q12" s="0" t="n">
        <v>1</v>
      </c>
      <c r="R12" s="0" t="n">
        <f aca="false">Q12*$B12</f>
        <v>6</v>
      </c>
      <c r="S12" s="0" t="n">
        <v>1</v>
      </c>
      <c r="T12" s="0" t="n">
        <f aca="false">S12*$B12</f>
        <v>6</v>
      </c>
      <c r="U12" s="0" t="n">
        <v>1</v>
      </c>
      <c r="V12" s="0" t="n">
        <f aca="false">U12*$B12</f>
        <v>6</v>
      </c>
      <c r="W12" s="0" t="n">
        <v>1</v>
      </c>
      <c r="X12" s="0" t="n">
        <f aca="false">W12*$B12</f>
        <v>6</v>
      </c>
      <c r="Y12" s="0" t="n">
        <v>1</v>
      </c>
      <c r="Z12" s="0" t="n">
        <f aca="false">Y12*$B12</f>
        <v>6</v>
      </c>
      <c r="AD12" s="0" t="s">
        <v>722</v>
      </c>
    </row>
    <row r="13" customFormat="false" ht="15" hidden="false" customHeight="false" outlineLevel="0" collapsed="false">
      <c r="A13" s="0" t="s">
        <v>901</v>
      </c>
      <c r="B13" s="59" t="n">
        <f aca="false">B10/(B11*B12)</f>
        <v>2.5847150625</v>
      </c>
      <c r="D13" s="59" t="n">
        <f aca="false">D10/(D11*D12)</f>
        <v>2.5847150625</v>
      </c>
      <c r="F13" s="59" t="n">
        <f aca="false">F10/(F11*F12)</f>
        <v>2.5847150625</v>
      </c>
      <c r="H13" s="59" t="n">
        <f aca="false">H10/(H11*H12)</f>
        <v>2.5847150625</v>
      </c>
      <c r="J13" s="59" t="n">
        <f aca="false">J10/(J11*J12)</f>
        <v>2.5847150625</v>
      </c>
      <c r="L13" s="59" t="n">
        <f aca="false">L10/(L11*L12)</f>
        <v>2.5847150625</v>
      </c>
      <c r="N13" s="59" t="n">
        <f aca="false">N10/(N11*N12)</f>
        <v>2.5847150625</v>
      </c>
      <c r="P13" s="59" t="n">
        <f aca="false">P10/(P11*P12)</f>
        <v>2.5847150625</v>
      </c>
      <c r="R13" s="59" t="n">
        <f aca="false">R10/(R11*R12)</f>
        <v>2.5847150625</v>
      </c>
      <c r="T13" s="59" t="n">
        <f aca="false">T10/(T11*T12)</f>
        <v>2.5847150625</v>
      </c>
      <c r="V13" s="59" t="n">
        <f aca="false">V10/(V11*V12)</f>
        <v>2.5847150625</v>
      </c>
      <c r="X13" s="59" t="n">
        <f aca="false">X10/(X11*X12)</f>
        <v>2.5847150625</v>
      </c>
      <c r="Z13" s="59" t="n">
        <f aca="false">Z10/(Z11*Z12)</f>
        <v>2.5847150625</v>
      </c>
    </row>
    <row r="14" customFormat="false" ht="15" hidden="false" customHeight="false" outlineLevel="0" collapsed="false">
      <c r="A14" s="0" t="s">
        <v>954</v>
      </c>
      <c r="B14" s="0" t="n">
        <v>3</v>
      </c>
      <c r="C14" s="0" t="n">
        <v>1</v>
      </c>
      <c r="D14" s="0" t="n">
        <f aca="false">C14*$B14</f>
        <v>3</v>
      </c>
      <c r="E14" s="0" t="n">
        <v>1</v>
      </c>
      <c r="F14" s="0" t="n">
        <f aca="false">E14*$B14</f>
        <v>3</v>
      </c>
      <c r="G14" s="17" t="n">
        <f aca="false">1+0.05*'Macro-Regions'!I7</f>
        <v>1.42028209918212</v>
      </c>
      <c r="H14" s="17" t="n">
        <f aca="false">G14*$B14</f>
        <v>4.26084629754635</v>
      </c>
      <c r="I14" s="17" t="n">
        <f aca="false">1+0.05*'Macro-Regions'!I8</f>
        <v>1.34488583749433</v>
      </c>
      <c r="J14" s="59" t="n">
        <f aca="false">I14*$B14</f>
        <v>4.03465751248298</v>
      </c>
      <c r="K14" s="0" t="n">
        <v>1</v>
      </c>
      <c r="L14" s="0" t="n">
        <f aca="false">K14*$B14</f>
        <v>3</v>
      </c>
      <c r="M14" s="17" t="n">
        <f aca="false">1+0.05*'Macro-Regions'!I10</f>
        <v>1.40964957177962</v>
      </c>
      <c r="N14" s="59" t="n">
        <f aca="false">M14*$B14</f>
        <v>4.22894871533887</v>
      </c>
      <c r="O14" s="17" t="n">
        <f aca="false">1+0.05*'Macro-Regions'!I11</f>
        <v>1.42666588968235</v>
      </c>
      <c r="P14" s="59" t="n">
        <f aca="false">O14*$B14</f>
        <v>4.27999766904707</v>
      </c>
      <c r="Q14" s="17" t="n">
        <f aca="false">1+0.05*'Macro-Regions'!I12</f>
        <v>1.46321232637933</v>
      </c>
      <c r="R14" s="59" t="n">
        <f aca="false">Q14*$B14</f>
        <v>4.389636979138</v>
      </c>
      <c r="S14" s="0" t="n">
        <v>1</v>
      </c>
      <c r="T14" s="0" t="n">
        <f aca="false">S14*$B14</f>
        <v>3</v>
      </c>
      <c r="U14" s="17" t="n">
        <f aca="false">1+0.05*'Macro-Regions'!I14</f>
        <v>1.36443657051602</v>
      </c>
      <c r="V14" s="59" t="n">
        <f aca="false">U14*$B14</f>
        <v>4.09330971154806</v>
      </c>
      <c r="W14" s="0" t="n">
        <v>1</v>
      </c>
      <c r="X14" s="0" t="n">
        <f aca="false">W14*$B14</f>
        <v>3</v>
      </c>
      <c r="Y14" s="17" t="n">
        <f aca="false">1+0.05*'Macro-Regions'!I16</f>
        <v>1.22760999606454</v>
      </c>
      <c r="Z14" s="59" t="n">
        <f aca="false">Y14*$B14</f>
        <v>3.68282998819362</v>
      </c>
      <c r="AD14" s="0" t="s">
        <v>955</v>
      </c>
    </row>
    <row r="15" customFormat="false" ht="15" hidden="false" customHeight="false" outlineLevel="0" collapsed="false">
      <c r="A15" s="0" t="s">
        <v>956</v>
      </c>
      <c r="B15" s="0" t="n">
        <v>3</v>
      </c>
      <c r="C15" s="0" t="n">
        <f aca="false">C14</f>
        <v>1</v>
      </c>
      <c r="D15" s="0" t="n">
        <f aca="false">C15*$B15</f>
        <v>3</v>
      </c>
      <c r="E15" s="0" t="n">
        <f aca="false">E14</f>
        <v>1</v>
      </c>
      <c r="F15" s="0" t="n">
        <f aca="false">E15*$B15</f>
        <v>3</v>
      </c>
      <c r="G15" s="17" t="n">
        <f aca="false">G14</f>
        <v>1.42028209918212</v>
      </c>
      <c r="H15" s="59" t="n">
        <f aca="false">G15*$B15</f>
        <v>4.26084629754635</v>
      </c>
      <c r="I15" s="17" t="n">
        <f aca="false">I14</f>
        <v>1.34488583749433</v>
      </c>
      <c r="J15" s="59" t="n">
        <f aca="false">I15*$B15</f>
        <v>4.03465751248298</v>
      </c>
      <c r="K15" s="0" t="n">
        <f aca="false">K14</f>
        <v>1</v>
      </c>
      <c r="L15" s="0" t="n">
        <f aca="false">K15*$B15</f>
        <v>3</v>
      </c>
      <c r="M15" s="17" t="n">
        <f aca="false">M14</f>
        <v>1.40964957177962</v>
      </c>
      <c r="N15" s="59" t="n">
        <f aca="false">M15*$B15</f>
        <v>4.22894871533887</v>
      </c>
      <c r="O15" s="17" t="n">
        <f aca="false">O14</f>
        <v>1.42666588968235</v>
      </c>
      <c r="P15" s="59" t="n">
        <f aca="false">O15*$B15</f>
        <v>4.27999766904707</v>
      </c>
      <c r="Q15" s="17" t="n">
        <f aca="false">Q14</f>
        <v>1.46321232637933</v>
      </c>
      <c r="R15" s="59" t="n">
        <f aca="false">Q15*$B15</f>
        <v>4.389636979138</v>
      </c>
      <c r="S15" s="0" t="n">
        <f aca="false">S14</f>
        <v>1</v>
      </c>
      <c r="T15" s="0" t="n">
        <f aca="false">S15*$B15</f>
        <v>3</v>
      </c>
      <c r="U15" s="17" t="n">
        <f aca="false">U14</f>
        <v>1.36443657051602</v>
      </c>
      <c r="V15" s="59" t="n">
        <f aca="false">U15*$B15</f>
        <v>4.09330971154806</v>
      </c>
      <c r="W15" s="0" t="n">
        <f aca="false">W14</f>
        <v>1</v>
      </c>
      <c r="X15" s="0" t="n">
        <f aca="false">W15*$B15</f>
        <v>3</v>
      </c>
      <c r="Y15" s="17" t="n">
        <f aca="false">Y14</f>
        <v>1.22760999606454</v>
      </c>
      <c r="Z15" s="59" t="n">
        <f aca="false">Y15*$B15</f>
        <v>3.68282998819362</v>
      </c>
    </row>
    <row r="16" customFormat="false" ht="15" hidden="false" customHeight="false" outlineLevel="0" collapsed="false">
      <c r="A16" s="0" t="s">
        <v>905</v>
      </c>
      <c r="B16" s="0" t="n">
        <v>1</v>
      </c>
      <c r="D16" s="0" t="n">
        <f aca="false">$B16</f>
        <v>1</v>
      </c>
      <c r="F16" s="0" t="n">
        <f aca="false">$B16</f>
        <v>1</v>
      </c>
      <c r="H16" s="0" t="n">
        <f aca="false">$B16</f>
        <v>1</v>
      </c>
      <c r="J16" s="0" t="n">
        <f aca="false">$B16</f>
        <v>1</v>
      </c>
      <c r="L16" s="0" t="n">
        <f aca="false">$B16</f>
        <v>1</v>
      </c>
      <c r="N16" s="0" t="n">
        <f aca="false">$B16</f>
        <v>1</v>
      </c>
      <c r="P16" s="0" t="n">
        <f aca="false">$B16</f>
        <v>1</v>
      </c>
      <c r="R16" s="0" t="n">
        <f aca="false">$B16</f>
        <v>1</v>
      </c>
      <c r="T16" s="0" t="n">
        <f aca="false">$B16</f>
        <v>1</v>
      </c>
      <c r="V16" s="0" t="n">
        <f aca="false">$B16</f>
        <v>1</v>
      </c>
      <c r="X16" s="0" t="n">
        <f aca="false">$B16</f>
        <v>1</v>
      </c>
      <c r="Z16" s="0" t="n">
        <f aca="false">$B16</f>
        <v>1</v>
      </c>
      <c r="AD16" s="0" t="s">
        <v>955</v>
      </c>
    </row>
    <row r="17" customFormat="false" ht="15" hidden="false" customHeight="false" outlineLevel="0" collapsed="false">
      <c r="A17" s="0" t="s">
        <v>957</v>
      </c>
      <c r="B17" s="0" t="n">
        <f aca="false">B14*B16</f>
        <v>3</v>
      </c>
      <c r="D17" s="0" t="n">
        <f aca="false">D14*D16</f>
        <v>3</v>
      </c>
      <c r="F17" s="0" t="n">
        <f aca="false">F14*F16</f>
        <v>3</v>
      </c>
      <c r="H17" s="59" t="n">
        <f aca="false">H14*H16</f>
        <v>4.26084629754635</v>
      </c>
      <c r="J17" s="59" t="n">
        <f aca="false">J14*J16</f>
        <v>4.03465751248298</v>
      </c>
      <c r="L17" s="0" t="n">
        <f aca="false">L14*L16</f>
        <v>3</v>
      </c>
      <c r="N17" s="59" t="n">
        <f aca="false">N14*N16</f>
        <v>4.22894871533887</v>
      </c>
      <c r="P17" s="59" t="n">
        <f aca="false">P14*P16</f>
        <v>4.27999766904707</v>
      </c>
      <c r="R17" s="59" t="n">
        <f aca="false">R14*R16</f>
        <v>4.389636979138</v>
      </c>
      <c r="T17" s="0" t="n">
        <f aca="false">T14*T16</f>
        <v>3</v>
      </c>
      <c r="V17" s="59" t="n">
        <f aca="false">V14*V16</f>
        <v>4.09330971154806</v>
      </c>
      <c r="X17" s="0" t="n">
        <f aca="false">X14*X16</f>
        <v>3</v>
      </c>
      <c r="Z17" s="59" t="n">
        <f aca="false">Z14*Z16</f>
        <v>3.68282998819362</v>
      </c>
      <c r="AD17" s="0" t="s">
        <v>729</v>
      </c>
    </row>
    <row r="18" customFormat="false" ht="15" hidden="false" customHeight="false" outlineLevel="0" collapsed="false">
      <c r="A18" s="0" t="s">
        <v>958</v>
      </c>
      <c r="B18" s="0" t="n">
        <f aca="false">B15*B16</f>
        <v>3</v>
      </c>
      <c r="D18" s="0" t="n">
        <f aca="false">D15*D16</f>
        <v>3</v>
      </c>
      <c r="F18" s="0" t="n">
        <f aca="false">F15*F16</f>
        <v>3</v>
      </c>
      <c r="H18" s="59" t="n">
        <f aca="false">H15*H16</f>
        <v>4.26084629754635</v>
      </c>
      <c r="J18" s="59" t="n">
        <f aca="false">J15*J16</f>
        <v>4.03465751248298</v>
      </c>
      <c r="L18" s="0" t="n">
        <f aca="false">L15*L16</f>
        <v>3</v>
      </c>
      <c r="N18" s="59" t="n">
        <f aca="false">N15*N16</f>
        <v>4.22894871533887</v>
      </c>
      <c r="P18" s="59" t="n">
        <f aca="false">P15*P16</f>
        <v>4.27999766904707</v>
      </c>
      <c r="R18" s="59" t="n">
        <f aca="false">R15*R16</f>
        <v>4.389636979138</v>
      </c>
      <c r="T18" s="0" t="n">
        <f aca="false">T15*T16</f>
        <v>3</v>
      </c>
      <c r="V18" s="59" t="n">
        <f aca="false">V15*V16</f>
        <v>4.09330971154806</v>
      </c>
      <c r="X18" s="0" t="n">
        <f aca="false">X15*X16</f>
        <v>3</v>
      </c>
      <c r="Z18" s="59" t="n">
        <f aca="false">Z15*Z16</f>
        <v>3.68282998819362</v>
      </c>
    </row>
    <row r="19" customFormat="false" ht="15" hidden="false" customHeight="false" outlineLevel="0" collapsed="false">
      <c r="A19" s="20" t="s">
        <v>908</v>
      </c>
      <c r="B19" s="25" t="n">
        <f aca="false">B14*(B9/60)+B15*(B13/60)</f>
        <v>0.299855654166667</v>
      </c>
      <c r="D19" s="25" t="n">
        <f aca="false">D14*(D9/60)+D15*(D13/60)</f>
        <v>0.299855654166667</v>
      </c>
      <c r="F19" s="25" t="n">
        <f aca="false">F14*(F9/60)+F15*(F13/60)</f>
        <v>0.299855654166667</v>
      </c>
      <c r="H19" s="25" t="n">
        <f aca="false">H14*(H9/60)+H15*(H13/60)</f>
        <v>0.42587961795146</v>
      </c>
      <c r="J19" s="25" t="n">
        <f aca="false">J14*(J9/60)+J15*(J13/60)</f>
        <v>0.403271622581346</v>
      </c>
      <c r="L19" s="25" t="n">
        <f aca="false">L14*(L9/60)+L15*(L13/60)</f>
        <v>0.299855654166667</v>
      </c>
      <c r="N19" s="25" t="n">
        <f aca="false">N14*(N9/60)+N15*(N13/60)</f>
        <v>0.42269139449174</v>
      </c>
      <c r="P19" s="25" t="n">
        <f aca="false">P14*(P9/60)+P15*(P13/60)</f>
        <v>0.427793833627972</v>
      </c>
      <c r="R19" s="25" t="n">
        <f aca="false">R14*(R9/60)+R15*(R13/60)</f>
        <v>0.438752489311205</v>
      </c>
      <c r="T19" s="25" t="n">
        <f aca="false">T14*(T9/60)+T15*(T13/60)</f>
        <v>0.299855654166667</v>
      </c>
      <c r="V19" s="25" t="n">
        <f aca="false">V14*(V9/60)+V15*(V13/60)</f>
        <v>0.409134020421004</v>
      </c>
      <c r="X19" s="25" t="n">
        <f aca="false">X14*(X9/60)+X15*(X13/60)</f>
        <v>0.299855654166667</v>
      </c>
      <c r="Z19" s="25" t="n">
        <f aca="false">Z14*(Z9/60)+Z15*(Z13/60)</f>
        <v>0.368105798431472</v>
      </c>
      <c r="AD19" s="0" t="s">
        <v>250</v>
      </c>
    </row>
    <row r="20" s="101" customFormat="true" ht="15" hidden="false" customHeight="false" outlineLevel="0" collapsed="false">
      <c r="A20" s="101" t="s">
        <v>909</v>
      </c>
      <c r="B20" s="177" t="n">
        <f aca="false">B19*B16</f>
        <v>0.299855654166667</v>
      </c>
      <c r="D20" s="177" t="n">
        <f aca="false">D19*D16</f>
        <v>0.299855654166667</v>
      </c>
      <c r="F20" s="177" t="n">
        <f aca="false">F19*F16</f>
        <v>0.299855654166667</v>
      </c>
      <c r="H20" s="177" t="n">
        <f aca="false">H19*H16</f>
        <v>0.42587961795146</v>
      </c>
      <c r="J20" s="177" t="n">
        <f aca="false">J19*J16</f>
        <v>0.403271622581346</v>
      </c>
      <c r="L20" s="177" t="n">
        <f aca="false">L19*L16</f>
        <v>0.299855654166667</v>
      </c>
      <c r="N20" s="177" t="n">
        <f aca="false">N19*N16</f>
        <v>0.42269139449174</v>
      </c>
      <c r="P20" s="177" t="n">
        <f aca="false">P19*P16</f>
        <v>0.427793833627972</v>
      </c>
      <c r="R20" s="177" t="n">
        <f aca="false">R19*R16</f>
        <v>0.438752489311205</v>
      </c>
      <c r="T20" s="177" t="n">
        <f aca="false">T19*T16</f>
        <v>0.299855654166667</v>
      </c>
      <c r="V20" s="177" t="n">
        <f aca="false">V19*V16</f>
        <v>0.409134020421004</v>
      </c>
      <c r="X20" s="177" t="n">
        <f aca="false">X19*X16</f>
        <v>0.299855654166667</v>
      </c>
      <c r="Z20" s="177" t="n">
        <f aca="false">Z19*Z16</f>
        <v>0.368105798431472</v>
      </c>
      <c r="AA20" s="177" t="n">
        <f aca="false">D$2*D20+F$2*F20</f>
        <v>0.299855654166667</v>
      </c>
      <c r="AB20" s="177" t="n">
        <f aca="false">H$2*H20+J$2*J20+L$2*L20</f>
        <v>0.350172597668219</v>
      </c>
      <c r="AC20" s="177" t="n">
        <f aca="false">N$2*N20+P$2*P20+R$2*R20+T$2*T20+V$2*V20+X$2*X20+Z$2*Z20</f>
        <v>0.361500186536862</v>
      </c>
    </row>
    <row r="21" customFormat="false" ht="15" hidden="false" customHeight="false" outlineLevel="0" collapsed="false">
      <c r="A21" s="0" t="s">
        <v>959</v>
      </c>
      <c r="B21" s="0" t="n">
        <v>3</v>
      </c>
      <c r="C21" s="0" t="n">
        <v>1</v>
      </c>
      <c r="D21" s="0" t="n">
        <f aca="false">C21*$B21</f>
        <v>3</v>
      </c>
      <c r="E21" s="0" t="n">
        <v>1</v>
      </c>
      <c r="F21" s="0" t="n">
        <f aca="false">E21*$B21</f>
        <v>3</v>
      </c>
      <c r="G21" s="17" t="n">
        <f aca="false">1+0.05*'Macro-Regions'!I7</f>
        <v>1.42028209918212</v>
      </c>
      <c r="H21" s="17" t="n">
        <f aca="false">G21*$B21</f>
        <v>4.26084629754635</v>
      </c>
      <c r="I21" s="17" t="n">
        <f aca="false">1+0.05*'Macro-Regions'!I8</f>
        <v>1.34488583749433</v>
      </c>
      <c r="J21" s="17" t="n">
        <f aca="false">I21*$B21</f>
        <v>4.03465751248298</v>
      </c>
      <c r="K21" s="0" t="n">
        <v>1</v>
      </c>
      <c r="L21" s="0" t="n">
        <f aca="false">K21*$B21</f>
        <v>3</v>
      </c>
      <c r="M21" s="59" t="n">
        <f aca="false">1+0.05*'Macro-Regions'!I10</f>
        <v>1.40964957177962</v>
      </c>
      <c r="N21" s="59" t="n">
        <f aca="false">M21*$B21</f>
        <v>4.22894871533887</v>
      </c>
      <c r="O21" s="17" t="n">
        <f aca="false">1+0.05*'Macro-Regions'!I11</f>
        <v>1.42666588968235</v>
      </c>
      <c r="P21" s="17" t="n">
        <f aca="false">O21*$B21</f>
        <v>4.27999766904707</v>
      </c>
      <c r="Q21" s="59" t="n">
        <f aca="false">1+0.05*'Macro-Regions'!I12</f>
        <v>1.46321232637933</v>
      </c>
      <c r="R21" s="59" t="n">
        <f aca="false">Q21*$B21</f>
        <v>4.389636979138</v>
      </c>
      <c r="S21" s="0" t="n">
        <v>1</v>
      </c>
      <c r="T21" s="0" t="n">
        <f aca="false">S21*$B21</f>
        <v>3</v>
      </c>
      <c r="U21" s="59" t="n">
        <f aca="false">1+0.05*'Macro-Regions'!I14</f>
        <v>1.36443657051602</v>
      </c>
      <c r="V21" s="59" t="n">
        <f aca="false">U21*$B21</f>
        <v>4.09330971154806</v>
      </c>
      <c r="W21" s="0" t="n">
        <v>1</v>
      </c>
      <c r="X21" s="0" t="n">
        <f aca="false">W21*$B21</f>
        <v>3</v>
      </c>
      <c r="Y21" s="17" t="n">
        <f aca="false">1+0.05*'Macro-Regions'!I16</f>
        <v>1.22760999606454</v>
      </c>
      <c r="Z21" s="17" t="n">
        <f aca="false">Y21*$B21</f>
        <v>3.68282998819362</v>
      </c>
      <c r="AD21" s="0" t="s">
        <v>955</v>
      </c>
    </row>
    <row r="22" customFormat="false" ht="15" hidden="false" customHeight="false" outlineLevel="0" collapsed="false">
      <c r="A22" s="0" t="s">
        <v>960</v>
      </c>
      <c r="B22" s="0" t="n">
        <v>3</v>
      </c>
      <c r="C22" s="0" t="n">
        <f aca="false">C21</f>
        <v>1</v>
      </c>
      <c r="D22" s="0" t="n">
        <f aca="false">C22*$B22</f>
        <v>3</v>
      </c>
      <c r="E22" s="0" t="n">
        <f aca="false">E21</f>
        <v>1</v>
      </c>
      <c r="F22" s="0" t="n">
        <f aca="false">E22*$B22</f>
        <v>3</v>
      </c>
      <c r="G22" s="17" t="n">
        <f aca="false">G21</f>
        <v>1.42028209918212</v>
      </c>
      <c r="H22" s="17" t="n">
        <f aca="false">G22*$B22</f>
        <v>4.26084629754635</v>
      </c>
      <c r="I22" s="17" t="n">
        <f aca="false">I21</f>
        <v>1.34488583749433</v>
      </c>
      <c r="J22" s="17" t="n">
        <f aca="false">I22*$B22</f>
        <v>4.03465751248298</v>
      </c>
      <c r="K22" s="0" t="n">
        <f aca="false">K21</f>
        <v>1</v>
      </c>
      <c r="L22" s="0" t="n">
        <f aca="false">K22*$B22</f>
        <v>3</v>
      </c>
      <c r="M22" s="59" t="n">
        <f aca="false">M21</f>
        <v>1.40964957177962</v>
      </c>
      <c r="N22" s="59" t="n">
        <f aca="false">M22*$B22</f>
        <v>4.22894871533887</v>
      </c>
      <c r="O22" s="17" t="n">
        <f aca="false">O21</f>
        <v>1.42666588968235</v>
      </c>
      <c r="P22" s="17" t="n">
        <f aca="false">O22*$B22</f>
        <v>4.27999766904707</v>
      </c>
      <c r="Q22" s="59" t="n">
        <f aca="false">Q21</f>
        <v>1.46321232637933</v>
      </c>
      <c r="R22" s="59" t="n">
        <f aca="false">Q22*$B22</f>
        <v>4.389636979138</v>
      </c>
      <c r="S22" s="0" t="n">
        <f aca="false">S21</f>
        <v>1</v>
      </c>
      <c r="T22" s="0" t="n">
        <f aca="false">S22*$B22</f>
        <v>3</v>
      </c>
      <c r="U22" s="59" t="n">
        <f aca="false">U21</f>
        <v>1.36443657051602</v>
      </c>
      <c r="V22" s="59" t="n">
        <f aca="false">U22*$B22</f>
        <v>4.09330971154806</v>
      </c>
      <c r="W22" s="0" t="n">
        <f aca="false">W21</f>
        <v>1</v>
      </c>
      <c r="X22" s="0" t="n">
        <f aca="false">W22*$B22</f>
        <v>3</v>
      </c>
      <c r="Y22" s="17" t="n">
        <f aca="false">Y21</f>
        <v>1.22760999606454</v>
      </c>
      <c r="Z22" s="17" t="n">
        <f aca="false">Y22*$B22</f>
        <v>3.68282998819362</v>
      </c>
    </row>
    <row r="23" customFormat="false" ht="15" hidden="false" customHeight="false" outlineLevel="0" collapsed="false">
      <c r="A23" s="0" t="s">
        <v>912</v>
      </c>
      <c r="B23" s="0" t="n">
        <v>2</v>
      </c>
      <c r="D23" s="0" t="n">
        <f aca="false">$B23</f>
        <v>2</v>
      </c>
      <c r="F23" s="0" t="n">
        <f aca="false">$B23</f>
        <v>2</v>
      </c>
      <c r="H23" s="0" t="n">
        <f aca="false">$B23</f>
        <v>2</v>
      </c>
      <c r="J23" s="0" t="n">
        <f aca="false">$B23</f>
        <v>2</v>
      </c>
      <c r="L23" s="0" t="n">
        <f aca="false">$B23</f>
        <v>2</v>
      </c>
      <c r="N23" s="0" t="n">
        <f aca="false">$B23</f>
        <v>2</v>
      </c>
      <c r="P23" s="0" t="n">
        <f aca="false">$B23</f>
        <v>2</v>
      </c>
      <c r="R23" s="0" t="n">
        <f aca="false">$B23</f>
        <v>2</v>
      </c>
      <c r="T23" s="0" t="n">
        <f aca="false">$B23</f>
        <v>2</v>
      </c>
      <c r="V23" s="0" t="n">
        <f aca="false">$B23</f>
        <v>2</v>
      </c>
      <c r="X23" s="0" t="n">
        <f aca="false">$B23</f>
        <v>2</v>
      </c>
      <c r="Z23" s="0" t="n">
        <f aca="false">$B23</f>
        <v>2</v>
      </c>
      <c r="AD23" s="0" t="s">
        <v>955</v>
      </c>
    </row>
    <row r="24" customFormat="false" ht="15" hidden="false" customHeight="false" outlineLevel="0" collapsed="false">
      <c r="A24" s="0" t="s">
        <v>961</v>
      </c>
      <c r="B24" s="17" t="n">
        <f aca="false">B21*B23</f>
        <v>6</v>
      </c>
      <c r="C24" s="17"/>
      <c r="D24" s="17" t="n">
        <f aca="false">D21*D23</f>
        <v>6</v>
      </c>
      <c r="E24" s="17"/>
      <c r="F24" s="17" t="n">
        <f aca="false">F21*F23</f>
        <v>6</v>
      </c>
      <c r="G24" s="17"/>
      <c r="H24" s="17" t="n">
        <f aca="false">H21*H23</f>
        <v>8.5216925950927</v>
      </c>
      <c r="I24" s="17"/>
      <c r="J24" s="17" t="n">
        <f aca="false">J21*J23</f>
        <v>8.06931502496596</v>
      </c>
      <c r="K24" s="17"/>
      <c r="L24" s="17" t="n">
        <f aca="false">L21*L23</f>
        <v>6</v>
      </c>
      <c r="M24" s="17"/>
      <c r="N24" s="17" t="n">
        <f aca="false">N21*N23</f>
        <v>8.45789743067774</v>
      </c>
      <c r="O24" s="17"/>
      <c r="P24" s="17" t="n">
        <f aca="false">P21*P23</f>
        <v>8.55999533809413</v>
      </c>
      <c r="Q24" s="17"/>
      <c r="R24" s="17" t="n">
        <f aca="false">R21*R23</f>
        <v>8.77927395827599</v>
      </c>
      <c r="S24" s="17"/>
      <c r="T24" s="17" t="n">
        <f aca="false">T21*T23</f>
        <v>6</v>
      </c>
      <c r="U24" s="17"/>
      <c r="V24" s="17" t="n">
        <f aca="false">V21*V23</f>
        <v>8.18661942309612</v>
      </c>
      <c r="W24" s="17"/>
      <c r="X24" s="17" t="n">
        <f aca="false">X21*X23</f>
        <v>6</v>
      </c>
      <c r="Y24" s="17"/>
      <c r="Z24" s="17" t="n">
        <f aca="false">Z21*Z23</f>
        <v>7.36565997638725</v>
      </c>
      <c r="AD24" s="0" t="s">
        <v>250</v>
      </c>
    </row>
    <row r="25" customFormat="false" ht="15" hidden="false" customHeight="false" outlineLevel="0" collapsed="false">
      <c r="A25" s="0" t="s">
        <v>962</v>
      </c>
      <c r="B25" s="17" t="n">
        <f aca="false">B22*B23</f>
        <v>6</v>
      </c>
      <c r="D25" s="17" t="n">
        <f aca="false">D22*D23</f>
        <v>6</v>
      </c>
      <c r="F25" s="17" t="n">
        <f aca="false">F22*F23</f>
        <v>6</v>
      </c>
      <c r="H25" s="17" t="n">
        <f aca="false">H22*H23</f>
        <v>8.5216925950927</v>
      </c>
      <c r="J25" s="17" t="n">
        <f aca="false">J22*J23</f>
        <v>8.06931502496596</v>
      </c>
      <c r="L25" s="17" t="n">
        <f aca="false">L22*L23</f>
        <v>6</v>
      </c>
      <c r="N25" s="17" t="n">
        <f aca="false">N22*N23</f>
        <v>8.45789743067774</v>
      </c>
      <c r="P25" s="17" t="n">
        <f aca="false">P22*P23</f>
        <v>8.55999533809413</v>
      </c>
      <c r="R25" s="17" t="n">
        <f aca="false">R22*R23</f>
        <v>8.77927395827599</v>
      </c>
      <c r="T25" s="17" t="n">
        <f aca="false">T22*T23</f>
        <v>6</v>
      </c>
      <c r="V25" s="17" t="n">
        <f aca="false">V22*V23</f>
        <v>8.18661942309612</v>
      </c>
      <c r="X25" s="17" t="n">
        <f aca="false">X22*X23</f>
        <v>6</v>
      </c>
      <c r="Z25" s="17" t="n">
        <f aca="false">Z22*Z23</f>
        <v>7.36565997638725</v>
      </c>
    </row>
    <row r="26" customFormat="false" ht="15" hidden="false" customHeight="false" outlineLevel="0" collapsed="false">
      <c r="A26" s="20" t="s">
        <v>915</v>
      </c>
      <c r="B26" s="25" t="n">
        <f aca="false">B21*(B9/60)+B22*(B13/60)</f>
        <v>0.299855654166667</v>
      </c>
      <c r="D26" s="25" t="n">
        <f aca="false">D21*(D9/60)+D22*(D13/60)</f>
        <v>0.299855654166667</v>
      </c>
      <c r="F26" s="25" t="n">
        <f aca="false">F21*(F9/60)+F22*(F13/60)</f>
        <v>0.299855654166667</v>
      </c>
      <c r="H26" s="25" t="n">
        <f aca="false">H21*(H9/60)+H22*(H13/60)</f>
        <v>0.42587961795146</v>
      </c>
      <c r="J26" s="25" t="n">
        <f aca="false">J21*(J9/60)+J22*(J13/60)</f>
        <v>0.403271622581346</v>
      </c>
      <c r="L26" s="25" t="n">
        <f aca="false">L21*(L9/60)+L22*(L13/60)</f>
        <v>0.299855654166667</v>
      </c>
      <c r="N26" s="25" t="n">
        <f aca="false">N21*(N9/60)+N22*(N13/60)</f>
        <v>0.42269139449174</v>
      </c>
      <c r="P26" s="25" t="n">
        <f aca="false">P21*(P9/60)+P22*(P13/60)</f>
        <v>0.427793833627972</v>
      </c>
      <c r="R26" s="25" t="n">
        <f aca="false">R21*(R9/60)+R22*(R13/60)</f>
        <v>0.438752489311205</v>
      </c>
      <c r="T26" s="25" t="n">
        <f aca="false">T21*(T9/60)+T22*(T13/60)</f>
        <v>0.299855654166667</v>
      </c>
      <c r="V26" s="25" t="n">
        <f aca="false">V21*(V9/60)+V22*(V13/60)</f>
        <v>0.409134020421004</v>
      </c>
      <c r="X26" s="25" t="n">
        <f aca="false">X21*(X9/60)+X22*(X13/60)</f>
        <v>0.299855654166667</v>
      </c>
      <c r="Z26" s="25" t="n">
        <f aca="false">Z21*(Z9/60)+Z22*(Z13/60)</f>
        <v>0.368105798431472</v>
      </c>
    </row>
    <row r="27" s="101" customFormat="true" ht="15" hidden="false" customHeight="false" outlineLevel="0" collapsed="false">
      <c r="A27" s="101" t="s">
        <v>916</v>
      </c>
      <c r="B27" s="177" t="n">
        <f aca="false">B26*B23</f>
        <v>0.599711308333333</v>
      </c>
      <c r="D27" s="177" t="n">
        <f aca="false">D26*D23</f>
        <v>0.599711308333333</v>
      </c>
      <c r="F27" s="177" t="n">
        <f aca="false">F26*F23</f>
        <v>0.599711308333333</v>
      </c>
      <c r="H27" s="177" t="n">
        <f aca="false">H26*H23</f>
        <v>0.85175923590292</v>
      </c>
      <c r="J27" s="177" t="n">
        <f aca="false">J26*J23</f>
        <v>0.806543245162693</v>
      </c>
      <c r="L27" s="177" t="n">
        <f aca="false">L26*L23</f>
        <v>0.599711308333333</v>
      </c>
      <c r="N27" s="177" t="n">
        <f aca="false">N26*N23</f>
        <v>0.845382788983481</v>
      </c>
      <c r="P27" s="177" t="n">
        <f aca="false">P26*P23</f>
        <v>0.855587667255944</v>
      </c>
      <c r="R27" s="177" t="n">
        <f aca="false">R26*R23</f>
        <v>0.87750497862241</v>
      </c>
      <c r="T27" s="177" t="n">
        <f aca="false">T26*T23</f>
        <v>0.599711308333333</v>
      </c>
      <c r="V27" s="177" t="n">
        <f aca="false">V26*V23</f>
        <v>0.818268040842009</v>
      </c>
      <c r="X27" s="177" t="n">
        <f aca="false">X26*X23</f>
        <v>0.599711308333333</v>
      </c>
      <c r="Z27" s="177" t="n">
        <f aca="false">Z26*Z23</f>
        <v>0.736211596862944</v>
      </c>
      <c r="AA27" s="177" t="n">
        <f aca="false">D$2*D27+F$2*F27</f>
        <v>0.599711308333333</v>
      </c>
      <c r="AB27" s="177" t="n">
        <f aca="false">H$2*H27+J$2*J27+L$2*L27</f>
        <v>0.700345195336439</v>
      </c>
      <c r="AC27" s="177" t="n">
        <f aca="false">N$2*N27+P$2*P27+R$2*R27+T$2*T27+V$2*V27+X$2*X27+Z$2*Z27</f>
        <v>0.723000373073724</v>
      </c>
    </row>
    <row r="28" customFormat="false" ht="15" hidden="false" customHeight="false" outlineLevel="0" collapsed="false">
      <c r="A28" s="20" t="s">
        <v>825</v>
      </c>
      <c r="B28" s="25"/>
    </row>
    <row r="29" customFormat="false" ht="15" hidden="false" customHeight="false" outlineLevel="0" collapsed="false">
      <c r="A29" s="53" t="s">
        <v>917</v>
      </c>
      <c r="B29" s="182"/>
      <c r="C29" s="53"/>
      <c r="D29" s="53"/>
    </row>
    <row r="30" s="58" customFormat="true" ht="15" hidden="false" customHeight="false" outlineLevel="0" collapsed="false">
      <c r="A30" s="58" t="s">
        <v>963</v>
      </c>
      <c r="B30" s="179" t="n">
        <f aca="false">(0.61+0.1*0.66)/30</f>
        <v>0.0225333333333333</v>
      </c>
      <c r="D30" s="179" t="n">
        <f aca="false">$B30</f>
        <v>0.0225333333333333</v>
      </c>
      <c r="F30" s="179" t="n">
        <f aca="false">$B30</f>
        <v>0.0225333333333333</v>
      </c>
      <c r="H30" s="179" t="n">
        <f aca="false">$B30</f>
        <v>0.0225333333333333</v>
      </c>
      <c r="J30" s="179" t="n">
        <f aca="false">$B30</f>
        <v>0.0225333333333333</v>
      </c>
      <c r="L30" s="179" t="n">
        <f aca="false">$B30</f>
        <v>0.0225333333333333</v>
      </c>
      <c r="N30" s="179" t="n">
        <f aca="false">$B30</f>
        <v>0.0225333333333333</v>
      </c>
      <c r="P30" s="179" t="n">
        <f aca="false">$B30</f>
        <v>0.0225333333333333</v>
      </c>
      <c r="R30" s="179" t="n">
        <f aca="false">$B30</f>
        <v>0.0225333333333333</v>
      </c>
      <c r="T30" s="179" t="n">
        <f aca="false">$B30</f>
        <v>0.0225333333333333</v>
      </c>
      <c r="V30" s="179" t="n">
        <f aca="false">$B30</f>
        <v>0.0225333333333333</v>
      </c>
      <c r="X30" s="179" t="n">
        <f aca="false">$B30</f>
        <v>0.0225333333333333</v>
      </c>
      <c r="Z30" s="179" t="n">
        <f aca="false">$B30</f>
        <v>0.0225333333333333</v>
      </c>
      <c r="AD30" s="58" t="s">
        <v>964</v>
      </c>
    </row>
    <row r="31" s="58" customFormat="true" ht="15" hidden="false" customHeight="false" outlineLevel="0" collapsed="false">
      <c r="A31" s="58" t="s">
        <v>741</v>
      </c>
      <c r="B31" s="179" t="n">
        <f aca="false">0.05*B30</f>
        <v>0.00112666666666667</v>
      </c>
      <c r="C31" s="58" t="n">
        <f aca="false">0.05+0</f>
        <v>0.05</v>
      </c>
      <c r="D31" s="25" t="n">
        <f aca="false">C31*D30</f>
        <v>0.00112666666666667</v>
      </c>
      <c r="E31" s="58" t="n">
        <f aca="false">0.05+0.02*('Macro-Regions'!M6/50)</f>
        <v>0.142</v>
      </c>
      <c r="F31" s="25" t="n">
        <f aca="false">E31*F30</f>
        <v>0.00319973333333333</v>
      </c>
      <c r="G31" s="58" t="n">
        <f aca="false">0.05+0.02*('Macro-Regions'!M7/50)</f>
        <v>0.422</v>
      </c>
      <c r="H31" s="25" t="n">
        <f aca="false">G31*H30</f>
        <v>0.00950906666666667</v>
      </c>
      <c r="I31" s="58" t="n">
        <f aca="false">0.05+0.02*('Macro-Regions'!M8/50)</f>
        <v>0.53</v>
      </c>
      <c r="J31" s="25" t="n">
        <f aca="false">I31*J30</f>
        <v>0.0119426666666667</v>
      </c>
      <c r="K31" s="58" t="n">
        <f aca="false">0.05+0.02*('Macro-Regions'!M9/50)</f>
        <v>0.61</v>
      </c>
      <c r="L31" s="25" t="n">
        <f aca="false">K31*L30</f>
        <v>0.0137453333333333</v>
      </c>
      <c r="M31" s="58" t="n">
        <f aca="false">0.05+0.02*('Macro-Regions'!M10/50)</f>
        <v>0.142</v>
      </c>
      <c r="N31" s="25" t="n">
        <f aca="false">M31*N30</f>
        <v>0.00319973333333333</v>
      </c>
      <c r="O31" s="58" t="n">
        <f aca="false">0.05+0.02*('Macro-Regions'!M11/50)</f>
        <v>0.158</v>
      </c>
      <c r="P31" s="25" t="n">
        <f aca="false">O31*P30</f>
        <v>0.00356026666666667</v>
      </c>
      <c r="Q31" s="58" t="n">
        <f aca="false">0.05+0.02*('Macro-Regions'!M12/50)</f>
        <v>0.278</v>
      </c>
      <c r="R31" s="25" t="n">
        <f aca="false">Q31*R30</f>
        <v>0.00626426666666667</v>
      </c>
      <c r="S31" s="58" t="n">
        <f aca="false">0.05+0.02*('Macro-Regions'!M13/50)</f>
        <v>0.158</v>
      </c>
      <c r="T31" s="25" t="n">
        <f aca="false">S31*T30</f>
        <v>0.00356026666666667</v>
      </c>
      <c r="U31" s="58" t="n">
        <f aca="false">0.05+0.02*('Macro-Regions'!M14/50)</f>
        <v>0.05</v>
      </c>
      <c r="V31" s="25" t="n">
        <f aca="false">U31*V30</f>
        <v>0.00112666666666667</v>
      </c>
      <c r="W31" s="58" t="n">
        <f aca="false">0.05+0.02*('Macro-Regions'!M15/50)</f>
        <v>0.178</v>
      </c>
      <c r="X31" s="25" t="n">
        <f aca="false">W31*X30</f>
        <v>0.00401093333333333</v>
      </c>
      <c r="Y31" s="58" t="n">
        <f aca="false">0.05+0.02*('Macro-Regions'!M16/50)</f>
        <v>0.078</v>
      </c>
      <c r="Z31" s="25" t="n">
        <f aca="false">Y31*Z30</f>
        <v>0.0017576</v>
      </c>
      <c r="AD31" s="19" t="s">
        <v>742</v>
      </c>
    </row>
    <row r="32" customFormat="false" ht="15" hidden="false" customHeight="false" outlineLevel="0" collapsed="false">
      <c r="A32" s="0" t="s">
        <v>965</v>
      </c>
      <c r="B32" s="59" t="n">
        <f aca="false">SUM(B30:B31)</f>
        <v>0.02366</v>
      </c>
      <c r="D32" s="59" t="n">
        <f aca="false">SUM(D30:D31)</f>
        <v>0.02366</v>
      </c>
      <c r="F32" s="59" t="n">
        <f aca="false">SUM(F30:F31)</f>
        <v>0.0257330666666667</v>
      </c>
      <c r="H32" s="59" t="n">
        <f aca="false">SUM(H30:H31)</f>
        <v>0.0320424</v>
      </c>
      <c r="J32" s="59" t="n">
        <f aca="false">SUM(J30:J31)</f>
        <v>0.034476</v>
      </c>
      <c r="L32" s="59" t="n">
        <f aca="false">SUM(L30:L31)</f>
        <v>0.0362786666666667</v>
      </c>
      <c r="N32" s="59" t="n">
        <f aca="false">SUM(N30:N31)</f>
        <v>0.0257330666666667</v>
      </c>
      <c r="P32" s="59" t="n">
        <f aca="false">SUM(P30:P31)</f>
        <v>0.0260936</v>
      </c>
      <c r="R32" s="59" t="n">
        <f aca="false">SUM(R30:R31)</f>
        <v>0.0287976</v>
      </c>
      <c r="T32" s="59" t="n">
        <f aca="false">SUM(T30:T31)</f>
        <v>0.0260936</v>
      </c>
      <c r="V32" s="59" t="n">
        <f aca="false">SUM(V30:V31)</f>
        <v>0.02366</v>
      </c>
      <c r="X32" s="59" t="n">
        <f aca="false">SUM(X30:X31)</f>
        <v>0.0265442666666667</v>
      </c>
      <c r="Z32" s="59" t="n">
        <f aca="false">SUM(Z30:Z31)</f>
        <v>0.0242909333333333</v>
      </c>
      <c r="AD32" s="20"/>
    </row>
    <row r="33" customFormat="false" ht="15" hidden="false" customHeight="false" outlineLevel="0" collapsed="false">
      <c r="A33" s="0" t="s">
        <v>966</v>
      </c>
      <c r="B33" s="22" t="n">
        <f aca="false">Interventions!$C112*60</f>
        <v>60</v>
      </c>
      <c r="C33" s="59"/>
      <c r="D33" s="22" t="n">
        <f aca="false">Interventions!$C112*60</f>
        <v>60</v>
      </c>
      <c r="F33" s="22" t="n">
        <f aca="false">Interventions!$C112*60</f>
        <v>60</v>
      </c>
      <c r="H33" s="22" t="n">
        <f aca="false">Interventions!$C112*60</f>
        <v>60</v>
      </c>
      <c r="J33" s="22" t="n">
        <f aca="false">Interventions!$C112*60</f>
        <v>60</v>
      </c>
      <c r="L33" s="22" t="n">
        <f aca="false">Interventions!$C112*60</f>
        <v>60</v>
      </c>
      <c r="N33" s="22" t="n">
        <f aca="false">Interventions!$C112*60</f>
        <v>60</v>
      </c>
      <c r="P33" s="22" t="n">
        <f aca="false">Interventions!$C112*60</f>
        <v>60</v>
      </c>
      <c r="R33" s="22" t="n">
        <f aca="false">Interventions!$C112*60</f>
        <v>60</v>
      </c>
      <c r="T33" s="22" t="n">
        <f aca="false">Interventions!$C112*60</f>
        <v>60</v>
      </c>
      <c r="V33" s="22" t="n">
        <f aca="false">Interventions!$C112*60</f>
        <v>60</v>
      </c>
      <c r="X33" s="22" t="n">
        <f aca="false">Interventions!$C112*60</f>
        <v>60</v>
      </c>
      <c r="Z33" s="22" t="n">
        <f aca="false">Interventions!$C112*60</f>
        <v>60</v>
      </c>
      <c r="AA33" s="59"/>
      <c r="AB33" s="59"/>
      <c r="AC33" s="59"/>
    </row>
    <row r="34" s="101" customFormat="true" ht="15" hidden="false" customHeight="false" outlineLevel="0" collapsed="false">
      <c r="A34" s="101" t="s">
        <v>922</v>
      </c>
      <c r="B34" s="177" t="n">
        <f aca="false">B32*B33</f>
        <v>1.4196</v>
      </c>
      <c r="D34" s="177" t="n">
        <f aca="false">D32*D33</f>
        <v>1.4196</v>
      </c>
      <c r="F34" s="177" t="n">
        <f aca="false">F32*F33</f>
        <v>1.543984</v>
      </c>
      <c r="H34" s="177" t="n">
        <f aca="false">H32*H33</f>
        <v>1.922544</v>
      </c>
      <c r="J34" s="177" t="n">
        <f aca="false">J32*J33</f>
        <v>2.06856</v>
      </c>
      <c r="L34" s="177" t="n">
        <f aca="false">L32*L33</f>
        <v>2.17672</v>
      </c>
      <c r="N34" s="177" t="n">
        <f aca="false">N32*N33</f>
        <v>1.543984</v>
      </c>
      <c r="P34" s="177" t="n">
        <f aca="false">P32*P33</f>
        <v>1.565616</v>
      </c>
      <c r="R34" s="177" t="n">
        <f aca="false">R32*R33</f>
        <v>1.727856</v>
      </c>
      <c r="T34" s="177" t="n">
        <f aca="false">T32*T33</f>
        <v>1.565616</v>
      </c>
      <c r="V34" s="177" t="n">
        <f aca="false">V32*V33</f>
        <v>1.4196</v>
      </c>
      <c r="X34" s="177" t="n">
        <f aca="false">X32*X33</f>
        <v>1.592656</v>
      </c>
      <c r="Z34" s="177" t="n">
        <f aca="false">Z32*Z33</f>
        <v>1.457456</v>
      </c>
      <c r="AA34" s="177" t="n">
        <f aca="false">D$2*D34+F$2*F34</f>
        <v>1.48106306597987</v>
      </c>
      <c r="AB34" s="177" t="n">
        <f aca="false">H$2*H34+J$2*J34+L$2*L34</f>
        <v>2.10505711826377</v>
      </c>
      <c r="AC34" s="177" t="n">
        <f aca="false">N$2*N34+P$2*P34+R$2*R34+T$2*T34+V$2*V34+X$2*X34+Z$2*Z34</f>
        <v>1.55533780563657</v>
      </c>
    </row>
    <row r="36" customFormat="false" ht="15" hidden="false" customHeight="false" outlineLevel="0" collapsed="false">
      <c r="A36" s="53" t="s">
        <v>923</v>
      </c>
    </row>
    <row r="37" customFormat="false" ht="15" hidden="false" customHeight="false" outlineLevel="0" collapsed="false">
      <c r="A37" s="0" t="s">
        <v>967</v>
      </c>
      <c r="B37" s="179" t="n">
        <f aca="false">(0.61+0.1*0.66)/30</f>
        <v>0.0225333333333333</v>
      </c>
      <c r="D37" s="25" t="n">
        <f aca="false">$B37</f>
        <v>0.0225333333333333</v>
      </c>
      <c r="F37" s="25" t="n">
        <f aca="false">$B37</f>
        <v>0.0225333333333333</v>
      </c>
      <c r="H37" s="25" t="n">
        <f aca="false">$B37</f>
        <v>0.0225333333333333</v>
      </c>
      <c r="J37" s="25" t="n">
        <f aca="false">$B37</f>
        <v>0.0225333333333333</v>
      </c>
      <c r="L37" s="25" t="n">
        <f aca="false">$B37</f>
        <v>0.0225333333333333</v>
      </c>
      <c r="N37" s="25" t="n">
        <f aca="false">$B37</f>
        <v>0.0225333333333333</v>
      </c>
      <c r="P37" s="25" t="n">
        <f aca="false">$B37</f>
        <v>0.0225333333333333</v>
      </c>
      <c r="R37" s="25" t="n">
        <f aca="false">$B37</f>
        <v>0.0225333333333333</v>
      </c>
      <c r="T37" s="25" t="n">
        <f aca="false">$B37</f>
        <v>0.0225333333333333</v>
      </c>
      <c r="V37" s="25" t="n">
        <f aca="false">$B37</f>
        <v>0.0225333333333333</v>
      </c>
      <c r="X37" s="25" t="n">
        <f aca="false">$B37</f>
        <v>0.0225333333333333</v>
      </c>
      <c r="Z37" s="25" t="n">
        <f aca="false">$B37</f>
        <v>0.0225333333333333</v>
      </c>
      <c r="AD37" s="0" t="s">
        <v>964</v>
      </c>
    </row>
    <row r="38" customFormat="false" ht="15" hidden="false" customHeight="false" outlineLevel="0" collapsed="false">
      <c r="A38" s="58" t="s">
        <v>741</v>
      </c>
      <c r="B38" s="25" t="n">
        <f aca="false">0.05*B37</f>
        <v>0.00112666666666667</v>
      </c>
      <c r="C38" s="0" t="n">
        <f aca="false">0.05+0</f>
        <v>0.05</v>
      </c>
      <c r="D38" s="25" t="n">
        <f aca="false">C38*D37</f>
        <v>0.00112666666666667</v>
      </c>
      <c r="E38" s="0" t="n">
        <f aca="false">0.05+0.02*('Macro-Regions'!M6/50)</f>
        <v>0.142</v>
      </c>
      <c r="F38" s="25" t="n">
        <f aca="false">E38*F37</f>
        <v>0.00319973333333333</v>
      </c>
      <c r="G38" s="0" t="n">
        <f aca="false">0.05+0.02*('Macro-Regions'!M7/50)</f>
        <v>0.422</v>
      </c>
      <c r="H38" s="25" t="n">
        <f aca="false">G38*H37</f>
        <v>0.00950906666666667</v>
      </c>
      <c r="I38" s="0" t="n">
        <f aca="false">0.05+0.02*('Macro-Regions'!M8/50)</f>
        <v>0.53</v>
      </c>
      <c r="J38" s="25" t="n">
        <f aca="false">I38*J37</f>
        <v>0.0119426666666667</v>
      </c>
      <c r="K38" s="0" t="n">
        <f aca="false">0.05+0.02*('Macro-Regions'!M9/50)</f>
        <v>0.61</v>
      </c>
      <c r="L38" s="25" t="n">
        <f aca="false">K38*L37</f>
        <v>0.0137453333333333</v>
      </c>
      <c r="M38" s="0" t="n">
        <f aca="false">0.05+0.02*('Macro-Regions'!M10/50)</f>
        <v>0.142</v>
      </c>
      <c r="N38" s="25" t="n">
        <f aca="false">M38*N37</f>
        <v>0.00319973333333333</v>
      </c>
      <c r="O38" s="0" t="n">
        <f aca="false">0.05+0.02*('Macro-Regions'!M11/50)</f>
        <v>0.158</v>
      </c>
      <c r="P38" s="25" t="n">
        <f aca="false">O38*P37</f>
        <v>0.00356026666666667</v>
      </c>
      <c r="Q38" s="0" t="n">
        <f aca="false">0.05+0.02*('Macro-Regions'!M12/50)</f>
        <v>0.278</v>
      </c>
      <c r="R38" s="25" t="n">
        <f aca="false">Q38*R37</f>
        <v>0.00626426666666667</v>
      </c>
      <c r="S38" s="0" t="n">
        <f aca="false">0.05+0.02*('Macro-Regions'!M13/50)</f>
        <v>0.158</v>
      </c>
      <c r="T38" s="25" t="n">
        <f aca="false">S38*T37</f>
        <v>0.00356026666666667</v>
      </c>
      <c r="U38" s="0" t="n">
        <f aca="false">0.05+0.02*('Macro-Regions'!M14/50)</f>
        <v>0.05</v>
      </c>
      <c r="V38" s="25" t="n">
        <f aca="false">U38*V37</f>
        <v>0.00112666666666667</v>
      </c>
      <c r="W38" s="0" t="n">
        <f aca="false">0.05+0.02*('Macro-Regions'!M15/50)</f>
        <v>0.178</v>
      </c>
      <c r="X38" s="25" t="n">
        <f aca="false">W38*X37</f>
        <v>0.00401093333333333</v>
      </c>
      <c r="Y38" s="0" t="n">
        <f aca="false">0.05+0.02*('Macro-Regions'!M16/50)</f>
        <v>0.078</v>
      </c>
      <c r="Z38" s="25" t="n">
        <f aca="false">Y38*Z37</f>
        <v>0.0017576</v>
      </c>
      <c r="AD38" s="19" t="s">
        <v>742</v>
      </c>
    </row>
    <row r="39" customFormat="false" ht="15" hidden="false" customHeight="false" outlineLevel="0" collapsed="false">
      <c r="A39" s="0" t="s">
        <v>965</v>
      </c>
      <c r="B39" s="59" t="n">
        <f aca="false">SUM(B37:B38)</f>
        <v>0.02366</v>
      </c>
      <c r="C39" s="59"/>
      <c r="D39" s="59" t="n">
        <f aca="false">SUM(D37:D38)</f>
        <v>0.02366</v>
      </c>
      <c r="F39" s="59" t="n">
        <f aca="false">SUM(F37:F38)</f>
        <v>0.0257330666666667</v>
      </c>
      <c r="H39" s="59" t="n">
        <f aca="false">SUM(H37:H38)</f>
        <v>0.0320424</v>
      </c>
      <c r="J39" s="59" t="n">
        <f aca="false">SUM(J37:J38)</f>
        <v>0.034476</v>
      </c>
      <c r="L39" s="59" t="n">
        <f aca="false">SUM(L37:L38)</f>
        <v>0.0362786666666667</v>
      </c>
      <c r="N39" s="59" t="n">
        <f aca="false">SUM(N37:N38)</f>
        <v>0.0257330666666667</v>
      </c>
      <c r="P39" s="59" t="n">
        <f aca="false">SUM(P37:P38)</f>
        <v>0.0260936</v>
      </c>
      <c r="R39" s="59" t="n">
        <f aca="false">SUM(R37:R38)</f>
        <v>0.0287976</v>
      </c>
      <c r="T39" s="59" t="n">
        <f aca="false">SUM(T37:T38)</f>
        <v>0.0260936</v>
      </c>
      <c r="V39" s="59" t="n">
        <f aca="false">SUM(V37:V38)</f>
        <v>0.02366</v>
      </c>
      <c r="X39" s="59" t="n">
        <f aca="false">SUM(X37:X38)</f>
        <v>0.0265442666666667</v>
      </c>
      <c r="Z39" s="59" t="n">
        <f aca="false">SUM(Z37:Z38)</f>
        <v>0.0242909333333333</v>
      </c>
      <c r="AA39" s="59"/>
      <c r="AB39" s="59"/>
      <c r="AC39" s="59"/>
    </row>
    <row r="40" customFormat="false" ht="15" hidden="false" customHeight="false" outlineLevel="0" collapsed="false">
      <c r="A40" s="0" t="s">
        <v>966</v>
      </c>
      <c r="B40" s="22" t="n">
        <f aca="false">Interventions!$C113*60</f>
        <v>120</v>
      </c>
      <c r="C40" s="22"/>
      <c r="D40" s="22" t="n">
        <f aca="false">Interventions!$C113*60</f>
        <v>120</v>
      </c>
      <c r="E40" s="22"/>
      <c r="F40" s="22" t="n">
        <f aca="false">Interventions!$C113*60</f>
        <v>120</v>
      </c>
      <c r="G40" s="22"/>
      <c r="H40" s="22" t="n">
        <f aca="false">Interventions!$C113*60</f>
        <v>120</v>
      </c>
      <c r="I40" s="22"/>
      <c r="J40" s="22" t="n">
        <f aca="false">Interventions!$C113*60</f>
        <v>120</v>
      </c>
      <c r="K40" s="22"/>
      <c r="L40" s="22" t="n">
        <f aca="false">Interventions!$C113*60</f>
        <v>120</v>
      </c>
      <c r="M40" s="22"/>
      <c r="N40" s="22" t="n">
        <f aca="false">Interventions!$C113*60</f>
        <v>120</v>
      </c>
      <c r="O40" s="22"/>
      <c r="P40" s="22" t="n">
        <f aca="false">Interventions!$C113*60</f>
        <v>120</v>
      </c>
      <c r="Q40" s="22"/>
      <c r="R40" s="22" t="n">
        <f aca="false">Interventions!$C113*60</f>
        <v>120</v>
      </c>
      <c r="S40" s="22"/>
      <c r="T40" s="22" t="n">
        <f aca="false">Interventions!$C113*60</f>
        <v>120</v>
      </c>
      <c r="U40" s="22"/>
      <c r="V40" s="22" t="n">
        <f aca="false">Interventions!$C113*60</f>
        <v>120</v>
      </c>
      <c r="W40" s="22"/>
      <c r="X40" s="22" t="n">
        <f aca="false">Interventions!$C113*60</f>
        <v>120</v>
      </c>
      <c r="Y40" s="22"/>
      <c r="Z40" s="22" t="n">
        <f aca="false">Interventions!$C113*60</f>
        <v>120</v>
      </c>
      <c r="AA40" s="59"/>
      <c r="AB40" s="59"/>
      <c r="AC40" s="59"/>
    </row>
    <row r="41" s="101" customFormat="true" ht="15" hidden="false" customHeight="false" outlineLevel="0" collapsed="false">
      <c r="A41" s="101" t="s">
        <v>927</v>
      </c>
      <c r="B41" s="177" t="n">
        <f aca="false">B39*B40</f>
        <v>2.8392</v>
      </c>
      <c r="D41" s="177" t="n">
        <f aca="false">D39*D40</f>
        <v>2.8392</v>
      </c>
      <c r="F41" s="177" t="n">
        <f aca="false">F39*F40</f>
        <v>3.087968</v>
      </c>
      <c r="H41" s="177" t="n">
        <f aca="false">H39*H40</f>
        <v>3.845088</v>
      </c>
      <c r="J41" s="177" t="n">
        <f aca="false">J39*J40</f>
        <v>4.13712</v>
      </c>
      <c r="L41" s="177" t="n">
        <f aca="false">L39*L40</f>
        <v>4.35344</v>
      </c>
      <c r="N41" s="177" t="n">
        <f aca="false">N39*N40</f>
        <v>3.087968</v>
      </c>
      <c r="P41" s="177" t="n">
        <f aca="false">P39*P40</f>
        <v>3.131232</v>
      </c>
      <c r="R41" s="177" t="n">
        <f aca="false">R39*R40</f>
        <v>3.455712</v>
      </c>
      <c r="T41" s="177" t="n">
        <f aca="false">T39*T40</f>
        <v>3.131232</v>
      </c>
      <c r="V41" s="177" t="n">
        <f aca="false">V39*V40</f>
        <v>2.8392</v>
      </c>
      <c r="X41" s="177" t="n">
        <f aca="false">X39*X40</f>
        <v>3.185312</v>
      </c>
      <c r="Z41" s="177" t="n">
        <f aca="false">Z39*Z40</f>
        <v>2.914912</v>
      </c>
      <c r="AA41" s="177" t="n">
        <f aca="false">D$2*D41+F$2*F41</f>
        <v>2.96212613195973</v>
      </c>
      <c r="AB41" s="177" t="n">
        <f aca="false">H$2*H41+J$2*J41+L$2*L41</f>
        <v>4.21011423652754</v>
      </c>
      <c r="AC41" s="177" t="n">
        <f aca="false">N$2*N41+P$2*P41+R$2*R41+T$2*T41+V$2*V41+X$2*X41+Z$2*Z41</f>
        <v>3.11067561127314</v>
      </c>
    </row>
    <row r="43" customFormat="false" ht="15" hidden="false" customHeight="false" outlineLevel="0" collapsed="false">
      <c r="A43" s="53" t="s">
        <v>826</v>
      </c>
    </row>
    <row r="44" customFormat="false" ht="16" hidden="false" customHeight="false" outlineLevel="0" collapsed="false">
      <c r="A44" s="26" t="s">
        <v>752</v>
      </c>
      <c r="B44" s="25" t="n">
        <v>0</v>
      </c>
      <c r="C44" s="0" t="n">
        <v>1</v>
      </c>
      <c r="D44" s="25" t="n">
        <f aca="false">C44*$B44</f>
        <v>0</v>
      </c>
      <c r="E44" s="0" t="n">
        <v>1</v>
      </c>
      <c r="F44" s="25" t="n">
        <f aca="false">E44*$B44</f>
        <v>0</v>
      </c>
      <c r="G44" s="0" t="n">
        <v>1</v>
      </c>
      <c r="H44" s="25" t="n">
        <f aca="false">G44*$B44</f>
        <v>0</v>
      </c>
      <c r="I44" s="0" t="n">
        <v>1</v>
      </c>
      <c r="J44" s="25" t="n">
        <f aca="false">I44*$B44</f>
        <v>0</v>
      </c>
      <c r="K44" s="0" t="n">
        <v>1</v>
      </c>
      <c r="L44" s="25" t="n">
        <f aca="false">K44*$B44</f>
        <v>0</v>
      </c>
      <c r="M44" s="0" t="n">
        <v>1</v>
      </c>
      <c r="N44" s="25" t="n">
        <f aca="false">M44*$B44</f>
        <v>0</v>
      </c>
      <c r="O44" s="0" t="n">
        <v>1</v>
      </c>
      <c r="P44" s="25" t="n">
        <f aca="false">O44*$B44</f>
        <v>0</v>
      </c>
      <c r="Q44" s="0" t="n">
        <v>1</v>
      </c>
      <c r="R44" s="25" t="n">
        <f aca="false">Q44*$B44</f>
        <v>0</v>
      </c>
      <c r="S44" s="0" t="n">
        <v>1</v>
      </c>
      <c r="T44" s="25" t="n">
        <f aca="false">S44*$B44</f>
        <v>0</v>
      </c>
      <c r="U44" s="0" t="n">
        <v>1</v>
      </c>
      <c r="V44" s="25" t="n">
        <f aca="false">U44*$B44</f>
        <v>0</v>
      </c>
      <c r="W44" s="0" t="n">
        <v>1</v>
      </c>
      <c r="X44" s="25" t="n">
        <f aca="false">W44*$B44</f>
        <v>0</v>
      </c>
      <c r="Y44" s="0" t="n">
        <v>1</v>
      </c>
      <c r="Z44" s="25" t="n">
        <f aca="false">Y44*$B44</f>
        <v>0</v>
      </c>
      <c r="AD44" s="0" t="s">
        <v>753</v>
      </c>
    </row>
    <row r="45" s="101" customFormat="true" ht="16" hidden="false" customHeight="false" outlineLevel="0" collapsed="false">
      <c r="A45" s="180" t="s">
        <v>928</v>
      </c>
      <c r="B45" s="177" t="n">
        <f aca="false">B44*B$16</f>
        <v>0</v>
      </c>
      <c r="D45" s="177" t="n">
        <f aca="false">D44*D$16</f>
        <v>0</v>
      </c>
      <c r="F45" s="177" t="n">
        <f aca="false">F44*F$16</f>
        <v>0</v>
      </c>
      <c r="H45" s="177" t="n">
        <f aca="false">H44*H$16</f>
        <v>0</v>
      </c>
      <c r="J45" s="177" t="n">
        <f aca="false">J44*J$16</f>
        <v>0</v>
      </c>
      <c r="L45" s="177" t="n">
        <f aca="false">L44*L$16</f>
        <v>0</v>
      </c>
      <c r="N45" s="177" t="n">
        <f aca="false">N44*N$16</f>
        <v>0</v>
      </c>
      <c r="P45" s="177" t="n">
        <f aca="false">P44*P$16</f>
        <v>0</v>
      </c>
      <c r="R45" s="177" t="n">
        <f aca="false">R44*R$16</f>
        <v>0</v>
      </c>
      <c r="T45" s="177" t="n">
        <f aca="false">T44*T$16</f>
        <v>0</v>
      </c>
      <c r="V45" s="177" t="n">
        <f aca="false">V44*V$16</f>
        <v>0</v>
      </c>
      <c r="X45" s="177" t="n">
        <f aca="false">X44*X$16</f>
        <v>0</v>
      </c>
      <c r="Z45" s="177" t="n">
        <f aca="false">Z44*Z$16</f>
        <v>0</v>
      </c>
      <c r="AA45" s="177" t="n">
        <f aca="false">D$2*D45+F$2*F45</f>
        <v>0</v>
      </c>
      <c r="AB45" s="177" t="n">
        <f aca="false">H$2*H45+J$2*J45+L$2*L45</f>
        <v>0</v>
      </c>
      <c r="AC45" s="177" t="n">
        <f aca="false">N$2*N45+P$2*P45+R$2*R45+T$2*T45+V$2*V45+X$2*X45+Z$2*Z45</f>
        <v>0</v>
      </c>
    </row>
    <row r="46" s="101" customFormat="true" ht="16" hidden="false" customHeight="false" outlineLevel="0" collapsed="false">
      <c r="A46" s="180" t="s">
        <v>929</v>
      </c>
      <c r="B46" s="177" t="n">
        <f aca="false">B44*B$23</f>
        <v>0</v>
      </c>
      <c r="D46" s="177" t="n">
        <f aca="false">D44*D$23</f>
        <v>0</v>
      </c>
      <c r="F46" s="177" t="n">
        <f aca="false">F44*F$23</f>
        <v>0</v>
      </c>
      <c r="H46" s="177" t="n">
        <f aca="false">H44*H$23</f>
        <v>0</v>
      </c>
      <c r="J46" s="177" t="n">
        <f aca="false">J44*J$23</f>
        <v>0</v>
      </c>
      <c r="L46" s="177" t="n">
        <f aca="false">L44*L$23</f>
        <v>0</v>
      </c>
      <c r="N46" s="177" t="n">
        <f aca="false">N44*N$23</f>
        <v>0</v>
      </c>
      <c r="P46" s="177" t="n">
        <f aca="false">P44*P$23</f>
        <v>0</v>
      </c>
      <c r="R46" s="177" t="n">
        <f aca="false">R44*R$23</f>
        <v>0</v>
      </c>
      <c r="T46" s="177" t="n">
        <f aca="false">T44*T$23</f>
        <v>0</v>
      </c>
      <c r="V46" s="177" t="n">
        <f aca="false">V44*V$23</f>
        <v>0</v>
      </c>
      <c r="X46" s="177" t="n">
        <f aca="false">X44*X$23</f>
        <v>0</v>
      </c>
      <c r="Z46" s="177" t="n">
        <f aca="false">Z44*Z$23</f>
        <v>0</v>
      </c>
      <c r="AA46" s="177" t="n">
        <f aca="false">D$2*D46+F$2*F46</f>
        <v>0</v>
      </c>
      <c r="AB46" s="177" t="n">
        <f aca="false">H$2*H46+J$2*J46+L$2*L46</f>
        <v>0</v>
      </c>
      <c r="AC46" s="177" t="n">
        <f aca="false">N$2*N46+P$2*P46+R$2*R46+T$2*T46+V$2*V46+X$2*X46+Z$2*Z46</f>
        <v>0</v>
      </c>
    </row>
    <row r="47" customFormat="false" ht="16" hidden="false" customHeight="false" outlineLevel="0" collapsed="false">
      <c r="A47" s="26" t="s">
        <v>756</v>
      </c>
      <c r="B47" s="181" t="n">
        <v>0</v>
      </c>
      <c r="C47" s="0" t="n">
        <v>1</v>
      </c>
      <c r="D47" s="25" t="n">
        <f aca="false">C47*$B47</f>
        <v>0</v>
      </c>
      <c r="E47" s="0" t="n">
        <v>1</v>
      </c>
      <c r="F47" s="25" t="n">
        <f aca="false">E47*$B47</f>
        <v>0</v>
      </c>
      <c r="G47" s="0" t="n">
        <v>1</v>
      </c>
      <c r="H47" s="25" t="n">
        <f aca="false">G47*$B47</f>
        <v>0</v>
      </c>
      <c r="I47" s="0" t="n">
        <v>1</v>
      </c>
      <c r="J47" s="25" t="n">
        <f aca="false">I47*$B47</f>
        <v>0</v>
      </c>
      <c r="K47" s="0" t="n">
        <v>1</v>
      </c>
      <c r="L47" s="25" t="n">
        <f aca="false">K47*$B47</f>
        <v>0</v>
      </c>
      <c r="M47" s="0" t="n">
        <v>1</v>
      </c>
      <c r="N47" s="25" t="n">
        <f aca="false">M47*$B47</f>
        <v>0</v>
      </c>
      <c r="O47" s="0" t="n">
        <v>1</v>
      </c>
      <c r="P47" s="25" t="n">
        <f aca="false">O47*$B47</f>
        <v>0</v>
      </c>
      <c r="Q47" s="0" t="n">
        <v>1</v>
      </c>
      <c r="R47" s="25" t="n">
        <f aca="false">Q47*$B47</f>
        <v>0</v>
      </c>
      <c r="S47" s="0" t="n">
        <v>1</v>
      </c>
      <c r="T47" s="25" t="n">
        <f aca="false">S47*$B47</f>
        <v>0</v>
      </c>
      <c r="U47" s="0" t="n">
        <v>1</v>
      </c>
      <c r="V47" s="25" t="n">
        <f aca="false">U47*$B47</f>
        <v>0</v>
      </c>
      <c r="W47" s="0" t="n">
        <v>1</v>
      </c>
      <c r="X47" s="25" t="n">
        <f aca="false">W47*$B47</f>
        <v>0</v>
      </c>
      <c r="Y47" s="0" t="n">
        <v>1</v>
      </c>
      <c r="Z47" s="25" t="n">
        <f aca="false">Y47*$B47</f>
        <v>0</v>
      </c>
      <c r="AD47" s="0" t="s">
        <v>753</v>
      </c>
    </row>
    <row r="48" s="101" customFormat="true" ht="16" hidden="false" customHeight="false" outlineLevel="0" collapsed="false">
      <c r="A48" s="180" t="s">
        <v>930</v>
      </c>
      <c r="B48" s="177" t="n">
        <f aca="false">B47*B$16</f>
        <v>0</v>
      </c>
      <c r="D48" s="177" t="n">
        <f aca="false">D47*D$16</f>
        <v>0</v>
      </c>
      <c r="F48" s="177" t="n">
        <f aca="false">F47*F$16</f>
        <v>0</v>
      </c>
      <c r="H48" s="177" t="n">
        <f aca="false">H47*H$16</f>
        <v>0</v>
      </c>
      <c r="J48" s="177" t="n">
        <f aca="false">J47*J$16</f>
        <v>0</v>
      </c>
      <c r="L48" s="177" t="n">
        <f aca="false">L47*L$16</f>
        <v>0</v>
      </c>
      <c r="N48" s="177" t="n">
        <f aca="false">N47*N$16</f>
        <v>0</v>
      </c>
      <c r="P48" s="177" t="n">
        <f aca="false">P47*P$16</f>
        <v>0</v>
      </c>
      <c r="R48" s="177" t="n">
        <f aca="false">R47*R$16</f>
        <v>0</v>
      </c>
      <c r="T48" s="177" t="n">
        <f aca="false">T47*T$16</f>
        <v>0</v>
      </c>
      <c r="V48" s="177" t="n">
        <f aca="false">V47*V$16</f>
        <v>0</v>
      </c>
      <c r="X48" s="177" t="n">
        <f aca="false">X47*X$16</f>
        <v>0</v>
      </c>
      <c r="Z48" s="177" t="n">
        <f aca="false">Z47*Z$16</f>
        <v>0</v>
      </c>
      <c r="AA48" s="177" t="n">
        <f aca="false">D$2*D48+F$2*F48</f>
        <v>0</v>
      </c>
      <c r="AB48" s="177" t="n">
        <f aca="false">H$2*H48+J$2*J48+L$2*L48</f>
        <v>0</v>
      </c>
      <c r="AC48" s="177" t="n">
        <f aca="false">N$2*N48+P$2*P48+R$2*R48+T$2*T48+V$2*V48+X$2*X48+Z$2*Z48</f>
        <v>0</v>
      </c>
    </row>
    <row r="49" s="101" customFormat="true" ht="16" hidden="false" customHeight="false" outlineLevel="0" collapsed="false">
      <c r="A49" s="180" t="s">
        <v>931</v>
      </c>
      <c r="B49" s="177" t="n">
        <f aca="false">B47*B$23</f>
        <v>0</v>
      </c>
      <c r="D49" s="177" t="n">
        <f aca="false">D47*D$23</f>
        <v>0</v>
      </c>
      <c r="F49" s="177" t="n">
        <f aca="false">F47*F$23</f>
        <v>0</v>
      </c>
      <c r="H49" s="177" t="n">
        <f aca="false">H47*H$23</f>
        <v>0</v>
      </c>
      <c r="J49" s="177" t="n">
        <f aca="false">J47*J$23</f>
        <v>0</v>
      </c>
      <c r="L49" s="177" t="n">
        <f aca="false">L47*L$23</f>
        <v>0</v>
      </c>
      <c r="N49" s="177" t="n">
        <f aca="false">N47*N$23</f>
        <v>0</v>
      </c>
      <c r="P49" s="177" t="n">
        <f aca="false">P47*P$23</f>
        <v>0</v>
      </c>
      <c r="R49" s="177" t="n">
        <f aca="false">R47*R$23</f>
        <v>0</v>
      </c>
      <c r="T49" s="177" t="n">
        <f aca="false">T47*T$23</f>
        <v>0</v>
      </c>
      <c r="V49" s="177" t="n">
        <f aca="false">V47*V$23</f>
        <v>0</v>
      </c>
      <c r="X49" s="177" t="n">
        <f aca="false">X47*X$23</f>
        <v>0</v>
      </c>
      <c r="Z49" s="177" t="n">
        <f aca="false">Z47*Z$23</f>
        <v>0</v>
      </c>
      <c r="AA49" s="177" t="n">
        <f aca="false">D$2*D49+F$2*F49</f>
        <v>0</v>
      </c>
      <c r="AB49" s="177" t="n">
        <f aca="false">H$2*H49+J$2*J49+L$2*L49</f>
        <v>0</v>
      </c>
      <c r="AC49" s="177" t="n">
        <f aca="false">N$2*N49+P$2*P49+R$2*R49+T$2*T49+V$2*V49+X$2*X49+Z$2*Z49</f>
        <v>0</v>
      </c>
    </row>
    <row r="50" customFormat="false" ht="15" hidden="false" customHeight="false" outlineLevel="0" collapsed="false">
      <c r="B50" s="25"/>
    </row>
    <row r="51" customFormat="false" ht="15" hidden="false" customHeight="false" outlineLevel="0" collapsed="false">
      <c r="A51" s="53" t="s">
        <v>759</v>
      </c>
      <c r="B51" s="25"/>
    </row>
    <row r="52" s="101" customFormat="true" ht="16" hidden="false" customHeight="false" outlineLevel="0" collapsed="false">
      <c r="A52" s="180" t="s">
        <v>932</v>
      </c>
      <c r="B52" s="177" t="n">
        <f aca="false">B20+B34+B45+B48</f>
        <v>1.71945565416667</v>
      </c>
      <c r="D52" s="177" t="n">
        <f aca="false">D20+D34+D45+D48</f>
        <v>1.71945565416667</v>
      </c>
      <c r="F52" s="177" t="n">
        <f aca="false">F20+F34+F45+F48</f>
        <v>1.84383965416667</v>
      </c>
      <c r="H52" s="177" t="n">
        <f aca="false">H20+H34+H45+H48</f>
        <v>2.34842361795146</v>
      </c>
      <c r="J52" s="177" t="n">
        <f aca="false">J20+J34+J45+J48</f>
        <v>2.47183162258135</v>
      </c>
      <c r="L52" s="177" t="n">
        <f aca="false">L20+L34+L45+L48</f>
        <v>2.47657565416667</v>
      </c>
      <c r="N52" s="177" t="n">
        <f aca="false">N20+N34+N45+N48</f>
        <v>1.96667539449174</v>
      </c>
      <c r="P52" s="177" t="n">
        <f aca="false">P20+P34+P45+P48</f>
        <v>1.99340983362797</v>
      </c>
      <c r="R52" s="177" t="n">
        <f aca="false">R20+R34+R45+R48</f>
        <v>2.1666084893112</v>
      </c>
      <c r="T52" s="177" t="n">
        <f aca="false">T20+T34+T45+T48</f>
        <v>1.86547165416667</v>
      </c>
      <c r="V52" s="177" t="n">
        <f aca="false">V20+V34+V45+V48</f>
        <v>1.828734020421</v>
      </c>
      <c r="X52" s="177" t="n">
        <f aca="false">X20+X34+X45+X48</f>
        <v>1.89251165416667</v>
      </c>
      <c r="Z52" s="177" t="n">
        <f aca="false">Z20+Z34+Z45+Z48</f>
        <v>1.82556179843147</v>
      </c>
      <c r="AA52" s="177" t="n">
        <f aca="false">D$2*D52+F$2*F52</f>
        <v>1.78091872014653</v>
      </c>
      <c r="AB52" s="177" t="n">
        <f aca="false">H$2*H52+J$2*J52+L$2*L52</f>
        <v>2.45522971593199</v>
      </c>
      <c r="AC52" s="177" t="n">
        <f aca="false">N$2*N52+P$2*P52+R$2*R52+T$2*T52+V$2*V52+X$2*X52+Z$2*Z52</f>
        <v>1.91683799217343</v>
      </c>
    </row>
    <row r="53" s="101" customFormat="true" ht="16" hidden="false" customHeight="false" outlineLevel="0" collapsed="false">
      <c r="A53" s="180" t="s">
        <v>933</v>
      </c>
      <c r="B53" s="177" t="n">
        <f aca="false">B27+B41+B46+B49</f>
        <v>3.43891130833333</v>
      </c>
      <c r="D53" s="177" t="n">
        <f aca="false">D27+D41+D46+D49</f>
        <v>3.43891130833333</v>
      </c>
      <c r="F53" s="177" t="n">
        <f aca="false">F27+F41+F46+F49</f>
        <v>3.68767930833333</v>
      </c>
      <c r="H53" s="177" t="n">
        <f aca="false">H27+H41+H46+H49</f>
        <v>4.69684723590292</v>
      </c>
      <c r="J53" s="177" t="n">
        <f aca="false">J27+J41+J46+J49</f>
        <v>4.94366324516269</v>
      </c>
      <c r="L53" s="177" t="n">
        <f aca="false">L27+L41+L46+L49</f>
        <v>4.95315130833333</v>
      </c>
      <c r="N53" s="177" t="n">
        <f aca="false">N27+N41+N46+N49</f>
        <v>3.93335078898348</v>
      </c>
      <c r="P53" s="177" t="n">
        <f aca="false">P27+P41+P46+P49</f>
        <v>3.98681966725594</v>
      </c>
      <c r="R53" s="177" t="n">
        <f aca="false">R27+R41+R46+R49</f>
        <v>4.33321697862241</v>
      </c>
      <c r="T53" s="177" t="n">
        <f aca="false">T27+T41+T46+T49</f>
        <v>3.73094330833333</v>
      </c>
      <c r="V53" s="177" t="n">
        <f aca="false">V27+V41+V46+V49</f>
        <v>3.65746804084201</v>
      </c>
      <c r="X53" s="177" t="n">
        <f aca="false">X27+X41+X46+X49</f>
        <v>3.78502330833333</v>
      </c>
      <c r="Z53" s="177" t="n">
        <f aca="false">Z27+Z41+Z46+Z49</f>
        <v>3.65112359686294</v>
      </c>
      <c r="AA53" s="177" t="n">
        <f aca="false">D$2*D53+F$2*F53</f>
        <v>3.56183744029307</v>
      </c>
      <c r="AB53" s="177" t="n">
        <f aca="false">H$2*H53+J$2*J53+L$2*L53</f>
        <v>4.91045943186398</v>
      </c>
      <c r="AC53" s="177" t="n">
        <f aca="false">N$2*N53+P$2*P53+R$2*R53+T$2*T53+V$2*V53+X$2*X53+Z$2*Z53</f>
        <v>3.83367598434687</v>
      </c>
    </row>
    <row r="55" customFormat="false" ht="15" hidden="false" customHeight="false" outlineLevel="0" collapsed="false">
      <c r="A55" s="96" t="s">
        <v>762</v>
      </c>
    </row>
    <row r="56" customFormat="false" ht="15" hidden="false" customHeight="false" outlineLevel="0" collapsed="false">
      <c r="A56" s="53" t="s">
        <v>934</v>
      </c>
    </row>
    <row r="57" customFormat="false" ht="15" hidden="false" customHeight="false" outlineLevel="0" collapsed="false">
      <c r="A57" s="0" t="s">
        <v>764</v>
      </c>
      <c r="B57" s="24" t="n">
        <f aca="false">0.01*2</f>
        <v>0.02</v>
      </c>
      <c r="C57" s="0" t="n">
        <v>1</v>
      </c>
      <c r="D57" s="24" t="n">
        <f aca="false">C57*$B57</f>
        <v>0.02</v>
      </c>
      <c r="E57" s="0" t="n">
        <v>1</v>
      </c>
      <c r="F57" s="24" t="n">
        <f aca="false">E57*$B57</f>
        <v>0.02</v>
      </c>
      <c r="G57" s="0" t="n">
        <v>1</v>
      </c>
      <c r="H57" s="24" t="n">
        <f aca="false">G57*$B57</f>
        <v>0.02</v>
      </c>
      <c r="I57" s="0" t="n">
        <v>1</v>
      </c>
      <c r="J57" s="24" t="n">
        <f aca="false">I57*$B57</f>
        <v>0.02</v>
      </c>
      <c r="K57" s="0" t="n">
        <v>1</v>
      </c>
      <c r="L57" s="24" t="n">
        <f aca="false">K57*$B57</f>
        <v>0.02</v>
      </c>
      <c r="M57" s="0" t="n">
        <v>1</v>
      </c>
      <c r="N57" s="24" t="n">
        <f aca="false">M57*$B57</f>
        <v>0.02</v>
      </c>
      <c r="O57" s="0" t="n">
        <v>1</v>
      </c>
      <c r="P57" s="24" t="n">
        <f aca="false">O57*$B57</f>
        <v>0.02</v>
      </c>
      <c r="Q57" s="0" t="n">
        <v>1</v>
      </c>
      <c r="R57" s="24" t="n">
        <f aca="false">Q57*$B57</f>
        <v>0.02</v>
      </c>
      <c r="S57" s="0" t="n">
        <v>1</v>
      </c>
      <c r="T57" s="24" t="n">
        <f aca="false">S57*$B57</f>
        <v>0.02</v>
      </c>
      <c r="U57" s="0" t="n">
        <v>1</v>
      </c>
      <c r="V57" s="24" t="n">
        <f aca="false">U57*$B57</f>
        <v>0.02</v>
      </c>
      <c r="W57" s="0" t="n">
        <v>1</v>
      </c>
      <c r="X57" s="24" t="n">
        <f aca="false">W57*$B57</f>
        <v>0.02</v>
      </c>
      <c r="Y57" s="0" t="n">
        <v>1</v>
      </c>
      <c r="Z57" s="24" t="n">
        <f aca="false">Y57*$B57</f>
        <v>0.02</v>
      </c>
      <c r="AD57" s="0" t="s">
        <v>765</v>
      </c>
    </row>
    <row r="58" customFormat="false" ht="15" hidden="false" customHeight="false" outlineLevel="0" collapsed="false">
      <c r="A58" s="0" t="s">
        <v>766</v>
      </c>
      <c r="B58" s="24" t="n">
        <f aca="false">0.01*2</f>
        <v>0.02</v>
      </c>
      <c r="C58" s="0" t="n">
        <v>1</v>
      </c>
      <c r="D58" s="24" t="n">
        <f aca="false">C58*$B58</f>
        <v>0.02</v>
      </c>
      <c r="E58" s="0" t="n">
        <v>1</v>
      </c>
      <c r="F58" s="24" t="n">
        <f aca="false">E58*$B58</f>
        <v>0.02</v>
      </c>
      <c r="G58" s="0" t="n">
        <v>1</v>
      </c>
      <c r="H58" s="24" t="n">
        <f aca="false">G58*$B58</f>
        <v>0.02</v>
      </c>
      <c r="I58" s="0" t="n">
        <v>1</v>
      </c>
      <c r="J58" s="24" t="n">
        <f aca="false">I58*$B58</f>
        <v>0.02</v>
      </c>
      <c r="K58" s="0" t="n">
        <v>1</v>
      </c>
      <c r="L58" s="24" t="n">
        <f aca="false">K58*$B58</f>
        <v>0.02</v>
      </c>
      <c r="M58" s="0" t="n">
        <v>1</v>
      </c>
      <c r="N58" s="24" t="n">
        <f aca="false">M58*$B58</f>
        <v>0.02</v>
      </c>
      <c r="O58" s="0" t="n">
        <v>1</v>
      </c>
      <c r="P58" s="24" t="n">
        <f aca="false">O58*$B58</f>
        <v>0.02</v>
      </c>
      <c r="Q58" s="0" t="n">
        <v>1</v>
      </c>
      <c r="R58" s="24" t="n">
        <f aca="false">Q58*$B58</f>
        <v>0.02</v>
      </c>
      <c r="S58" s="0" t="n">
        <v>1</v>
      </c>
      <c r="T58" s="24" t="n">
        <f aca="false">S58*$B58</f>
        <v>0.02</v>
      </c>
      <c r="U58" s="0" t="n">
        <v>1</v>
      </c>
      <c r="V58" s="24" t="n">
        <f aca="false">U58*$B58</f>
        <v>0.02</v>
      </c>
      <c r="W58" s="0" t="n">
        <v>1</v>
      </c>
      <c r="X58" s="24" t="n">
        <f aca="false">W58*$B58</f>
        <v>0.02</v>
      </c>
      <c r="Y58" s="0" t="n">
        <v>1</v>
      </c>
      <c r="Z58" s="24" t="n">
        <f aca="false">Y58*$B58</f>
        <v>0.02</v>
      </c>
      <c r="AD58" s="0" t="s">
        <v>765</v>
      </c>
    </row>
    <row r="59" customFormat="false" ht="15" hidden="false" customHeight="false" outlineLevel="0" collapsed="false">
      <c r="A59" s="0" t="s">
        <v>767</v>
      </c>
      <c r="B59" s="24" t="n">
        <f aca="false">0.02*2</f>
        <v>0.04</v>
      </c>
      <c r="C59" s="0" t="n">
        <v>1</v>
      </c>
      <c r="D59" s="24" t="n">
        <f aca="false">C59*$B59</f>
        <v>0.04</v>
      </c>
      <c r="E59" s="0" t="n">
        <v>1</v>
      </c>
      <c r="F59" s="24" t="n">
        <f aca="false">E59*$B59</f>
        <v>0.04</v>
      </c>
      <c r="G59" s="0" t="n">
        <v>1</v>
      </c>
      <c r="H59" s="24" t="n">
        <f aca="false">G59*$B59</f>
        <v>0.04</v>
      </c>
      <c r="I59" s="0" t="n">
        <v>1</v>
      </c>
      <c r="J59" s="24" t="n">
        <f aca="false">I59*$B59</f>
        <v>0.04</v>
      </c>
      <c r="K59" s="0" t="n">
        <v>1</v>
      </c>
      <c r="L59" s="24" t="n">
        <f aca="false">K59*$B59</f>
        <v>0.04</v>
      </c>
      <c r="M59" s="0" t="n">
        <v>1</v>
      </c>
      <c r="N59" s="24" t="n">
        <f aca="false">M59*$B59</f>
        <v>0.04</v>
      </c>
      <c r="O59" s="0" t="n">
        <v>1</v>
      </c>
      <c r="P59" s="24" t="n">
        <f aca="false">O59*$B59</f>
        <v>0.04</v>
      </c>
      <c r="Q59" s="0" t="n">
        <v>1</v>
      </c>
      <c r="R59" s="24" t="n">
        <f aca="false">Q59*$B59</f>
        <v>0.04</v>
      </c>
      <c r="S59" s="0" t="n">
        <v>1</v>
      </c>
      <c r="T59" s="24" t="n">
        <f aca="false">S59*$B59</f>
        <v>0.04</v>
      </c>
      <c r="U59" s="0" t="n">
        <v>1</v>
      </c>
      <c r="V59" s="24" t="n">
        <f aca="false">U59*$B59</f>
        <v>0.04</v>
      </c>
      <c r="W59" s="0" t="n">
        <v>1</v>
      </c>
      <c r="X59" s="24" t="n">
        <f aca="false">W59*$B59</f>
        <v>0.04</v>
      </c>
      <c r="Y59" s="0" t="n">
        <v>1</v>
      </c>
      <c r="Z59" s="24" t="n">
        <f aca="false">Y59*$B59</f>
        <v>0.04</v>
      </c>
      <c r="AD59" s="0" t="s">
        <v>765</v>
      </c>
    </row>
    <row r="60" customFormat="false" ht="15" hidden="false" customHeight="false" outlineLevel="0" collapsed="false">
      <c r="A60" s="0" t="s">
        <v>769</v>
      </c>
      <c r="B60" s="24" t="n">
        <f aca="false">0.02</f>
        <v>0.02</v>
      </c>
      <c r="C60" s="0" t="n">
        <v>1</v>
      </c>
      <c r="D60" s="24" t="n">
        <f aca="false">C60*$B60</f>
        <v>0.02</v>
      </c>
      <c r="E60" s="0" t="n">
        <v>1</v>
      </c>
      <c r="F60" s="24" t="n">
        <f aca="false">E60*$B60</f>
        <v>0.02</v>
      </c>
      <c r="G60" s="0" t="n">
        <v>1</v>
      </c>
      <c r="H60" s="24" t="n">
        <f aca="false">G60*$B60</f>
        <v>0.02</v>
      </c>
      <c r="I60" s="0" t="n">
        <v>1</v>
      </c>
      <c r="J60" s="24" t="n">
        <f aca="false">I60*$B60</f>
        <v>0.02</v>
      </c>
      <c r="K60" s="0" t="n">
        <v>1</v>
      </c>
      <c r="L60" s="24" t="n">
        <f aca="false">K60*$B60</f>
        <v>0.02</v>
      </c>
      <c r="M60" s="0" t="n">
        <v>1</v>
      </c>
      <c r="N60" s="24" t="n">
        <f aca="false">M60*$B60</f>
        <v>0.02</v>
      </c>
      <c r="O60" s="0" t="n">
        <v>1</v>
      </c>
      <c r="P60" s="24" t="n">
        <f aca="false">O60*$B60</f>
        <v>0.02</v>
      </c>
      <c r="Q60" s="0" t="n">
        <v>1</v>
      </c>
      <c r="R60" s="24" t="n">
        <f aca="false">Q60*$B60</f>
        <v>0.02</v>
      </c>
      <c r="S60" s="0" t="n">
        <v>1</v>
      </c>
      <c r="T60" s="24" t="n">
        <f aca="false">S60*$B60</f>
        <v>0.02</v>
      </c>
      <c r="U60" s="0" t="n">
        <v>1</v>
      </c>
      <c r="V60" s="24" t="n">
        <f aca="false">U60*$B60</f>
        <v>0.02</v>
      </c>
      <c r="W60" s="0" t="n">
        <v>1</v>
      </c>
      <c r="X60" s="24" t="n">
        <f aca="false">W60*$B60</f>
        <v>0.02</v>
      </c>
      <c r="Y60" s="0" t="n">
        <v>1</v>
      </c>
      <c r="Z60" s="24" t="n">
        <f aca="false">Y60*$B60</f>
        <v>0.02</v>
      </c>
      <c r="AD60" s="0" t="s">
        <v>765</v>
      </c>
    </row>
    <row r="61" customFormat="false" ht="15" hidden="false" customHeight="false" outlineLevel="0" collapsed="false">
      <c r="A61" s="0" t="s">
        <v>770</v>
      </c>
      <c r="B61" s="24" t="n">
        <f aca="false">0.02*2</f>
        <v>0.04</v>
      </c>
      <c r="C61" s="0" t="n">
        <v>1</v>
      </c>
      <c r="D61" s="24" t="n">
        <f aca="false">C61*$B61</f>
        <v>0.04</v>
      </c>
      <c r="E61" s="0" t="n">
        <v>1</v>
      </c>
      <c r="F61" s="24" t="n">
        <f aca="false">E61*$B61</f>
        <v>0.04</v>
      </c>
      <c r="G61" s="0" t="n">
        <v>1</v>
      </c>
      <c r="H61" s="24" t="n">
        <f aca="false">G61*$B61</f>
        <v>0.04</v>
      </c>
      <c r="I61" s="0" t="n">
        <v>1</v>
      </c>
      <c r="J61" s="24" t="n">
        <f aca="false">I61*$B61</f>
        <v>0.04</v>
      </c>
      <c r="K61" s="0" t="n">
        <v>1</v>
      </c>
      <c r="L61" s="24" t="n">
        <f aca="false">K61*$B61</f>
        <v>0.04</v>
      </c>
      <c r="M61" s="0" t="n">
        <v>1</v>
      </c>
      <c r="N61" s="24" t="n">
        <f aca="false">M61*$B61</f>
        <v>0.04</v>
      </c>
      <c r="O61" s="0" t="n">
        <v>1</v>
      </c>
      <c r="P61" s="24" t="n">
        <f aca="false">O61*$B61</f>
        <v>0.04</v>
      </c>
      <c r="Q61" s="0" t="n">
        <v>1</v>
      </c>
      <c r="R61" s="24" t="n">
        <f aca="false">Q61*$B61</f>
        <v>0.04</v>
      </c>
      <c r="S61" s="0" t="n">
        <v>1</v>
      </c>
      <c r="T61" s="24" t="n">
        <f aca="false">S61*$B61</f>
        <v>0.04</v>
      </c>
      <c r="U61" s="0" t="n">
        <v>1</v>
      </c>
      <c r="V61" s="24" t="n">
        <f aca="false">U61*$B61</f>
        <v>0.04</v>
      </c>
      <c r="W61" s="0" t="n">
        <v>1</v>
      </c>
      <c r="X61" s="24" t="n">
        <f aca="false">W61*$B61</f>
        <v>0.04</v>
      </c>
      <c r="Y61" s="0" t="n">
        <v>1</v>
      </c>
      <c r="Z61" s="24" t="n">
        <f aca="false">Y61*$B61</f>
        <v>0.04</v>
      </c>
      <c r="AD61" s="0" t="s">
        <v>765</v>
      </c>
    </row>
    <row r="62" customFormat="false" ht="15" hidden="false" customHeight="false" outlineLevel="0" collapsed="false">
      <c r="A62" s="0" t="s">
        <v>772</v>
      </c>
      <c r="B62" s="24" t="n">
        <f aca="false">0.02*2</f>
        <v>0.04</v>
      </c>
      <c r="C62" s="0" t="n">
        <v>1</v>
      </c>
      <c r="D62" s="24" t="n">
        <f aca="false">C62*$B62</f>
        <v>0.04</v>
      </c>
      <c r="E62" s="0" t="n">
        <v>1</v>
      </c>
      <c r="F62" s="24" t="n">
        <f aca="false">E62*$B62</f>
        <v>0.04</v>
      </c>
      <c r="G62" s="0" t="n">
        <v>1</v>
      </c>
      <c r="H62" s="24" t="n">
        <f aca="false">G62*$B62</f>
        <v>0.04</v>
      </c>
      <c r="I62" s="0" t="n">
        <v>1</v>
      </c>
      <c r="J62" s="24" t="n">
        <f aca="false">I62*$B62</f>
        <v>0.04</v>
      </c>
      <c r="K62" s="0" t="n">
        <v>1</v>
      </c>
      <c r="L62" s="24" t="n">
        <f aca="false">K62*$B62</f>
        <v>0.04</v>
      </c>
      <c r="M62" s="0" t="n">
        <v>1</v>
      </c>
      <c r="N62" s="24" t="n">
        <f aca="false">M62*$B62</f>
        <v>0.04</v>
      </c>
      <c r="O62" s="0" t="n">
        <v>1</v>
      </c>
      <c r="P62" s="24" t="n">
        <f aca="false">O62*$B62</f>
        <v>0.04</v>
      </c>
      <c r="Q62" s="0" t="n">
        <v>1</v>
      </c>
      <c r="R62" s="24" t="n">
        <f aca="false">Q62*$B62</f>
        <v>0.04</v>
      </c>
      <c r="S62" s="0" t="n">
        <v>1</v>
      </c>
      <c r="T62" s="24" t="n">
        <f aca="false">S62*$B62</f>
        <v>0.04</v>
      </c>
      <c r="U62" s="0" t="n">
        <v>1</v>
      </c>
      <c r="V62" s="24" t="n">
        <f aca="false">U62*$B62</f>
        <v>0.04</v>
      </c>
      <c r="W62" s="0" t="n">
        <v>1</v>
      </c>
      <c r="X62" s="24" t="n">
        <f aca="false">W62*$B62</f>
        <v>0.04</v>
      </c>
      <c r="Y62" s="0" t="n">
        <v>1</v>
      </c>
      <c r="Z62" s="24" t="n">
        <f aca="false">Y62*$B62</f>
        <v>0.04</v>
      </c>
      <c r="AD62" s="0" t="s">
        <v>765</v>
      </c>
    </row>
    <row r="63" customFormat="false" ht="15" hidden="false" customHeight="false" outlineLevel="0" collapsed="false">
      <c r="A63" s="0" t="s">
        <v>708</v>
      </c>
      <c r="B63" s="24" t="n">
        <f aca="false">0.01*4</f>
        <v>0.04</v>
      </c>
      <c r="C63" s="0" t="n">
        <v>1</v>
      </c>
      <c r="D63" s="24" t="n">
        <f aca="false">C63*$B63</f>
        <v>0.04</v>
      </c>
      <c r="E63" s="0" t="n">
        <v>1</v>
      </c>
      <c r="F63" s="24" t="n">
        <f aca="false">E63*$B63</f>
        <v>0.04</v>
      </c>
      <c r="G63" s="0" t="n">
        <v>1</v>
      </c>
      <c r="H63" s="24" t="n">
        <f aca="false">G63*$B63</f>
        <v>0.04</v>
      </c>
      <c r="I63" s="0" t="n">
        <v>1</v>
      </c>
      <c r="J63" s="24" t="n">
        <f aca="false">I63*$B63</f>
        <v>0.04</v>
      </c>
      <c r="K63" s="0" t="n">
        <v>1</v>
      </c>
      <c r="L63" s="24" t="n">
        <f aca="false">K63*$B63</f>
        <v>0.04</v>
      </c>
      <c r="M63" s="0" t="n">
        <v>1</v>
      </c>
      <c r="N63" s="24" t="n">
        <f aca="false">M63*$B63</f>
        <v>0.04</v>
      </c>
      <c r="O63" s="0" t="n">
        <v>1</v>
      </c>
      <c r="P63" s="24" t="n">
        <f aca="false">O63*$B63</f>
        <v>0.04</v>
      </c>
      <c r="Q63" s="0" t="n">
        <v>1</v>
      </c>
      <c r="R63" s="24" t="n">
        <f aca="false">Q63*$B63</f>
        <v>0.04</v>
      </c>
      <c r="S63" s="0" t="n">
        <v>1</v>
      </c>
      <c r="T63" s="24" t="n">
        <f aca="false">S63*$B63</f>
        <v>0.04</v>
      </c>
      <c r="U63" s="0" t="n">
        <v>1</v>
      </c>
      <c r="V63" s="24" t="n">
        <f aca="false">U63*$B63</f>
        <v>0.04</v>
      </c>
      <c r="W63" s="0" t="n">
        <v>1</v>
      </c>
      <c r="X63" s="24" t="n">
        <f aca="false">W63*$B63</f>
        <v>0.04</v>
      </c>
      <c r="Y63" s="0" t="n">
        <v>1</v>
      </c>
      <c r="Z63" s="24" t="n">
        <f aca="false">Y63*$B63</f>
        <v>0.04</v>
      </c>
      <c r="AD63" s="0" t="s">
        <v>765</v>
      </c>
    </row>
    <row r="64" customFormat="false" ht="15" hidden="false" customHeight="false" outlineLevel="0" collapsed="false">
      <c r="A64" s="0" t="s">
        <v>775</v>
      </c>
      <c r="B64" s="24" t="n">
        <f aca="false">0.01</f>
        <v>0.01</v>
      </c>
      <c r="C64" s="0" t="n">
        <v>1</v>
      </c>
      <c r="D64" s="24" t="n">
        <f aca="false">C64*$B64</f>
        <v>0.01</v>
      </c>
      <c r="E64" s="0" t="n">
        <v>1</v>
      </c>
      <c r="F64" s="24" t="n">
        <f aca="false">E64*$B64</f>
        <v>0.01</v>
      </c>
      <c r="G64" s="0" t="n">
        <v>1</v>
      </c>
      <c r="H64" s="24" t="n">
        <f aca="false">G64*$B64</f>
        <v>0.01</v>
      </c>
      <c r="I64" s="0" t="n">
        <v>1</v>
      </c>
      <c r="J64" s="24" t="n">
        <f aca="false">I64*$B64</f>
        <v>0.01</v>
      </c>
      <c r="K64" s="0" t="n">
        <v>1</v>
      </c>
      <c r="L64" s="24" t="n">
        <f aca="false">K64*$B64</f>
        <v>0.01</v>
      </c>
      <c r="M64" s="0" t="n">
        <v>1</v>
      </c>
      <c r="N64" s="24" t="n">
        <f aca="false">M64*$B64</f>
        <v>0.01</v>
      </c>
      <c r="O64" s="0" t="n">
        <v>1</v>
      </c>
      <c r="P64" s="24" t="n">
        <f aca="false">O64*$B64</f>
        <v>0.01</v>
      </c>
      <c r="Q64" s="0" t="n">
        <v>1</v>
      </c>
      <c r="R64" s="24" t="n">
        <f aca="false">Q64*$B64</f>
        <v>0.01</v>
      </c>
      <c r="S64" s="0" t="n">
        <v>1</v>
      </c>
      <c r="T64" s="24" t="n">
        <f aca="false">S64*$B64</f>
        <v>0.01</v>
      </c>
      <c r="U64" s="0" t="n">
        <v>1</v>
      </c>
      <c r="V64" s="24" t="n">
        <f aca="false">U64*$B64</f>
        <v>0.01</v>
      </c>
      <c r="W64" s="0" t="n">
        <v>1</v>
      </c>
      <c r="X64" s="24" t="n">
        <f aca="false">W64*$B64</f>
        <v>0.01</v>
      </c>
      <c r="Y64" s="0" t="n">
        <v>1</v>
      </c>
      <c r="Z64" s="24" t="n">
        <f aca="false">Y64*$B64</f>
        <v>0.01</v>
      </c>
      <c r="AD64" s="0" t="s">
        <v>765</v>
      </c>
    </row>
    <row r="65" customFormat="false" ht="15" hidden="false" customHeight="false" outlineLevel="0" collapsed="false">
      <c r="A65" s="0" t="s">
        <v>777</v>
      </c>
      <c r="B65" s="24" t="n">
        <f aca="false">0.02*2</f>
        <v>0.04</v>
      </c>
      <c r="C65" s="0" t="n">
        <v>1</v>
      </c>
      <c r="D65" s="24" t="n">
        <f aca="false">C65*$B65</f>
        <v>0.04</v>
      </c>
      <c r="E65" s="0" t="n">
        <v>1</v>
      </c>
      <c r="F65" s="24" t="n">
        <f aca="false">E65*$B65</f>
        <v>0.04</v>
      </c>
      <c r="G65" s="0" t="n">
        <v>1</v>
      </c>
      <c r="H65" s="24" t="n">
        <f aca="false">G65*$B65</f>
        <v>0.04</v>
      </c>
      <c r="I65" s="0" t="n">
        <v>1</v>
      </c>
      <c r="J65" s="24" t="n">
        <f aca="false">I65*$B65</f>
        <v>0.04</v>
      </c>
      <c r="K65" s="0" t="n">
        <v>1</v>
      </c>
      <c r="L65" s="24" t="n">
        <f aca="false">K65*$B65</f>
        <v>0.04</v>
      </c>
      <c r="M65" s="0" t="n">
        <v>1</v>
      </c>
      <c r="N65" s="24" t="n">
        <f aca="false">M65*$B65</f>
        <v>0.04</v>
      </c>
      <c r="O65" s="0" t="n">
        <v>1</v>
      </c>
      <c r="P65" s="24" t="n">
        <f aca="false">O65*$B65</f>
        <v>0.04</v>
      </c>
      <c r="Q65" s="0" t="n">
        <v>1</v>
      </c>
      <c r="R65" s="24" t="n">
        <f aca="false">Q65*$B65</f>
        <v>0.04</v>
      </c>
      <c r="S65" s="0" t="n">
        <v>1</v>
      </c>
      <c r="T65" s="24" t="n">
        <f aca="false">S65*$B65</f>
        <v>0.04</v>
      </c>
      <c r="U65" s="0" t="n">
        <v>1</v>
      </c>
      <c r="V65" s="24" t="n">
        <f aca="false">U65*$B65</f>
        <v>0.04</v>
      </c>
      <c r="W65" s="0" t="n">
        <v>1</v>
      </c>
      <c r="X65" s="24" t="n">
        <f aca="false">W65*$B65</f>
        <v>0.04</v>
      </c>
      <c r="Y65" s="0" t="n">
        <v>1</v>
      </c>
      <c r="Z65" s="24" t="n">
        <f aca="false">Y65*$B65</f>
        <v>0.04</v>
      </c>
      <c r="AD65" s="0" t="s">
        <v>765</v>
      </c>
    </row>
    <row r="67" customFormat="false" ht="15" hidden="false" customHeight="false" outlineLevel="0" collapsed="false">
      <c r="A67" s="53" t="s">
        <v>935</v>
      </c>
    </row>
    <row r="68" customFormat="false" ht="15" hidden="false" customHeight="false" outlineLevel="0" collapsed="false">
      <c r="A68" s="0" t="s">
        <v>764</v>
      </c>
      <c r="B68" s="25" t="n">
        <f aca="false">B57*B$52</f>
        <v>0.0343891130833333</v>
      </c>
      <c r="D68" s="25" t="n">
        <f aca="false">D57*D$52</f>
        <v>0.0343891130833333</v>
      </c>
      <c r="F68" s="25" t="n">
        <f aca="false">F57*F$52</f>
        <v>0.0368767930833333</v>
      </c>
      <c r="H68" s="25" t="n">
        <f aca="false">H57*H$52</f>
        <v>0.0469684723590292</v>
      </c>
      <c r="J68" s="25" t="n">
        <f aca="false">J57*J$52</f>
        <v>0.0494366324516269</v>
      </c>
      <c r="L68" s="25" t="n">
        <f aca="false">L57*L$52</f>
        <v>0.0495315130833333</v>
      </c>
      <c r="N68" s="25" t="n">
        <f aca="false">N57*N$52</f>
        <v>0.0393335078898348</v>
      </c>
      <c r="P68" s="25" t="n">
        <f aca="false">P57*P$52</f>
        <v>0.0398681966725594</v>
      </c>
      <c r="R68" s="25" t="n">
        <f aca="false">R57*R$52</f>
        <v>0.0433321697862241</v>
      </c>
      <c r="T68" s="25" t="n">
        <f aca="false">T57*T$52</f>
        <v>0.0373094330833333</v>
      </c>
      <c r="V68" s="25" t="n">
        <f aca="false">V57*V$52</f>
        <v>0.0365746804084201</v>
      </c>
      <c r="X68" s="25" t="n">
        <f aca="false">X57*X$52</f>
        <v>0.0378502330833333</v>
      </c>
      <c r="Z68" s="25" t="n">
        <f aca="false">Z57*Z$52</f>
        <v>0.0365112359686294</v>
      </c>
    </row>
    <row r="69" customFormat="false" ht="15" hidden="false" customHeight="false" outlineLevel="0" collapsed="false">
      <c r="A69" s="0" t="s">
        <v>766</v>
      </c>
      <c r="B69" s="25" t="n">
        <f aca="false">B58*B$52</f>
        <v>0.0343891130833333</v>
      </c>
      <c r="D69" s="25" t="n">
        <f aca="false">D58*D$52</f>
        <v>0.0343891130833333</v>
      </c>
      <c r="F69" s="25" t="n">
        <f aca="false">F58*F$52</f>
        <v>0.0368767930833333</v>
      </c>
      <c r="H69" s="25" t="n">
        <f aca="false">H58*H$52</f>
        <v>0.0469684723590292</v>
      </c>
      <c r="J69" s="25" t="n">
        <f aca="false">J58*J$52</f>
        <v>0.0494366324516269</v>
      </c>
      <c r="L69" s="25" t="n">
        <f aca="false">L58*L$52</f>
        <v>0.0495315130833333</v>
      </c>
      <c r="N69" s="25" t="n">
        <f aca="false">N58*N$52</f>
        <v>0.0393335078898348</v>
      </c>
      <c r="P69" s="25" t="n">
        <f aca="false">P58*P$52</f>
        <v>0.0398681966725594</v>
      </c>
      <c r="R69" s="25" t="n">
        <f aca="false">R58*R$52</f>
        <v>0.0433321697862241</v>
      </c>
      <c r="T69" s="25" t="n">
        <f aca="false">T58*T$52</f>
        <v>0.0373094330833333</v>
      </c>
      <c r="V69" s="25" t="n">
        <f aca="false">V58*V$52</f>
        <v>0.0365746804084201</v>
      </c>
      <c r="X69" s="25" t="n">
        <f aca="false">X58*X$52</f>
        <v>0.0378502330833333</v>
      </c>
      <c r="Z69" s="25" t="n">
        <f aca="false">Z58*Z$52</f>
        <v>0.0365112359686294</v>
      </c>
    </row>
    <row r="70" customFormat="false" ht="15" hidden="false" customHeight="false" outlineLevel="0" collapsed="false">
      <c r="A70" s="0" t="s">
        <v>767</v>
      </c>
      <c r="B70" s="25" t="n">
        <f aca="false">B59*B$52</f>
        <v>0.0687782261666667</v>
      </c>
      <c r="D70" s="25" t="n">
        <f aca="false">D59*D$52</f>
        <v>0.0687782261666667</v>
      </c>
      <c r="F70" s="25" t="n">
        <f aca="false">F59*F$52</f>
        <v>0.0737535861666667</v>
      </c>
      <c r="H70" s="25" t="n">
        <f aca="false">H59*H$52</f>
        <v>0.0939369447180584</v>
      </c>
      <c r="J70" s="25" t="n">
        <f aca="false">J59*J$52</f>
        <v>0.0988732649032539</v>
      </c>
      <c r="L70" s="25" t="n">
        <f aca="false">L59*L$52</f>
        <v>0.0990630261666667</v>
      </c>
      <c r="N70" s="25" t="n">
        <f aca="false">N59*N$52</f>
        <v>0.0786670157796696</v>
      </c>
      <c r="P70" s="25" t="n">
        <f aca="false">P59*P$52</f>
        <v>0.0797363933451189</v>
      </c>
      <c r="R70" s="25" t="n">
        <f aca="false">R59*R$52</f>
        <v>0.0866643395724482</v>
      </c>
      <c r="T70" s="25" t="n">
        <f aca="false">T59*T$52</f>
        <v>0.0746188661666667</v>
      </c>
      <c r="V70" s="25" t="n">
        <f aca="false">V59*V$52</f>
        <v>0.0731493608168402</v>
      </c>
      <c r="X70" s="25" t="n">
        <f aca="false">X59*X$52</f>
        <v>0.0757004661666667</v>
      </c>
      <c r="Z70" s="25" t="n">
        <f aca="false">Z59*Z$52</f>
        <v>0.0730224719372589</v>
      </c>
    </row>
    <row r="71" customFormat="false" ht="15" hidden="false" customHeight="false" outlineLevel="0" collapsed="false">
      <c r="A71" s="0" t="s">
        <v>769</v>
      </c>
      <c r="B71" s="25" t="n">
        <f aca="false">B60*B$52</f>
        <v>0.0343891130833333</v>
      </c>
      <c r="D71" s="25" t="n">
        <f aca="false">D60*D$52</f>
        <v>0.0343891130833333</v>
      </c>
      <c r="F71" s="25" t="n">
        <f aca="false">F60*F$52</f>
        <v>0.0368767930833333</v>
      </c>
      <c r="H71" s="25" t="n">
        <f aca="false">H60*H$52</f>
        <v>0.0469684723590292</v>
      </c>
      <c r="J71" s="25" t="n">
        <f aca="false">J60*J$52</f>
        <v>0.0494366324516269</v>
      </c>
      <c r="L71" s="25" t="n">
        <f aca="false">L60*L$52</f>
        <v>0.0495315130833333</v>
      </c>
      <c r="N71" s="25" t="n">
        <f aca="false">N60*N$52</f>
        <v>0.0393335078898348</v>
      </c>
      <c r="P71" s="25" t="n">
        <f aca="false">P60*P$52</f>
        <v>0.0398681966725594</v>
      </c>
      <c r="R71" s="25" t="n">
        <f aca="false">R60*R$52</f>
        <v>0.0433321697862241</v>
      </c>
      <c r="T71" s="25" t="n">
        <f aca="false">T60*T$52</f>
        <v>0.0373094330833333</v>
      </c>
      <c r="V71" s="25" t="n">
        <f aca="false">V60*V$52</f>
        <v>0.0365746804084201</v>
      </c>
      <c r="X71" s="25" t="n">
        <f aca="false">X60*X$52</f>
        <v>0.0378502330833333</v>
      </c>
      <c r="Z71" s="25" t="n">
        <f aca="false">Z60*Z$52</f>
        <v>0.0365112359686294</v>
      </c>
    </row>
    <row r="72" customFormat="false" ht="15" hidden="false" customHeight="false" outlineLevel="0" collapsed="false">
      <c r="A72" s="0" t="s">
        <v>770</v>
      </c>
      <c r="B72" s="25" t="n">
        <f aca="false">B61*B$52</f>
        <v>0.0687782261666667</v>
      </c>
      <c r="D72" s="25" t="n">
        <f aca="false">D61*D$52</f>
        <v>0.0687782261666667</v>
      </c>
      <c r="F72" s="25" t="n">
        <f aca="false">F61*F$52</f>
        <v>0.0737535861666667</v>
      </c>
      <c r="H72" s="25" t="n">
        <f aca="false">H61*H$52</f>
        <v>0.0939369447180584</v>
      </c>
      <c r="J72" s="25" t="n">
        <f aca="false">J61*J$52</f>
        <v>0.0988732649032539</v>
      </c>
      <c r="L72" s="25" t="n">
        <f aca="false">L61*L$52</f>
        <v>0.0990630261666667</v>
      </c>
      <c r="N72" s="25" t="n">
        <f aca="false">N61*N$52</f>
        <v>0.0786670157796696</v>
      </c>
      <c r="P72" s="25" t="n">
        <f aca="false">P61*P$52</f>
        <v>0.0797363933451189</v>
      </c>
      <c r="R72" s="25" t="n">
        <f aca="false">R61*R$52</f>
        <v>0.0866643395724482</v>
      </c>
      <c r="T72" s="25" t="n">
        <f aca="false">T61*T$52</f>
        <v>0.0746188661666667</v>
      </c>
      <c r="V72" s="25" t="n">
        <f aca="false">V61*V$52</f>
        <v>0.0731493608168402</v>
      </c>
      <c r="X72" s="25" t="n">
        <f aca="false">X61*X$52</f>
        <v>0.0757004661666667</v>
      </c>
      <c r="Z72" s="25" t="n">
        <f aca="false">Z61*Z$52</f>
        <v>0.0730224719372589</v>
      </c>
    </row>
    <row r="73" customFormat="false" ht="15" hidden="false" customHeight="false" outlineLevel="0" collapsed="false">
      <c r="A73" s="0" t="s">
        <v>772</v>
      </c>
      <c r="B73" s="25" t="n">
        <f aca="false">B62*B$52</f>
        <v>0.0687782261666667</v>
      </c>
      <c r="D73" s="25" t="n">
        <f aca="false">D62*D$52</f>
        <v>0.0687782261666667</v>
      </c>
      <c r="F73" s="25" t="n">
        <f aca="false">F62*F$52</f>
        <v>0.0737535861666667</v>
      </c>
      <c r="H73" s="25" t="n">
        <f aca="false">H62*H$52</f>
        <v>0.0939369447180584</v>
      </c>
      <c r="J73" s="25" t="n">
        <f aca="false">J62*J$52</f>
        <v>0.0988732649032539</v>
      </c>
      <c r="L73" s="25" t="n">
        <f aca="false">L62*L$52</f>
        <v>0.0990630261666667</v>
      </c>
      <c r="N73" s="25" t="n">
        <f aca="false">N62*N$52</f>
        <v>0.0786670157796696</v>
      </c>
      <c r="P73" s="25" t="n">
        <f aca="false">P62*P$52</f>
        <v>0.0797363933451189</v>
      </c>
      <c r="R73" s="25" t="n">
        <f aca="false">R62*R$52</f>
        <v>0.0866643395724482</v>
      </c>
      <c r="T73" s="25" t="n">
        <f aca="false">T62*T$52</f>
        <v>0.0746188661666667</v>
      </c>
      <c r="V73" s="25" t="n">
        <f aca="false">V62*V$52</f>
        <v>0.0731493608168402</v>
      </c>
      <c r="X73" s="25" t="n">
        <f aca="false">X62*X$52</f>
        <v>0.0757004661666667</v>
      </c>
      <c r="Z73" s="25" t="n">
        <f aca="false">Z62*Z$52</f>
        <v>0.0730224719372589</v>
      </c>
    </row>
    <row r="74" customFormat="false" ht="15" hidden="false" customHeight="false" outlineLevel="0" collapsed="false">
      <c r="A74" s="0" t="s">
        <v>708</v>
      </c>
      <c r="B74" s="25" t="n">
        <f aca="false">B63*B$52</f>
        <v>0.0687782261666667</v>
      </c>
      <c r="D74" s="25" t="n">
        <f aca="false">D63*D$52</f>
        <v>0.0687782261666667</v>
      </c>
      <c r="F74" s="25" t="n">
        <f aca="false">F63*F$52</f>
        <v>0.0737535861666667</v>
      </c>
      <c r="H74" s="25" t="n">
        <f aca="false">H63*H$52</f>
        <v>0.0939369447180584</v>
      </c>
      <c r="J74" s="25" t="n">
        <f aca="false">J63*J$52</f>
        <v>0.0988732649032539</v>
      </c>
      <c r="L74" s="25" t="n">
        <f aca="false">L63*L$52</f>
        <v>0.0990630261666667</v>
      </c>
      <c r="N74" s="25" t="n">
        <f aca="false">N63*N$52</f>
        <v>0.0786670157796696</v>
      </c>
      <c r="P74" s="25" t="n">
        <f aca="false">P63*P$52</f>
        <v>0.0797363933451189</v>
      </c>
      <c r="R74" s="25" t="n">
        <f aca="false">R63*R$52</f>
        <v>0.0866643395724482</v>
      </c>
      <c r="T74" s="25" t="n">
        <f aca="false">T63*T$52</f>
        <v>0.0746188661666667</v>
      </c>
      <c r="V74" s="25" t="n">
        <f aca="false">V63*V$52</f>
        <v>0.0731493608168402</v>
      </c>
      <c r="X74" s="25" t="n">
        <f aca="false">X63*X$52</f>
        <v>0.0757004661666667</v>
      </c>
      <c r="Z74" s="25" t="n">
        <f aca="false">Z63*Z$52</f>
        <v>0.0730224719372589</v>
      </c>
    </row>
    <row r="75" customFormat="false" ht="15" hidden="false" customHeight="false" outlineLevel="0" collapsed="false">
      <c r="A75" s="0" t="s">
        <v>775</v>
      </c>
      <c r="B75" s="25" t="n">
        <f aca="false">B64*B$52</f>
        <v>0.0171945565416667</v>
      </c>
      <c r="D75" s="25" t="n">
        <f aca="false">D64*D$52</f>
        <v>0.0171945565416667</v>
      </c>
      <c r="F75" s="25" t="n">
        <f aca="false">F64*F$52</f>
        <v>0.0184383965416667</v>
      </c>
      <c r="H75" s="25" t="n">
        <f aca="false">H64*H$52</f>
        <v>0.0234842361795146</v>
      </c>
      <c r="J75" s="25" t="n">
        <f aca="false">J64*J$52</f>
        <v>0.0247183162258135</v>
      </c>
      <c r="L75" s="25" t="n">
        <f aca="false">L64*L$52</f>
        <v>0.0247657565416667</v>
      </c>
      <c r="N75" s="25" t="n">
        <f aca="false">N64*N$52</f>
        <v>0.0196667539449174</v>
      </c>
      <c r="P75" s="25" t="n">
        <f aca="false">P64*P$52</f>
        <v>0.0199340983362797</v>
      </c>
      <c r="R75" s="25" t="n">
        <f aca="false">R64*R$52</f>
        <v>0.021666084893112</v>
      </c>
      <c r="T75" s="25" t="n">
        <f aca="false">T64*T$52</f>
        <v>0.0186547165416667</v>
      </c>
      <c r="V75" s="25" t="n">
        <f aca="false">V64*V$52</f>
        <v>0.01828734020421</v>
      </c>
      <c r="X75" s="25" t="n">
        <f aca="false">X64*X$52</f>
        <v>0.0189251165416667</v>
      </c>
      <c r="Z75" s="25" t="n">
        <f aca="false">Z64*Z$52</f>
        <v>0.0182556179843147</v>
      </c>
    </row>
    <row r="76" customFormat="false" ht="15" hidden="false" customHeight="false" outlineLevel="0" collapsed="false">
      <c r="A76" s="0" t="s">
        <v>777</v>
      </c>
      <c r="B76" s="25" t="n">
        <f aca="false">B65*B$52</f>
        <v>0.0687782261666667</v>
      </c>
      <c r="D76" s="25" t="n">
        <f aca="false">D65*D$52</f>
        <v>0.0687782261666667</v>
      </c>
      <c r="F76" s="25" t="n">
        <f aca="false">F65*F$52</f>
        <v>0.0737535861666667</v>
      </c>
      <c r="H76" s="25" t="n">
        <f aca="false">H65*H$52</f>
        <v>0.0939369447180584</v>
      </c>
      <c r="J76" s="25" t="n">
        <f aca="false">J65*J$52</f>
        <v>0.0988732649032539</v>
      </c>
      <c r="L76" s="25" t="n">
        <f aca="false">L65*L$52</f>
        <v>0.0990630261666667</v>
      </c>
      <c r="N76" s="25" t="n">
        <f aca="false">N65*N$52</f>
        <v>0.0786670157796696</v>
      </c>
      <c r="P76" s="25" t="n">
        <f aca="false">P65*P$52</f>
        <v>0.0797363933451189</v>
      </c>
      <c r="R76" s="25" t="n">
        <f aca="false">R65*R$52</f>
        <v>0.0866643395724482</v>
      </c>
      <c r="T76" s="25" t="n">
        <f aca="false">T65*T$52</f>
        <v>0.0746188661666667</v>
      </c>
      <c r="V76" s="25" t="n">
        <f aca="false">V65*V$52</f>
        <v>0.0731493608168402</v>
      </c>
      <c r="X76" s="25" t="n">
        <f aca="false">X65*X$52</f>
        <v>0.0757004661666667</v>
      </c>
      <c r="Z76" s="25" t="n">
        <f aca="false">Z65*Z$52</f>
        <v>0.0730224719372589</v>
      </c>
    </row>
    <row r="77" s="101" customFormat="true" ht="15" hidden="false" customHeight="false" outlineLevel="0" collapsed="false">
      <c r="A77" s="101" t="s">
        <v>936</v>
      </c>
      <c r="B77" s="177" t="n">
        <f aca="false">SUM(B68:B76)</f>
        <v>0.464253026625</v>
      </c>
      <c r="D77" s="177" t="n">
        <f aca="false">SUM(D68:D76)</f>
        <v>0.464253026625</v>
      </c>
      <c r="F77" s="177" t="n">
        <f aca="false">SUM(F68:F76)</f>
        <v>0.497836706625</v>
      </c>
      <c r="H77" s="177" t="n">
        <f aca="false">SUM(H68:H76)</f>
        <v>0.634074376846894</v>
      </c>
      <c r="J77" s="177" t="n">
        <f aca="false">SUM(J68:J76)</f>
        <v>0.667394538096964</v>
      </c>
      <c r="L77" s="177" t="n">
        <f aca="false">SUM(L68:L76)</f>
        <v>0.668675426625</v>
      </c>
      <c r="N77" s="177" t="n">
        <f aca="false">SUM(N68:N76)</f>
        <v>0.53100235651277</v>
      </c>
      <c r="P77" s="177" t="n">
        <f aca="false">SUM(P68:P76)</f>
        <v>0.538220655079553</v>
      </c>
      <c r="R77" s="177" t="n">
        <f aca="false">SUM(R68:R76)</f>
        <v>0.584984292114026</v>
      </c>
      <c r="T77" s="177" t="n">
        <f aca="false">SUM(T68:T76)</f>
        <v>0.503677346625</v>
      </c>
      <c r="V77" s="177" t="n">
        <f aca="false">SUM(V68:V76)</f>
        <v>0.493758185513671</v>
      </c>
      <c r="X77" s="177" t="n">
        <f aca="false">SUM(X68:X76)</f>
        <v>0.510978146625</v>
      </c>
      <c r="Z77" s="177" t="n">
        <f aca="false">SUM(Z68:Z76)</f>
        <v>0.492901685576497</v>
      </c>
      <c r="AA77" s="177" t="n">
        <f aca="false">D$2*D77+F$2*F77</f>
        <v>0.480848054439564</v>
      </c>
      <c r="AB77" s="177" t="n">
        <f aca="false">H$2*H77+J$2*J77+L$2*L77</f>
        <v>0.662912023301637</v>
      </c>
      <c r="AC77" s="177" t="n">
        <f aca="false">N$2*N77+P$2*P77+R$2*R77+T$2*T77+V$2*V77+X$2*X77+Z$2*Z77</f>
        <v>0.517546257886827</v>
      </c>
    </row>
    <row r="78" customFormat="false" ht="15" hidden="false" customHeight="false" outlineLevel="0" collapsed="false">
      <c r="B78" s="25"/>
    </row>
    <row r="79" customFormat="false" ht="15" hidden="false" customHeight="false" outlineLevel="0" collapsed="false">
      <c r="A79" s="53" t="s">
        <v>968</v>
      </c>
      <c r="B79" s="25"/>
    </row>
    <row r="80" customFormat="false" ht="15" hidden="false" customHeight="false" outlineLevel="0" collapsed="false">
      <c r="A80" s="0" t="s">
        <v>764</v>
      </c>
      <c r="B80" s="25" t="n">
        <f aca="false">B57*B$53</f>
        <v>0.0687782261666667</v>
      </c>
      <c r="D80" s="25" t="n">
        <f aca="false">D57*D$53</f>
        <v>0.0687782261666667</v>
      </c>
      <c r="F80" s="25" t="n">
        <f aca="false">F57*F$53</f>
        <v>0.0737535861666667</v>
      </c>
      <c r="H80" s="25" t="n">
        <f aca="false">H57*H$53</f>
        <v>0.0939369447180584</v>
      </c>
      <c r="J80" s="25" t="n">
        <f aca="false">J57*J$53</f>
        <v>0.0988732649032539</v>
      </c>
      <c r="L80" s="25" t="n">
        <f aca="false">L57*L$53</f>
        <v>0.0990630261666667</v>
      </c>
      <c r="N80" s="25" t="n">
        <f aca="false">N57*N$53</f>
        <v>0.0786670157796696</v>
      </c>
      <c r="P80" s="25" t="n">
        <f aca="false">P57*P$53</f>
        <v>0.0797363933451189</v>
      </c>
      <c r="R80" s="25" t="n">
        <f aca="false">R57*R$53</f>
        <v>0.0866643395724482</v>
      </c>
      <c r="T80" s="25" t="n">
        <f aca="false">T57*T$53</f>
        <v>0.0746188661666667</v>
      </c>
      <c r="V80" s="25" t="n">
        <f aca="false">V57*V$53</f>
        <v>0.0731493608168402</v>
      </c>
      <c r="X80" s="25" t="n">
        <f aca="false">X57*X$53</f>
        <v>0.0757004661666667</v>
      </c>
      <c r="Z80" s="25" t="n">
        <f aca="false">Z57*Z$53</f>
        <v>0.0730224719372589</v>
      </c>
    </row>
    <row r="81" customFormat="false" ht="15" hidden="false" customHeight="false" outlineLevel="0" collapsed="false">
      <c r="A81" s="0" t="s">
        <v>766</v>
      </c>
      <c r="B81" s="25" t="n">
        <f aca="false">B58*B$53</f>
        <v>0.0687782261666667</v>
      </c>
      <c r="D81" s="25" t="n">
        <f aca="false">D58*D$53</f>
        <v>0.0687782261666667</v>
      </c>
      <c r="F81" s="25" t="n">
        <f aca="false">F58*F$53</f>
        <v>0.0737535861666667</v>
      </c>
      <c r="H81" s="25" t="n">
        <f aca="false">H58*H$53</f>
        <v>0.0939369447180584</v>
      </c>
      <c r="J81" s="25" t="n">
        <f aca="false">J58*J$53</f>
        <v>0.0988732649032539</v>
      </c>
      <c r="L81" s="25" t="n">
        <f aca="false">L58*L$53</f>
        <v>0.0990630261666667</v>
      </c>
      <c r="N81" s="25" t="n">
        <f aca="false">N58*N$53</f>
        <v>0.0786670157796696</v>
      </c>
      <c r="P81" s="25" t="n">
        <f aca="false">P58*P$53</f>
        <v>0.0797363933451189</v>
      </c>
      <c r="R81" s="25" t="n">
        <f aca="false">R58*R$53</f>
        <v>0.0866643395724482</v>
      </c>
      <c r="T81" s="25" t="n">
        <f aca="false">T58*T$53</f>
        <v>0.0746188661666667</v>
      </c>
      <c r="V81" s="25" t="n">
        <f aca="false">V58*V$53</f>
        <v>0.0731493608168402</v>
      </c>
      <c r="X81" s="25" t="n">
        <f aca="false">X58*X$53</f>
        <v>0.0757004661666667</v>
      </c>
      <c r="Z81" s="25" t="n">
        <f aca="false">Z58*Z$53</f>
        <v>0.0730224719372589</v>
      </c>
    </row>
    <row r="82" customFormat="false" ht="15" hidden="false" customHeight="false" outlineLevel="0" collapsed="false">
      <c r="A82" s="0" t="s">
        <v>767</v>
      </c>
      <c r="B82" s="25" t="n">
        <f aca="false">B59*B$53</f>
        <v>0.137556452333333</v>
      </c>
      <c r="D82" s="25" t="n">
        <f aca="false">D59*D$53</f>
        <v>0.137556452333333</v>
      </c>
      <c r="F82" s="25" t="n">
        <f aca="false">F59*F$53</f>
        <v>0.147507172333333</v>
      </c>
      <c r="H82" s="25" t="n">
        <f aca="false">H59*H$53</f>
        <v>0.187873889436117</v>
      </c>
      <c r="J82" s="25" t="n">
        <f aca="false">J59*J$53</f>
        <v>0.197746529806508</v>
      </c>
      <c r="L82" s="25" t="n">
        <f aca="false">L59*L$53</f>
        <v>0.198126052333333</v>
      </c>
      <c r="N82" s="25" t="n">
        <f aca="false">N59*N$53</f>
        <v>0.157334031559339</v>
      </c>
      <c r="P82" s="25" t="n">
        <f aca="false">P59*P$53</f>
        <v>0.159472786690238</v>
      </c>
      <c r="R82" s="25" t="n">
        <f aca="false">R59*R$53</f>
        <v>0.173328679144896</v>
      </c>
      <c r="T82" s="25" t="n">
        <f aca="false">T59*T$53</f>
        <v>0.149237732333333</v>
      </c>
      <c r="V82" s="25" t="n">
        <f aca="false">V59*V$53</f>
        <v>0.14629872163368</v>
      </c>
      <c r="X82" s="25" t="n">
        <f aca="false">X59*X$53</f>
        <v>0.151400932333333</v>
      </c>
      <c r="Z82" s="25" t="n">
        <f aca="false">Z59*Z$53</f>
        <v>0.146044943874518</v>
      </c>
    </row>
    <row r="83" customFormat="false" ht="15" hidden="false" customHeight="false" outlineLevel="0" collapsed="false">
      <c r="A83" s="0" t="s">
        <v>769</v>
      </c>
      <c r="B83" s="25" t="n">
        <f aca="false">B60*B$53</f>
        <v>0.0687782261666667</v>
      </c>
      <c r="D83" s="25" t="n">
        <f aca="false">D60*D$53</f>
        <v>0.0687782261666667</v>
      </c>
      <c r="F83" s="25" t="n">
        <f aca="false">F60*F$53</f>
        <v>0.0737535861666667</v>
      </c>
      <c r="H83" s="25" t="n">
        <f aca="false">H60*H$53</f>
        <v>0.0939369447180584</v>
      </c>
      <c r="J83" s="25" t="n">
        <f aca="false">J60*J$53</f>
        <v>0.0988732649032539</v>
      </c>
      <c r="L83" s="25" t="n">
        <f aca="false">L60*L$53</f>
        <v>0.0990630261666667</v>
      </c>
      <c r="N83" s="25" t="n">
        <f aca="false">N60*N$53</f>
        <v>0.0786670157796696</v>
      </c>
      <c r="P83" s="25" t="n">
        <f aca="false">P60*P$53</f>
        <v>0.0797363933451189</v>
      </c>
      <c r="R83" s="25" t="n">
        <f aca="false">R60*R$53</f>
        <v>0.0866643395724482</v>
      </c>
      <c r="T83" s="25" t="n">
        <f aca="false">T60*T$53</f>
        <v>0.0746188661666667</v>
      </c>
      <c r="V83" s="25" t="n">
        <f aca="false">V60*V$53</f>
        <v>0.0731493608168402</v>
      </c>
      <c r="X83" s="25" t="n">
        <f aca="false">X60*X$53</f>
        <v>0.0757004661666667</v>
      </c>
      <c r="Z83" s="25" t="n">
        <f aca="false">Z60*Z$53</f>
        <v>0.0730224719372589</v>
      </c>
    </row>
    <row r="84" customFormat="false" ht="15" hidden="false" customHeight="false" outlineLevel="0" collapsed="false">
      <c r="A84" s="0" t="s">
        <v>770</v>
      </c>
      <c r="B84" s="25" t="n">
        <f aca="false">B61*B$53</f>
        <v>0.137556452333333</v>
      </c>
      <c r="D84" s="25" t="n">
        <f aca="false">D61*D$53</f>
        <v>0.137556452333333</v>
      </c>
      <c r="F84" s="25" t="n">
        <f aca="false">F61*F$53</f>
        <v>0.147507172333333</v>
      </c>
      <c r="H84" s="25" t="n">
        <f aca="false">H61*H$53</f>
        <v>0.187873889436117</v>
      </c>
      <c r="J84" s="25" t="n">
        <f aca="false">J61*J$53</f>
        <v>0.197746529806508</v>
      </c>
      <c r="L84" s="25" t="n">
        <f aca="false">L61*L$53</f>
        <v>0.198126052333333</v>
      </c>
      <c r="N84" s="25" t="n">
        <f aca="false">N61*N$53</f>
        <v>0.157334031559339</v>
      </c>
      <c r="P84" s="25" t="n">
        <f aca="false">P61*P$53</f>
        <v>0.159472786690238</v>
      </c>
      <c r="R84" s="25" t="n">
        <f aca="false">R61*R$53</f>
        <v>0.173328679144896</v>
      </c>
      <c r="T84" s="25" t="n">
        <f aca="false">T61*T$53</f>
        <v>0.149237732333333</v>
      </c>
      <c r="V84" s="25" t="n">
        <f aca="false">V61*V$53</f>
        <v>0.14629872163368</v>
      </c>
      <c r="X84" s="25" t="n">
        <f aca="false">X61*X$53</f>
        <v>0.151400932333333</v>
      </c>
      <c r="Z84" s="25" t="n">
        <f aca="false">Z61*Z$53</f>
        <v>0.146044943874518</v>
      </c>
    </row>
    <row r="85" customFormat="false" ht="15" hidden="false" customHeight="false" outlineLevel="0" collapsed="false">
      <c r="A85" s="0" t="s">
        <v>772</v>
      </c>
      <c r="B85" s="25" t="n">
        <f aca="false">B62*B$53</f>
        <v>0.137556452333333</v>
      </c>
      <c r="D85" s="25" t="n">
        <f aca="false">D62*D$53</f>
        <v>0.137556452333333</v>
      </c>
      <c r="F85" s="25" t="n">
        <f aca="false">F62*F$53</f>
        <v>0.147507172333333</v>
      </c>
      <c r="H85" s="25" t="n">
        <f aca="false">H62*H$53</f>
        <v>0.187873889436117</v>
      </c>
      <c r="J85" s="25" t="n">
        <f aca="false">J62*J$53</f>
        <v>0.197746529806508</v>
      </c>
      <c r="L85" s="25" t="n">
        <f aca="false">L62*L$53</f>
        <v>0.198126052333333</v>
      </c>
      <c r="N85" s="25" t="n">
        <f aca="false">N62*N$53</f>
        <v>0.157334031559339</v>
      </c>
      <c r="P85" s="25" t="n">
        <f aca="false">P62*P$53</f>
        <v>0.159472786690238</v>
      </c>
      <c r="R85" s="25" t="n">
        <f aca="false">R62*R$53</f>
        <v>0.173328679144896</v>
      </c>
      <c r="T85" s="25" t="n">
        <f aca="false">T62*T$53</f>
        <v>0.149237732333333</v>
      </c>
      <c r="V85" s="25" t="n">
        <f aca="false">V62*V$53</f>
        <v>0.14629872163368</v>
      </c>
      <c r="X85" s="25" t="n">
        <f aca="false">X62*X$53</f>
        <v>0.151400932333333</v>
      </c>
      <c r="Z85" s="25" t="n">
        <f aca="false">Z62*Z$53</f>
        <v>0.146044943874518</v>
      </c>
    </row>
    <row r="86" customFormat="false" ht="15" hidden="false" customHeight="false" outlineLevel="0" collapsed="false">
      <c r="A86" s="0" t="s">
        <v>708</v>
      </c>
      <c r="B86" s="25" t="n">
        <f aca="false">B63*B$53</f>
        <v>0.137556452333333</v>
      </c>
      <c r="D86" s="25" t="n">
        <f aca="false">D63*D$53</f>
        <v>0.137556452333333</v>
      </c>
      <c r="F86" s="25" t="n">
        <f aca="false">F63*F$53</f>
        <v>0.147507172333333</v>
      </c>
      <c r="H86" s="25" t="n">
        <f aca="false">H63*H$53</f>
        <v>0.187873889436117</v>
      </c>
      <c r="J86" s="25" t="n">
        <f aca="false">J63*J$53</f>
        <v>0.197746529806508</v>
      </c>
      <c r="L86" s="25" t="n">
        <f aca="false">L63*L$53</f>
        <v>0.198126052333333</v>
      </c>
      <c r="N86" s="25" t="n">
        <f aca="false">N63*N$53</f>
        <v>0.157334031559339</v>
      </c>
      <c r="P86" s="25" t="n">
        <f aca="false">P63*P$53</f>
        <v>0.159472786690238</v>
      </c>
      <c r="R86" s="25" t="n">
        <f aca="false">R63*R$53</f>
        <v>0.173328679144896</v>
      </c>
      <c r="T86" s="25" t="n">
        <f aca="false">T63*T$53</f>
        <v>0.149237732333333</v>
      </c>
      <c r="V86" s="25" t="n">
        <f aca="false">V63*V$53</f>
        <v>0.14629872163368</v>
      </c>
      <c r="X86" s="25" t="n">
        <f aca="false">X63*X$53</f>
        <v>0.151400932333333</v>
      </c>
      <c r="Z86" s="25" t="n">
        <f aca="false">Z63*Z$53</f>
        <v>0.146044943874518</v>
      </c>
    </row>
    <row r="87" customFormat="false" ht="15" hidden="false" customHeight="false" outlineLevel="0" collapsed="false">
      <c r="A87" s="0" t="s">
        <v>775</v>
      </c>
      <c r="B87" s="25" t="n">
        <f aca="false">B64*B$53</f>
        <v>0.0343891130833333</v>
      </c>
      <c r="D87" s="25" t="n">
        <f aca="false">D64*D$53</f>
        <v>0.0343891130833333</v>
      </c>
      <c r="F87" s="25" t="n">
        <f aca="false">F64*F$53</f>
        <v>0.0368767930833333</v>
      </c>
      <c r="H87" s="25" t="n">
        <f aca="false">H64*H$53</f>
        <v>0.0469684723590292</v>
      </c>
      <c r="J87" s="25" t="n">
        <f aca="false">J64*J$53</f>
        <v>0.0494366324516269</v>
      </c>
      <c r="L87" s="25" t="n">
        <f aca="false">L64*L$53</f>
        <v>0.0495315130833333</v>
      </c>
      <c r="N87" s="25" t="n">
        <f aca="false">N64*N$53</f>
        <v>0.0393335078898348</v>
      </c>
      <c r="P87" s="25" t="n">
        <f aca="false">P64*P$53</f>
        <v>0.0398681966725594</v>
      </c>
      <c r="R87" s="25" t="n">
        <f aca="false">R64*R$53</f>
        <v>0.0433321697862241</v>
      </c>
      <c r="T87" s="25" t="n">
        <f aca="false">T64*T$53</f>
        <v>0.0373094330833333</v>
      </c>
      <c r="V87" s="25" t="n">
        <f aca="false">V64*V$53</f>
        <v>0.0365746804084201</v>
      </c>
      <c r="X87" s="25" t="n">
        <f aca="false">X64*X$53</f>
        <v>0.0378502330833333</v>
      </c>
      <c r="Z87" s="25" t="n">
        <f aca="false">Z64*Z$53</f>
        <v>0.0365112359686294</v>
      </c>
    </row>
    <row r="88" customFormat="false" ht="15" hidden="false" customHeight="false" outlineLevel="0" collapsed="false">
      <c r="A88" s="0" t="s">
        <v>777</v>
      </c>
      <c r="B88" s="25" t="n">
        <f aca="false">B65*B$53</f>
        <v>0.137556452333333</v>
      </c>
      <c r="D88" s="25" t="n">
        <f aca="false">D65*D$53</f>
        <v>0.137556452333333</v>
      </c>
      <c r="F88" s="25" t="n">
        <f aca="false">F65*F$53</f>
        <v>0.147507172333333</v>
      </c>
      <c r="H88" s="25" t="n">
        <f aca="false">H65*H$53</f>
        <v>0.187873889436117</v>
      </c>
      <c r="J88" s="25" t="n">
        <f aca="false">J65*J$53</f>
        <v>0.197746529806508</v>
      </c>
      <c r="L88" s="25" t="n">
        <f aca="false">L65*L$53</f>
        <v>0.198126052333333</v>
      </c>
      <c r="N88" s="25" t="n">
        <f aca="false">N65*N$53</f>
        <v>0.157334031559339</v>
      </c>
      <c r="P88" s="25" t="n">
        <f aca="false">P65*P$53</f>
        <v>0.159472786690238</v>
      </c>
      <c r="R88" s="25" t="n">
        <f aca="false">R65*R$53</f>
        <v>0.173328679144896</v>
      </c>
      <c r="T88" s="25" t="n">
        <f aca="false">T65*T$53</f>
        <v>0.149237732333333</v>
      </c>
      <c r="V88" s="25" t="n">
        <f aca="false">V65*V$53</f>
        <v>0.14629872163368</v>
      </c>
      <c r="X88" s="25" t="n">
        <f aca="false">X65*X$53</f>
        <v>0.151400932333333</v>
      </c>
      <c r="Z88" s="25" t="n">
        <f aca="false">Z65*Z$53</f>
        <v>0.146044943874518</v>
      </c>
    </row>
    <row r="89" s="101" customFormat="true" ht="15" hidden="false" customHeight="false" outlineLevel="0" collapsed="false">
      <c r="A89" s="101" t="s">
        <v>938</v>
      </c>
      <c r="B89" s="177" t="n">
        <f aca="false">SUM(B80:B88)</f>
        <v>0.92850605325</v>
      </c>
      <c r="D89" s="177" t="n">
        <f aca="false">SUM(D80:D88)</f>
        <v>0.92850605325</v>
      </c>
      <c r="F89" s="177" t="n">
        <f aca="false">SUM(F80:F88)</f>
        <v>0.99567341325</v>
      </c>
      <c r="H89" s="177" t="n">
        <f aca="false">SUM(H80:H88)</f>
        <v>1.26814875369379</v>
      </c>
      <c r="J89" s="177" t="n">
        <f aca="false">SUM(J80:J88)</f>
        <v>1.33478907619393</v>
      </c>
      <c r="L89" s="177" t="n">
        <f aca="false">SUM(L80:L88)</f>
        <v>1.33735085325</v>
      </c>
      <c r="N89" s="177" t="n">
        <f aca="false">SUM(N80:N88)</f>
        <v>1.06200471302554</v>
      </c>
      <c r="P89" s="177" t="n">
        <f aca="false">SUM(P80:P88)</f>
        <v>1.07644131015911</v>
      </c>
      <c r="R89" s="177" t="n">
        <f aca="false">SUM(R80:R88)</f>
        <v>1.16996858422805</v>
      </c>
      <c r="T89" s="177" t="n">
        <f aca="false">SUM(T80:T88)</f>
        <v>1.00735469325</v>
      </c>
      <c r="V89" s="177" t="n">
        <f aca="false">SUM(V80:V88)</f>
        <v>0.987516371027342</v>
      </c>
      <c r="X89" s="177" t="n">
        <f aca="false">SUM(X80:X88)</f>
        <v>1.02195629325</v>
      </c>
      <c r="Z89" s="177" t="n">
        <f aca="false">SUM(Z80:Z88)</f>
        <v>0.985803371152995</v>
      </c>
      <c r="AA89" s="177" t="n">
        <f aca="false">D$2*D89+F$2*F89</f>
        <v>0.961696108879128</v>
      </c>
      <c r="AB89" s="177" t="n">
        <f aca="false">H$2*H89+J$2*J89+L$2*L89</f>
        <v>1.32582404660327</v>
      </c>
      <c r="AC89" s="177" t="n">
        <f aca="false">N$2*N89+P$2*P89+R$2*R89+T$2*T89+V$2*V89+X$2*X89+Z$2*Z89</f>
        <v>1.03509251577365</v>
      </c>
    </row>
    <row r="91" customFormat="false" ht="15" hidden="false" customHeight="false" outlineLevel="0" collapsed="false">
      <c r="A91" s="176" t="s">
        <v>782</v>
      </c>
    </row>
    <row r="92" s="101" customFormat="true" ht="15" hidden="false" customHeight="false" outlineLevel="0" collapsed="false">
      <c r="A92" s="101" t="s">
        <v>939</v>
      </c>
      <c r="B92" s="177" t="n">
        <f aca="false">B52+B77</f>
        <v>2.18370868079167</v>
      </c>
      <c r="D92" s="177" t="n">
        <f aca="false">D52+D77</f>
        <v>2.18370868079167</v>
      </c>
      <c r="F92" s="177" t="n">
        <f aca="false">F52+F77</f>
        <v>2.34167636079167</v>
      </c>
      <c r="H92" s="177" t="n">
        <f aca="false">H52+H77</f>
        <v>2.98249799479835</v>
      </c>
      <c r="J92" s="177" t="n">
        <f aca="false">J52+J77</f>
        <v>3.13922616067831</v>
      </c>
      <c r="L92" s="177" t="n">
        <f aca="false">L52+L77</f>
        <v>3.14525108079167</v>
      </c>
      <c r="N92" s="177" t="n">
        <f aca="false">N52+N77</f>
        <v>2.49767775100451</v>
      </c>
      <c r="P92" s="177" t="n">
        <f aca="false">P52+P77</f>
        <v>2.53163048870752</v>
      </c>
      <c r="R92" s="177" t="n">
        <f aca="false">R52+R77</f>
        <v>2.75159278142523</v>
      </c>
      <c r="T92" s="177" t="n">
        <f aca="false">T52+T77</f>
        <v>2.36914900079167</v>
      </c>
      <c r="V92" s="177" t="n">
        <f aca="false">V52+V77</f>
        <v>2.32249220593468</v>
      </c>
      <c r="X92" s="177" t="n">
        <f aca="false">X52+X77</f>
        <v>2.40348980079167</v>
      </c>
      <c r="Z92" s="177" t="n">
        <f aca="false">Z52+Z77</f>
        <v>2.31846348400797</v>
      </c>
      <c r="AA92" s="177" t="n">
        <f aca="false">D$2*D92+F$2*F92</f>
        <v>2.2617667745861</v>
      </c>
      <c r="AB92" s="177" t="n">
        <f aca="false">H$2*H92+J$2*J92+L$2*L92</f>
        <v>3.11814173923363</v>
      </c>
      <c r="AC92" s="177" t="n">
        <f aca="false">N$2*N92+P$2*P92+R$2*R92+T$2*T92+V$2*V92+X$2*X92+Z$2*Z92</f>
        <v>2.43438425006026</v>
      </c>
    </row>
    <row r="93" s="101" customFormat="true" ht="15" hidden="false" customHeight="false" outlineLevel="0" collapsed="false">
      <c r="A93" s="101" t="s">
        <v>940</v>
      </c>
      <c r="B93" s="177" t="n">
        <f aca="false">B53+B89</f>
        <v>4.36741736158333</v>
      </c>
      <c r="D93" s="177" t="n">
        <f aca="false">D53+D89</f>
        <v>4.36741736158333</v>
      </c>
      <c r="F93" s="177" t="n">
        <f aca="false">F53+F89</f>
        <v>4.68335272158333</v>
      </c>
      <c r="H93" s="177" t="n">
        <f aca="false">H53+H89</f>
        <v>5.96499598959671</v>
      </c>
      <c r="J93" s="177" t="n">
        <f aca="false">J53+J89</f>
        <v>6.27845232135662</v>
      </c>
      <c r="L93" s="177" t="n">
        <f aca="false">L53+L89</f>
        <v>6.29050216158333</v>
      </c>
      <c r="N93" s="177" t="n">
        <f aca="false">N53+N89</f>
        <v>4.99535550200902</v>
      </c>
      <c r="P93" s="177" t="n">
        <f aca="false">P53+P89</f>
        <v>5.06326097741505</v>
      </c>
      <c r="R93" s="177" t="n">
        <f aca="false">R53+R89</f>
        <v>5.50318556285046</v>
      </c>
      <c r="T93" s="177" t="n">
        <f aca="false">T53+T89</f>
        <v>4.73829800158333</v>
      </c>
      <c r="V93" s="177" t="n">
        <f aca="false">V53+V89</f>
        <v>4.64498441186935</v>
      </c>
      <c r="X93" s="177" t="n">
        <f aca="false">X53+X89</f>
        <v>4.80697960158333</v>
      </c>
      <c r="Z93" s="177" t="n">
        <f aca="false">Z53+Z89</f>
        <v>4.63692696801594</v>
      </c>
      <c r="AA93" s="177" t="n">
        <f aca="false">D$2*D93+F$2*F93</f>
        <v>4.5235335491722</v>
      </c>
      <c r="AB93" s="177" t="n">
        <f aca="false">H$2*H93+J$2*J93+L$2*L93</f>
        <v>6.23628347846725</v>
      </c>
      <c r="AC93" s="177" t="n">
        <f aca="false">N$2*N93+P$2*P93+R$2*R93+T$2*T93+V$2*V93+X$2*X93+Z$2*Z93</f>
        <v>4.86876850012052</v>
      </c>
    </row>
  </sheetData>
  <mergeCells count="12">
    <mergeCell ref="C1:D1"/>
    <mergeCell ref="E1:F1"/>
    <mergeCell ref="G1:H1"/>
    <mergeCell ref="I1:J1"/>
    <mergeCell ref="K1:L1"/>
    <mergeCell ref="M1:N1"/>
    <mergeCell ref="O1:P1"/>
    <mergeCell ref="Q1:R1"/>
    <mergeCell ref="S1:T1"/>
    <mergeCell ref="U1:V1"/>
    <mergeCell ref="W1:X1"/>
    <mergeCell ref="Y1:Z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M1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G14" activePane="bottomRight" state="frozen"/>
      <selection pane="topLeft" activeCell="A1" activeCellId="0" sqref="A1"/>
      <selection pane="topRight" activeCell="G1" activeCellId="0" sqref="G1"/>
      <selection pane="bottomLeft" activeCell="A14" activeCellId="0" sqref="A14"/>
      <selection pane="bottomRight" activeCell="C22" activeCellId="0" sqref="C22"/>
    </sheetView>
  </sheetViews>
  <sheetFormatPr defaultColWidth="8.83984375" defaultRowHeight="15" zeroHeight="false" outlineLevelRow="0" outlineLevelCol="0"/>
  <cols>
    <col collapsed="false" customWidth="true" hidden="false" outlineLevel="0" max="1" min="1" style="0" width="87.16"/>
    <col collapsed="false" customWidth="true" hidden="false" outlineLevel="0" max="2" min="2" style="0" width="17.5"/>
    <col collapsed="false" customWidth="true" hidden="false" outlineLevel="0" max="12" min="3" style="0" width="15.33"/>
    <col collapsed="false" customWidth="true" hidden="false" outlineLevel="0" max="13" min="13" style="0" width="15.5"/>
  </cols>
  <sheetData>
    <row r="1" customFormat="false" ht="15" hidden="false" customHeight="false" outlineLevel="0" collapsed="false">
      <c r="B1" s="0" t="n">
        <v>2011</v>
      </c>
      <c r="C1" s="0" t="n">
        <f aca="false">B1+1</f>
        <v>2012</v>
      </c>
      <c r="D1" s="0" t="n">
        <f aca="false">C1+1</f>
        <v>2013</v>
      </c>
      <c r="E1" s="0" t="n">
        <f aca="false">D1+1</f>
        <v>2014</v>
      </c>
      <c r="F1" s="0" t="n">
        <f aca="false">E1+1</f>
        <v>2015</v>
      </c>
      <c r="G1" s="0" t="n">
        <f aca="false">F1+1</f>
        <v>2016</v>
      </c>
      <c r="H1" s="0" t="n">
        <f aca="false">G1+1</f>
        <v>2017</v>
      </c>
      <c r="I1" s="0" t="n">
        <f aca="false">H1+1</f>
        <v>2018</v>
      </c>
      <c r="J1" s="0" t="n">
        <f aca="false">I1+1</f>
        <v>2019</v>
      </c>
      <c r="K1" s="0" t="n">
        <f aca="false">J1+1</f>
        <v>2020</v>
      </c>
      <c r="L1" s="0" t="n">
        <f aca="false">K1+1</f>
        <v>2021</v>
      </c>
      <c r="M1" s="0" t="s">
        <v>235</v>
      </c>
    </row>
    <row r="2" customFormat="false" ht="15" hidden="false" customHeight="false" outlineLevel="0" collapsed="false">
      <c r="A2" s="53" t="s">
        <v>789</v>
      </c>
    </row>
    <row r="3" customFormat="false" ht="15" hidden="false" customHeight="false" outlineLevel="0" collapsed="false">
      <c r="A3" s="0" t="s">
        <v>941</v>
      </c>
    </row>
    <row r="4" customFormat="false" ht="15" hidden="false" customHeight="false" outlineLevel="0" collapsed="false">
      <c r="A4" s="0" t="s">
        <v>238</v>
      </c>
      <c r="B4" s="54" t="n">
        <f aca="false">Demographics!C66</f>
        <v>345447.254237288</v>
      </c>
      <c r="C4" s="54" t="n">
        <f aca="false">Demographics!D66</f>
        <v>353128.372881356</v>
      </c>
      <c r="D4" s="54" t="n">
        <f aca="false">Demographics!E66</f>
        <v>360425.898305085</v>
      </c>
      <c r="E4" s="54" t="n">
        <f aca="false">Demographics!F66</f>
        <v>367409.389830508</v>
      </c>
      <c r="F4" s="54" t="n">
        <f aca="false">Demographics!G66</f>
        <v>373991.491525424</v>
      </c>
      <c r="G4" s="54" t="n">
        <f aca="false">Demographics!H66</f>
        <v>380264.745762712</v>
      </c>
      <c r="H4" s="54" t="n">
        <f aca="false">Demographics!I66</f>
        <v>386223.152542373</v>
      </c>
      <c r="I4" s="54" t="n">
        <f aca="false">Demographics!J66</f>
        <v>391847.491525424</v>
      </c>
      <c r="J4" s="54" t="n">
        <f aca="false">Demographics!K66</f>
        <v>397193.491525424</v>
      </c>
      <c r="K4" s="54" t="n">
        <f aca="false">Demographics!L66</f>
        <v>402338.338983051</v>
      </c>
      <c r="L4" s="54" t="n">
        <f aca="false">Demographics!M66</f>
        <v>407403.966101695</v>
      </c>
      <c r="M4" s="54" t="str">
        <f aca="false">Demographics!N21</f>
        <v>Calculation based on 2011 DHS data</v>
      </c>
    </row>
    <row r="5" customFormat="false" ht="15" hidden="false" customHeight="false" outlineLevel="0" collapsed="false">
      <c r="A5" s="0" t="s">
        <v>25</v>
      </c>
      <c r="B5" s="54" t="n">
        <f aca="false">Demographics!C67</f>
        <v>75332.677374976</v>
      </c>
      <c r="C5" s="54" t="n">
        <f aca="false">Demographics!D67</f>
        <v>77007.7210338699</v>
      </c>
      <c r="D5" s="54" t="n">
        <f aca="false">Demographics!E67</f>
        <v>78599.1134147277</v>
      </c>
      <c r="E5" s="54" t="n">
        <f aca="false">Demographics!F67</f>
        <v>80122.0235191868</v>
      </c>
      <c r="F5" s="54" t="n">
        <f aca="false">Demographics!G67</f>
        <v>81557.4013875884</v>
      </c>
      <c r="G5" s="54" t="n">
        <f aca="false">Demographics!H67</f>
        <v>82925.4280016434</v>
      </c>
      <c r="H5" s="54" t="n">
        <f aca="false">Demographics!I67</f>
        <v>84224.794924076</v>
      </c>
      <c r="I5" s="54" t="n">
        <f aca="false">Demographics!J67</f>
        <v>85451.310720223</v>
      </c>
      <c r="J5" s="54" t="n">
        <f aca="false">Demographics!K67</f>
        <v>86617.1283329171</v>
      </c>
      <c r="K5" s="54" t="n">
        <f aca="false">Demographics!L67</f>
        <v>87739.080031519</v>
      </c>
      <c r="L5" s="54" t="n">
        <f aca="false">Demographics!M67</f>
        <v>88843.7559227004</v>
      </c>
      <c r="M5" s="54" t="str">
        <f aca="false">Demographics!N22</f>
        <v>Calculation based on 2011 DHS data</v>
      </c>
    </row>
    <row r="6" customFormat="false" ht="15" hidden="false" customHeight="false" outlineLevel="0" collapsed="false">
      <c r="A6" s="0" t="s">
        <v>26</v>
      </c>
      <c r="B6" s="54" t="n">
        <f aca="false">Demographics!C68</f>
        <v>112434.405074287</v>
      </c>
      <c r="C6" s="54" t="n">
        <f aca="false">Demographics!D68</f>
        <v>114934.416275585</v>
      </c>
      <c r="D6" s="54" t="n">
        <f aca="false">Demographics!E68</f>
        <v>117309.577517908</v>
      </c>
      <c r="E6" s="54" t="n">
        <f aca="false">Demographics!F68</f>
        <v>119582.528613542</v>
      </c>
      <c r="F6" s="54" t="n">
        <f aca="false">Demographics!G68</f>
        <v>121724.837400567</v>
      </c>
      <c r="G6" s="54" t="n">
        <f aca="false">Demographics!H68</f>
        <v>123766.624097082</v>
      </c>
      <c r="H6" s="54" t="n">
        <f aca="false">Demographics!I68</f>
        <v>125705.935853781</v>
      </c>
      <c r="I6" s="54" t="n">
        <f aca="false">Demographics!J68</f>
        <v>127536.516933059</v>
      </c>
      <c r="J6" s="54" t="n">
        <f aca="false">Demographics!K68</f>
        <v>129276.505664057</v>
      </c>
      <c r="K6" s="54" t="n">
        <f aca="false">Demographics!L68</f>
        <v>130951.024294618</v>
      </c>
      <c r="L6" s="54" t="n">
        <f aca="false">Demographics!M68</f>
        <v>132599.75869452</v>
      </c>
      <c r="M6" s="54" t="str">
        <f aca="false">Demographics!N23</f>
        <v>Calculation based on 2011 DHS data</v>
      </c>
    </row>
    <row r="7" customFormat="false" ht="15" hidden="false" customHeight="false" outlineLevel="0" collapsed="false">
      <c r="A7" s="0" t="s">
        <v>27</v>
      </c>
      <c r="B7" s="54" t="n">
        <f aca="false">Demographics!C69</f>
        <v>157680.171788025</v>
      </c>
      <c r="C7" s="54" t="n">
        <f aca="false">Demographics!D69</f>
        <v>161186.235571901</v>
      </c>
      <c r="D7" s="54" t="n">
        <f aca="false">Demographics!E69</f>
        <v>164517.207372449</v>
      </c>
      <c r="E7" s="54" t="n">
        <f aca="false">Demographics!F69</f>
        <v>167704.83769778</v>
      </c>
      <c r="F7" s="54" t="n">
        <f aca="false">Demographics!G69</f>
        <v>170709.252737268</v>
      </c>
      <c r="G7" s="54" t="n">
        <f aca="false">Demographics!H69</f>
        <v>173572.693663987</v>
      </c>
      <c r="H7" s="54" t="n">
        <f aca="false">Demographics!I69</f>
        <v>176292.421764516</v>
      </c>
      <c r="I7" s="54" t="n">
        <f aca="false">Demographics!J69</f>
        <v>178859.663872141</v>
      </c>
      <c r="J7" s="54" t="n">
        <f aca="false">Demographics!K69</f>
        <v>181299.857528449</v>
      </c>
      <c r="K7" s="54" t="n">
        <f aca="false">Demographics!L69</f>
        <v>183648.234656914</v>
      </c>
      <c r="L7" s="54" t="n">
        <f aca="false">Demographics!M69</f>
        <v>185960.451484474</v>
      </c>
      <c r="M7" s="54" t="str">
        <f aca="false">Demographics!N24</f>
        <v>Calculation based on 2011 DHS data</v>
      </c>
    </row>
    <row r="8" customFormat="false" ht="15" hidden="false" customHeight="false" outlineLevel="0" collapsed="false">
      <c r="B8" s="54"/>
      <c r="C8" s="24"/>
      <c r="D8" s="54"/>
      <c r="E8" s="54"/>
      <c r="F8" s="54"/>
      <c r="G8" s="54"/>
      <c r="H8" s="54"/>
      <c r="I8" s="54"/>
      <c r="J8" s="54"/>
      <c r="K8" s="54"/>
      <c r="L8" s="54"/>
      <c r="M8" s="54"/>
    </row>
    <row r="9" customFormat="false" ht="15" hidden="false" customHeight="false" outlineLevel="0" collapsed="false">
      <c r="A9" s="0" t="s">
        <v>969</v>
      </c>
      <c r="B9" s="72"/>
      <c r="C9" s="74"/>
      <c r="D9" s="74"/>
      <c r="E9" s="74"/>
      <c r="F9" s="74"/>
      <c r="G9" s="74"/>
      <c r="H9" s="74"/>
      <c r="I9" s="74"/>
      <c r="J9" s="74"/>
      <c r="K9" s="74"/>
      <c r="L9" s="74"/>
      <c r="M9" s="54"/>
    </row>
    <row r="10" customFormat="false" ht="15" hidden="false" customHeight="false" outlineLevel="0" collapsed="false">
      <c r="A10" s="0" t="s">
        <v>238</v>
      </c>
      <c r="B10" s="72"/>
      <c r="C10" s="74"/>
      <c r="D10" s="74"/>
      <c r="E10" s="74"/>
      <c r="F10" s="74"/>
      <c r="G10" s="74"/>
      <c r="H10" s="74"/>
      <c r="I10" s="74"/>
      <c r="J10" s="74"/>
      <c r="K10" s="74"/>
      <c r="L10" s="74"/>
    </row>
    <row r="11" customFormat="false" ht="15" hidden="false" customHeight="false" outlineLevel="0" collapsed="false">
      <c r="A11" s="0" t="s">
        <v>25</v>
      </c>
      <c r="B11" s="74" t="n">
        <v>0</v>
      </c>
      <c r="C11" s="74" t="n">
        <f aca="false">'Regional Data Children'!AZ32</f>
        <v>0.306</v>
      </c>
      <c r="D11" s="74" t="n">
        <f aca="false">C11</f>
        <v>0.306</v>
      </c>
      <c r="E11" s="74" t="n">
        <f aca="false">D11</f>
        <v>0.306</v>
      </c>
      <c r="F11" s="74" t="n">
        <f aca="false">E11</f>
        <v>0.306</v>
      </c>
      <c r="G11" s="74" t="n">
        <f aca="false">F11</f>
        <v>0.306</v>
      </c>
      <c r="H11" s="74" t="n">
        <f aca="false">G11</f>
        <v>0.306</v>
      </c>
      <c r="I11" s="74" t="n">
        <f aca="false">H11</f>
        <v>0.306</v>
      </c>
      <c r="J11" s="74" t="n">
        <f aca="false">I11</f>
        <v>0.306</v>
      </c>
      <c r="K11" s="74" t="n">
        <f aca="false">J11</f>
        <v>0.306</v>
      </c>
      <c r="L11" s="74" t="n">
        <f aca="false">K11</f>
        <v>0.306</v>
      </c>
      <c r="M11" s="54" t="s">
        <v>943</v>
      </c>
    </row>
    <row r="12" customFormat="false" ht="15" hidden="false" customHeight="false" outlineLevel="0" collapsed="false">
      <c r="A12" s="0" t="s">
        <v>26</v>
      </c>
      <c r="B12" s="74" t="n">
        <v>0</v>
      </c>
      <c r="C12" s="74" t="n">
        <f aca="false">'Regional Data Children'!AZ33</f>
        <v>0.767</v>
      </c>
      <c r="D12" s="74" t="n">
        <f aca="false">C12</f>
        <v>0.767</v>
      </c>
      <c r="E12" s="74" t="n">
        <f aca="false">D12</f>
        <v>0.767</v>
      </c>
      <c r="F12" s="74" t="n">
        <f aca="false">E12</f>
        <v>0.767</v>
      </c>
      <c r="G12" s="74" t="n">
        <f aca="false">F12</f>
        <v>0.767</v>
      </c>
      <c r="H12" s="74" t="n">
        <f aca="false">G12</f>
        <v>0.767</v>
      </c>
      <c r="I12" s="74" t="n">
        <f aca="false">H12</f>
        <v>0.767</v>
      </c>
      <c r="J12" s="74" t="n">
        <f aca="false">I12</f>
        <v>0.767</v>
      </c>
      <c r="K12" s="74" t="n">
        <f aca="false">J12</f>
        <v>0.767</v>
      </c>
      <c r="L12" s="74" t="n">
        <f aca="false">K12</f>
        <v>0.767</v>
      </c>
      <c r="M12" s="54" t="s">
        <v>943</v>
      </c>
    </row>
    <row r="13" customFormat="false" ht="15" hidden="false" customHeight="false" outlineLevel="0" collapsed="false">
      <c r="A13" s="0" t="s">
        <v>27</v>
      </c>
      <c r="B13" s="74" t="n">
        <v>0</v>
      </c>
      <c r="C13" s="74" t="n">
        <f aca="false">'Regional Data Children'!AZ34</f>
        <v>0.493</v>
      </c>
      <c r="D13" s="74" t="n">
        <f aca="false">C13</f>
        <v>0.493</v>
      </c>
      <c r="E13" s="74" t="n">
        <f aca="false">D13</f>
        <v>0.493</v>
      </c>
      <c r="F13" s="74" t="n">
        <f aca="false">E13</f>
        <v>0.493</v>
      </c>
      <c r="G13" s="74" t="n">
        <f aca="false">F13</f>
        <v>0.493</v>
      </c>
      <c r="H13" s="74" t="n">
        <f aca="false">G13</f>
        <v>0.493</v>
      </c>
      <c r="I13" s="74" t="n">
        <f aca="false">H13</f>
        <v>0.493</v>
      </c>
      <c r="J13" s="74" t="n">
        <f aca="false">I13</f>
        <v>0.493</v>
      </c>
      <c r="K13" s="74" t="n">
        <f aca="false">J13</f>
        <v>0.493</v>
      </c>
      <c r="L13" s="74" t="n">
        <f aca="false">K13</f>
        <v>0.493</v>
      </c>
      <c r="M13" s="54" t="s">
        <v>943</v>
      </c>
    </row>
    <row r="15" customFormat="false" ht="15" hidden="false" customHeight="false" outlineLevel="0" collapsed="false">
      <c r="A15" s="0" t="s">
        <v>970</v>
      </c>
      <c r="B15" s="54"/>
      <c r="C15" s="54"/>
      <c r="D15" s="54"/>
      <c r="E15" s="54"/>
      <c r="F15" s="54"/>
      <c r="G15" s="54"/>
      <c r="H15" s="54"/>
      <c r="I15" s="54"/>
      <c r="J15" s="54"/>
      <c r="K15" s="54"/>
      <c r="L15" s="54"/>
      <c r="M15" s="54"/>
    </row>
    <row r="16" customFormat="false" ht="15" hidden="false" customHeight="false" outlineLevel="0" collapsed="false">
      <c r="A16" s="0" t="s">
        <v>238</v>
      </c>
      <c r="B16" s="54" t="n">
        <f aca="false">SUM(B17:B19)</f>
        <v>0</v>
      </c>
      <c r="C16" s="54" t="n">
        <f aca="false">SUM(C17:C19)</f>
        <v>191183.874056685</v>
      </c>
      <c r="D16" s="54" t="n">
        <f aca="false">SUM(D17:D19)</f>
        <v>195134.75789576</v>
      </c>
      <c r="E16" s="54" t="n">
        <f aca="false">SUM(E17:E19)</f>
        <v>198915.623628463</v>
      </c>
      <c r="F16" s="54" t="n">
        <f aca="false">SUM(F17:F19)</f>
        <v>202479.17671031</v>
      </c>
      <c r="G16" s="54" t="n">
        <f aca="false">SUM(G17:G19)</f>
        <v>205875.51962731</v>
      </c>
      <c r="H16" s="54" t="n">
        <f aca="false">SUM(H17:H19)</f>
        <v>209101.403976524</v>
      </c>
      <c r="I16" s="54" t="n">
        <f aca="false">SUM(I17:I19)</f>
        <v>212146.42385701</v>
      </c>
      <c r="J16" s="54" t="n">
        <f aca="false">SUM(J17:J19)</f>
        <v>215040.75087573</v>
      </c>
      <c r="K16" s="54" t="n">
        <f aca="false">SUM(K17:K19)</f>
        <v>217826.173809475</v>
      </c>
      <c r="L16" s="54" t="n">
        <f aca="false">SUM(L17:L19)</f>
        <v>220568.706812889</v>
      </c>
      <c r="M16" s="54"/>
    </row>
    <row r="17" customFormat="false" ht="15" hidden="false" customHeight="false" outlineLevel="0" collapsed="false">
      <c r="A17" s="0" t="s">
        <v>25</v>
      </c>
      <c r="B17" s="54" t="n">
        <f aca="false">B5*B11</f>
        <v>0</v>
      </c>
      <c r="C17" s="54" t="n">
        <f aca="false">C5*C11</f>
        <v>23564.3626363642</v>
      </c>
      <c r="D17" s="54" t="n">
        <f aca="false">D5*D11</f>
        <v>24051.3287049067</v>
      </c>
      <c r="E17" s="54" t="n">
        <f aca="false">E5*E11</f>
        <v>24517.3391968712</v>
      </c>
      <c r="F17" s="54" t="n">
        <f aca="false">F5*F11</f>
        <v>24956.5648246021</v>
      </c>
      <c r="G17" s="54" t="n">
        <f aca="false">G5*G11</f>
        <v>25375.1809685029</v>
      </c>
      <c r="H17" s="54" t="n">
        <f aca="false">H5*H11</f>
        <v>25772.7872467672</v>
      </c>
      <c r="I17" s="54" t="n">
        <f aca="false">I5*I11</f>
        <v>26148.1010803882</v>
      </c>
      <c r="J17" s="54" t="n">
        <f aca="false">J5*J11</f>
        <v>26504.8412698726</v>
      </c>
      <c r="K17" s="54" t="n">
        <f aca="false">K5*K11</f>
        <v>26848.1584896448</v>
      </c>
      <c r="L17" s="54" t="n">
        <f aca="false">L5*L11</f>
        <v>27186.1893123463</v>
      </c>
      <c r="M17" s="54"/>
    </row>
    <row r="18" customFormat="false" ht="15" hidden="false" customHeight="false" outlineLevel="0" collapsed="false">
      <c r="A18" s="0" t="s">
        <v>26</v>
      </c>
      <c r="B18" s="54" t="n">
        <f aca="false">B6*B12</f>
        <v>0</v>
      </c>
      <c r="C18" s="54" t="n">
        <f aca="false">C6*C12</f>
        <v>88154.6972833735</v>
      </c>
      <c r="D18" s="54" t="n">
        <f aca="false">D6*D12</f>
        <v>89976.4459562355</v>
      </c>
      <c r="E18" s="54" t="n">
        <f aca="false">E6*E12</f>
        <v>91719.7994465866</v>
      </c>
      <c r="F18" s="54" t="n">
        <f aca="false">F6*F12</f>
        <v>93362.9502862349</v>
      </c>
      <c r="G18" s="54" t="n">
        <f aca="false">G6*G12</f>
        <v>94929.0006824618</v>
      </c>
      <c r="H18" s="54" t="n">
        <f aca="false">H6*H12</f>
        <v>96416.4527998499</v>
      </c>
      <c r="I18" s="54" t="n">
        <f aca="false">I6*I12</f>
        <v>97820.5084876564</v>
      </c>
      <c r="J18" s="54" t="n">
        <f aca="false">J6*J12</f>
        <v>99155.079844332</v>
      </c>
      <c r="K18" s="54" t="n">
        <f aca="false">K6*K12</f>
        <v>100439.435633972</v>
      </c>
      <c r="L18" s="54" t="n">
        <f aca="false">L6*L12</f>
        <v>101704.014918697</v>
      </c>
      <c r="M18" s="54"/>
    </row>
    <row r="19" customFormat="false" ht="15" hidden="false" customHeight="false" outlineLevel="0" collapsed="false">
      <c r="A19" s="0" t="s">
        <v>27</v>
      </c>
      <c r="B19" s="54" t="n">
        <f aca="false">B7*B13</f>
        <v>0</v>
      </c>
      <c r="C19" s="54" t="n">
        <f aca="false">C7*C13</f>
        <v>79464.8141369474</v>
      </c>
      <c r="D19" s="54" t="n">
        <f aca="false">D7*D13</f>
        <v>81106.9832346174</v>
      </c>
      <c r="E19" s="54" t="n">
        <f aca="false">E7*E13</f>
        <v>82678.4849850055</v>
      </c>
      <c r="F19" s="54" t="n">
        <f aca="false">F7*F13</f>
        <v>84159.6615994732</v>
      </c>
      <c r="G19" s="54" t="n">
        <f aca="false">G7*G13</f>
        <v>85571.3379763454</v>
      </c>
      <c r="H19" s="54" t="n">
        <f aca="false">H7*H13</f>
        <v>86912.1639299064</v>
      </c>
      <c r="I19" s="54" t="n">
        <f aca="false">I7*I13</f>
        <v>88177.8142889658</v>
      </c>
      <c r="J19" s="54" t="n">
        <f aca="false">J7*J13</f>
        <v>89380.8297615255</v>
      </c>
      <c r="K19" s="54" t="n">
        <f aca="false">K7*K13</f>
        <v>90538.5796858587</v>
      </c>
      <c r="L19" s="54" t="n">
        <f aca="false">L7*L13</f>
        <v>91678.5025818458</v>
      </c>
      <c r="M19" s="54"/>
    </row>
    <row r="21" customFormat="false" ht="15" hidden="false" customHeight="false" outlineLevel="0" collapsed="false">
      <c r="A21" s="0" t="s">
        <v>945</v>
      </c>
    </row>
    <row r="22" customFormat="false" ht="15" hidden="false" customHeight="false" outlineLevel="0" collapsed="false">
      <c r="A22" s="0" t="s">
        <v>238</v>
      </c>
      <c r="B22" s="54" t="n">
        <f aca="false">Demographics!C72</f>
        <v>2706003.49152542</v>
      </c>
      <c r="C22" s="54" t="n">
        <f aca="false">Demographics!D72</f>
        <v>2766172.25423729</v>
      </c>
      <c r="D22" s="54" t="n">
        <f aca="false">Demographics!E72</f>
        <v>2823336.20338983</v>
      </c>
      <c r="E22" s="54" t="n">
        <f aca="false">Demographics!F72</f>
        <v>2878040.22033898</v>
      </c>
      <c r="F22" s="54" t="n">
        <f aca="false">Demographics!G72</f>
        <v>2929600.01694915</v>
      </c>
      <c r="G22" s="54" t="n">
        <f aca="false">Demographics!H72</f>
        <v>2978740.50847458</v>
      </c>
      <c r="H22" s="54" t="n">
        <f aca="false">Demographics!I72</f>
        <v>3025414.69491525</v>
      </c>
      <c r="I22" s="54" t="n">
        <f aca="false">Demographics!J72</f>
        <v>3069472.01694915</v>
      </c>
      <c r="J22" s="54" t="n">
        <f aca="false">Demographics!K72</f>
        <v>3111349.01694915</v>
      </c>
      <c r="K22" s="54" t="n">
        <f aca="false">Demographics!L72</f>
        <v>3151650.3220339</v>
      </c>
      <c r="L22" s="54" t="n">
        <f aca="false">Demographics!M27</f>
        <v>6081406.672</v>
      </c>
      <c r="M22" s="54" t="str">
        <f aca="false">Demographics!N27</f>
        <v>Calculation</v>
      </c>
    </row>
    <row r="23" customFormat="false" ht="15" hidden="false" customHeight="false" outlineLevel="0" collapsed="false">
      <c r="A23" s="0" t="s">
        <v>25</v>
      </c>
      <c r="B23" s="54" t="n">
        <f aca="false">Demographics!C73</f>
        <v>590105.972770646</v>
      </c>
      <c r="C23" s="54" t="n">
        <f aca="false">Demographics!D73</f>
        <v>603227.148098648</v>
      </c>
      <c r="D23" s="54" t="n">
        <f aca="false">Demographics!E73</f>
        <v>615693.055082033</v>
      </c>
      <c r="E23" s="54" t="n">
        <f aca="false">Demographics!F73</f>
        <v>627622.517566963</v>
      </c>
      <c r="F23" s="54" t="n">
        <f aca="false">Demographics!G73</f>
        <v>638866.310869443</v>
      </c>
      <c r="G23" s="54" t="n">
        <f aca="false">Demographics!H73</f>
        <v>649582.519346207</v>
      </c>
      <c r="H23" s="54" t="n">
        <f aca="false">Demographics!I73</f>
        <v>659760.893571928</v>
      </c>
      <c r="I23" s="54" t="n">
        <f aca="false">Demographics!J73</f>
        <v>669368.600641747</v>
      </c>
      <c r="J23" s="54" t="n">
        <f aca="false">Demographics!K73</f>
        <v>678500.83860785</v>
      </c>
      <c r="K23" s="54" t="n">
        <f aca="false">Demographics!L73</f>
        <v>687289.460246899</v>
      </c>
      <c r="L23" s="54" t="n">
        <f aca="false">Demographics!M28</f>
        <v>1362808.92690741</v>
      </c>
      <c r="M23" s="54" t="str">
        <f aca="false">Demographics!N28</f>
        <v>Calculation</v>
      </c>
    </row>
    <row r="24" customFormat="false" ht="15" hidden="false" customHeight="false" outlineLevel="0" collapsed="false">
      <c r="A24" s="0" t="s">
        <v>26</v>
      </c>
      <c r="B24" s="54" t="n">
        <f aca="false">Demographics!C74</f>
        <v>880736.173081914</v>
      </c>
      <c r="C24" s="54" t="n">
        <f aca="false">Demographics!D74</f>
        <v>900319.594158747</v>
      </c>
      <c r="D24" s="54" t="n">
        <f aca="false">Demographics!E74</f>
        <v>918925.02389028</v>
      </c>
      <c r="E24" s="54" t="n">
        <f aca="false">Demographics!F74</f>
        <v>936729.807472745</v>
      </c>
      <c r="F24" s="54" t="n">
        <f aca="false">Demographics!G74</f>
        <v>953511.226304442</v>
      </c>
      <c r="G24" s="54" t="n">
        <f aca="false">Demographics!H74</f>
        <v>969505.222093808</v>
      </c>
      <c r="H24" s="54" t="n">
        <f aca="false">Demographics!I74</f>
        <v>984696.497521284</v>
      </c>
      <c r="I24" s="54" t="n">
        <f aca="false">Demographics!J74</f>
        <v>999036.049308964</v>
      </c>
      <c r="J24" s="54" t="n">
        <f aca="false">Demographics!K74</f>
        <v>1012665.96103512</v>
      </c>
      <c r="K24" s="54" t="n">
        <f aca="false">Demographics!L74</f>
        <v>1025783.02364117</v>
      </c>
      <c r="L24" s="54" t="n">
        <f aca="false">Demographics!M29</f>
        <v>1906431.37162385</v>
      </c>
      <c r="M24" s="54" t="str">
        <f aca="false">Demographics!N29</f>
        <v>Calculation</v>
      </c>
    </row>
    <row r="25" customFormat="false" ht="15" hidden="false" customHeight="false" outlineLevel="0" collapsed="false">
      <c r="A25" s="0" t="s">
        <v>27</v>
      </c>
      <c r="B25" s="54" t="n">
        <f aca="false">Demographics!C75</f>
        <v>1235161.34567286</v>
      </c>
      <c r="C25" s="54" t="n">
        <f aca="false">Demographics!D75</f>
        <v>1262625.51197989</v>
      </c>
      <c r="D25" s="54" t="n">
        <f aca="false">Demographics!E75</f>
        <v>1288718.12441752</v>
      </c>
      <c r="E25" s="54" t="n">
        <f aca="false">Demographics!F75</f>
        <v>1313687.89529928</v>
      </c>
      <c r="F25" s="54" t="n">
        <f aca="false">Demographics!G75</f>
        <v>1337222.47977527</v>
      </c>
      <c r="G25" s="54" t="n">
        <f aca="false">Demographics!H75</f>
        <v>1359652.76703456</v>
      </c>
      <c r="H25" s="54" t="n">
        <f aca="false">Demographics!I75</f>
        <v>1380957.30382204</v>
      </c>
      <c r="I25" s="54" t="n">
        <f aca="false">Demographics!J75</f>
        <v>1401067.36699844</v>
      </c>
      <c r="J25" s="54" t="n">
        <f aca="false">Demographics!K75</f>
        <v>1420182.21730619</v>
      </c>
      <c r="K25" s="54" t="n">
        <f aca="false">Demographics!L75</f>
        <v>1438577.83814583</v>
      </c>
      <c r="L25" s="54" t="n">
        <f aca="false">Demographics!M30</f>
        <v>2806200.0355202</v>
      </c>
      <c r="M25" s="54" t="str">
        <f aca="false">Demographics!N30</f>
        <v>Calculation</v>
      </c>
    </row>
    <row r="27" customFormat="false" ht="15" hidden="false" customHeight="false" outlineLevel="0" collapsed="false">
      <c r="A27" s="0" t="s">
        <v>971</v>
      </c>
    </row>
    <row r="28" customFormat="false" ht="15" hidden="false" customHeight="false" outlineLevel="0" collapsed="false">
      <c r="A28" s="0" t="s">
        <v>238</v>
      </c>
    </row>
    <row r="29" customFormat="false" ht="15" hidden="false" customHeight="false" outlineLevel="0" collapsed="false">
      <c r="A29" s="0" t="s">
        <v>25</v>
      </c>
      <c r="B29" s="72" t="n">
        <v>0</v>
      </c>
      <c r="C29" s="72" t="n">
        <f aca="false">'Regional Data Children'!AZ32</f>
        <v>0.306</v>
      </c>
      <c r="D29" s="72" t="n">
        <f aca="false">C29</f>
        <v>0.306</v>
      </c>
      <c r="E29" s="72" t="n">
        <f aca="false">D29</f>
        <v>0.306</v>
      </c>
      <c r="F29" s="72" t="n">
        <f aca="false">E29</f>
        <v>0.306</v>
      </c>
      <c r="G29" s="72" t="n">
        <f aca="false">F29</f>
        <v>0.306</v>
      </c>
      <c r="H29" s="72" t="n">
        <f aca="false">G29</f>
        <v>0.306</v>
      </c>
      <c r="I29" s="72" t="n">
        <f aca="false">H29</f>
        <v>0.306</v>
      </c>
      <c r="J29" s="72" t="n">
        <f aca="false">I29</f>
        <v>0.306</v>
      </c>
      <c r="K29" s="72" t="n">
        <f aca="false">J29</f>
        <v>0.306</v>
      </c>
      <c r="L29" s="72" t="n">
        <f aca="false">K29</f>
        <v>0.306</v>
      </c>
      <c r="M29" s="54" t="s">
        <v>943</v>
      </c>
    </row>
    <row r="30" customFormat="false" ht="15" hidden="false" customHeight="false" outlineLevel="0" collapsed="false">
      <c r="A30" s="0" t="s">
        <v>26</v>
      </c>
      <c r="B30" s="72" t="n">
        <v>0</v>
      </c>
      <c r="C30" s="72" t="n">
        <f aca="false">'Regional Data Children'!AZ33</f>
        <v>0.767</v>
      </c>
      <c r="D30" s="72" t="n">
        <f aca="false">C30</f>
        <v>0.767</v>
      </c>
      <c r="E30" s="72" t="n">
        <f aca="false">D30</f>
        <v>0.767</v>
      </c>
      <c r="F30" s="72" t="n">
        <f aca="false">E30</f>
        <v>0.767</v>
      </c>
      <c r="G30" s="72" t="n">
        <f aca="false">F30</f>
        <v>0.767</v>
      </c>
      <c r="H30" s="72" t="n">
        <f aca="false">G30</f>
        <v>0.767</v>
      </c>
      <c r="I30" s="72" t="n">
        <f aca="false">H30</f>
        <v>0.767</v>
      </c>
      <c r="J30" s="72" t="n">
        <f aca="false">I30</f>
        <v>0.767</v>
      </c>
      <c r="K30" s="72" t="n">
        <f aca="false">J30</f>
        <v>0.767</v>
      </c>
      <c r="L30" s="72" t="n">
        <f aca="false">K30</f>
        <v>0.767</v>
      </c>
      <c r="M30" s="54" t="s">
        <v>943</v>
      </c>
    </row>
    <row r="31" customFormat="false" ht="15" hidden="false" customHeight="false" outlineLevel="0" collapsed="false">
      <c r="A31" s="0" t="s">
        <v>27</v>
      </c>
      <c r="B31" s="72" t="n">
        <v>0</v>
      </c>
      <c r="C31" s="72" t="n">
        <f aca="false">'Regional Data Children'!AZ34</f>
        <v>0.493</v>
      </c>
      <c r="D31" s="72" t="n">
        <f aca="false">C31</f>
        <v>0.493</v>
      </c>
      <c r="E31" s="72" t="n">
        <f aca="false">D31</f>
        <v>0.493</v>
      </c>
      <c r="F31" s="72" t="n">
        <f aca="false">E31</f>
        <v>0.493</v>
      </c>
      <c r="G31" s="72" t="n">
        <f aca="false">F31</f>
        <v>0.493</v>
      </c>
      <c r="H31" s="72" t="n">
        <f aca="false">G31</f>
        <v>0.493</v>
      </c>
      <c r="I31" s="72" t="n">
        <f aca="false">H31</f>
        <v>0.493</v>
      </c>
      <c r="J31" s="72" t="n">
        <f aca="false">I31</f>
        <v>0.493</v>
      </c>
      <c r="K31" s="72" t="n">
        <f aca="false">J31</f>
        <v>0.493</v>
      </c>
      <c r="L31" s="72" t="n">
        <f aca="false">K31</f>
        <v>0.493</v>
      </c>
      <c r="M31" s="54" t="s">
        <v>943</v>
      </c>
    </row>
    <row r="33" customFormat="false" ht="15" hidden="false" customHeight="false" outlineLevel="0" collapsed="false">
      <c r="A33" s="0" t="s">
        <v>972</v>
      </c>
      <c r="B33" s="54"/>
      <c r="C33" s="54"/>
      <c r="D33" s="54"/>
      <c r="E33" s="54"/>
      <c r="F33" s="54"/>
      <c r="G33" s="54"/>
      <c r="H33" s="54"/>
      <c r="I33" s="54"/>
      <c r="J33" s="54"/>
      <c r="K33" s="54"/>
      <c r="L33" s="54"/>
    </row>
    <row r="34" customFormat="false" ht="15" hidden="false" customHeight="false" outlineLevel="0" collapsed="false">
      <c r="A34" s="0" t="s">
        <v>238</v>
      </c>
      <c r="B34" s="54" t="n">
        <f aca="false">SUM(B35:B37)</f>
        <v>0</v>
      </c>
      <c r="C34" s="54" t="n">
        <f aca="false">SUM(C35:C37)</f>
        <v>1497607.01344403</v>
      </c>
      <c r="D34" s="54" t="n">
        <f aca="false">SUM(D35:D37)</f>
        <v>1528555.60351678</v>
      </c>
      <c r="E34" s="54" t="n">
        <f aca="false">SUM(E35:E37)</f>
        <v>1558172.38508963</v>
      </c>
      <c r="F34" s="54" t="n">
        <f aca="false">SUM(F35:F37)</f>
        <v>1586086.88423076</v>
      </c>
      <c r="G34" s="54" t="n">
        <f aca="false">SUM(G35:G37)</f>
        <v>1612691.57041393</v>
      </c>
      <c r="H34" s="54" t="n">
        <f aca="false">SUM(H35:H37)</f>
        <v>1637960.9978161</v>
      </c>
      <c r="I34" s="54" t="n">
        <f aca="false">SUM(I35:I37)</f>
        <v>1661813.65354658</v>
      </c>
      <c r="J34" s="54" t="n">
        <f aca="false">SUM(J35:J37)</f>
        <v>1684485.88185989</v>
      </c>
      <c r="K34" s="54" t="n">
        <f aca="false">SUM(K35:K37)</f>
        <v>1706305.02817422</v>
      </c>
      <c r="L34" s="54" t="n">
        <f aca="false">SUM(L35:L37)</f>
        <v>3262709.01118062</v>
      </c>
    </row>
    <row r="35" customFormat="false" ht="15" hidden="false" customHeight="false" outlineLevel="0" collapsed="false">
      <c r="A35" s="0" t="s">
        <v>25</v>
      </c>
      <c r="B35" s="54" t="n">
        <f aca="false">B23*B29</f>
        <v>0</v>
      </c>
      <c r="C35" s="54" t="n">
        <f aca="false">C23*C29</f>
        <v>184587.507318186</v>
      </c>
      <c r="D35" s="54" t="n">
        <f aca="false">D23*D29</f>
        <v>188402.074855102</v>
      </c>
      <c r="E35" s="54" t="n">
        <f aca="false">E23*E29</f>
        <v>192052.490375491</v>
      </c>
      <c r="F35" s="54" t="n">
        <f aca="false">F23*F29</f>
        <v>195493.09112605</v>
      </c>
      <c r="G35" s="54" t="n">
        <f aca="false">G23*G29</f>
        <v>198772.250919939</v>
      </c>
      <c r="H35" s="54" t="n">
        <f aca="false">H23*H29</f>
        <v>201886.83343301</v>
      </c>
      <c r="I35" s="54" t="n">
        <f aca="false">I23*I29</f>
        <v>204826.791796375</v>
      </c>
      <c r="J35" s="54" t="n">
        <f aca="false">J23*J29</f>
        <v>207621.256614002</v>
      </c>
      <c r="K35" s="54" t="n">
        <f aca="false">K23*K29</f>
        <v>210310.574835551</v>
      </c>
      <c r="L35" s="54" t="n">
        <f aca="false">L23*L29</f>
        <v>417019.531633667</v>
      </c>
    </row>
    <row r="36" customFormat="false" ht="15" hidden="false" customHeight="false" outlineLevel="0" collapsed="false">
      <c r="A36" s="0" t="s">
        <v>26</v>
      </c>
      <c r="B36" s="54" t="n">
        <f aca="false">B24*B30</f>
        <v>0</v>
      </c>
      <c r="C36" s="54" t="n">
        <f aca="false">C24*C30</f>
        <v>690545.128719759</v>
      </c>
      <c r="D36" s="54" t="n">
        <f aca="false">D24*D30</f>
        <v>704815.493323845</v>
      </c>
      <c r="E36" s="54" t="n">
        <f aca="false">E24*E30</f>
        <v>718471.762331596</v>
      </c>
      <c r="F36" s="54" t="n">
        <f aca="false">F24*F30</f>
        <v>731343.110575507</v>
      </c>
      <c r="G36" s="54" t="n">
        <f aca="false">G24*G30</f>
        <v>743610.50534595</v>
      </c>
      <c r="H36" s="54" t="n">
        <f aca="false">H24*H30</f>
        <v>755262.213598824</v>
      </c>
      <c r="I36" s="54" t="n">
        <f aca="false">I24*I30</f>
        <v>766260.649819975</v>
      </c>
      <c r="J36" s="54" t="n">
        <f aca="false">J24*J30</f>
        <v>776714.792113934</v>
      </c>
      <c r="K36" s="54" t="n">
        <f aca="false">K24*K30</f>
        <v>786775.579132779</v>
      </c>
      <c r="L36" s="54" t="n">
        <f aca="false">L24*L30</f>
        <v>1462232.86203549</v>
      </c>
    </row>
    <row r="37" customFormat="false" ht="15" hidden="false" customHeight="false" outlineLevel="0" collapsed="false">
      <c r="A37" s="0" t="s">
        <v>27</v>
      </c>
      <c r="B37" s="54" t="n">
        <f aca="false">B25*B31</f>
        <v>0</v>
      </c>
      <c r="C37" s="54" t="n">
        <f aca="false">C25*C31</f>
        <v>622474.377406088</v>
      </c>
      <c r="D37" s="54" t="n">
        <f aca="false">D25*D31</f>
        <v>635338.035337836</v>
      </c>
      <c r="E37" s="54" t="n">
        <f aca="false">E25*E31</f>
        <v>647648.132382543</v>
      </c>
      <c r="F37" s="54" t="n">
        <f aca="false">F25*F31</f>
        <v>659250.682529207</v>
      </c>
      <c r="G37" s="54" t="n">
        <f aca="false">G25*G31</f>
        <v>670308.814148039</v>
      </c>
      <c r="H37" s="54" t="n">
        <f aca="false">H25*H31</f>
        <v>680811.950784267</v>
      </c>
      <c r="I37" s="54" t="n">
        <f aca="false">I25*I31</f>
        <v>690726.211930232</v>
      </c>
      <c r="J37" s="54" t="n">
        <f aca="false">J25*J31</f>
        <v>700149.83313195</v>
      </c>
      <c r="K37" s="54" t="n">
        <f aca="false">K25*K31</f>
        <v>709218.874205893</v>
      </c>
      <c r="L37" s="54" t="n">
        <f aca="false">L25*L31</f>
        <v>1383456.61751146</v>
      </c>
    </row>
    <row r="39" customFormat="false" ht="15" hidden="false" customHeight="false" outlineLevel="0" collapsed="false">
      <c r="A39" s="0" t="s">
        <v>973</v>
      </c>
    </row>
    <row r="40" customFormat="false" ht="15" hidden="false" customHeight="false" outlineLevel="0" collapsed="false">
      <c r="A40" s="0" t="s">
        <v>238</v>
      </c>
      <c r="B40" s="54" t="n">
        <f aca="false">B16+B34</f>
        <v>0</v>
      </c>
      <c r="C40" s="54" t="n">
        <f aca="false">C16+C34</f>
        <v>1688790.88750072</v>
      </c>
      <c r="D40" s="54" t="n">
        <f aca="false">D16+D34</f>
        <v>1723690.36141254</v>
      </c>
      <c r="E40" s="54" t="n">
        <f aca="false">E16+E34</f>
        <v>1757088.00871809</v>
      </c>
      <c r="F40" s="54" t="n">
        <f aca="false">F16+F34</f>
        <v>1788566.06094107</v>
      </c>
      <c r="G40" s="54" t="n">
        <f aca="false">G16+G34</f>
        <v>1818567.09004124</v>
      </c>
      <c r="H40" s="54" t="n">
        <f aca="false">H16+H34</f>
        <v>1847062.40179262</v>
      </c>
      <c r="I40" s="54" t="n">
        <f aca="false">I16+I34</f>
        <v>1873960.07740359</v>
      </c>
      <c r="J40" s="54" t="n">
        <f aca="false">J16+J34</f>
        <v>1899526.63273562</v>
      </c>
      <c r="K40" s="54" t="n">
        <f aca="false">K16+K34</f>
        <v>1924131.2019837</v>
      </c>
      <c r="L40" s="54" t="n">
        <f aca="false">L16+L34</f>
        <v>3483277.71799351</v>
      </c>
    </row>
    <row r="41" customFormat="false" ht="15" hidden="false" customHeight="false" outlineLevel="0" collapsed="false">
      <c r="A41" s="0" t="s">
        <v>25</v>
      </c>
      <c r="B41" s="54" t="n">
        <f aca="false">B17+B35</f>
        <v>0</v>
      </c>
      <c r="C41" s="54" t="n">
        <f aca="false">C17+C35</f>
        <v>208151.86995455</v>
      </c>
      <c r="D41" s="54" t="n">
        <f aca="false">D17+D35</f>
        <v>212453.403560009</v>
      </c>
      <c r="E41" s="54" t="n">
        <f aca="false">E17+E35</f>
        <v>216569.829572362</v>
      </c>
      <c r="F41" s="54" t="n">
        <f aca="false">F17+F35</f>
        <v>220449.655950652</v>
      </c>
      <c r="G41" s="54" t="n">
        <f aca="false">G17+G35</f>
        <v>224147.431888442</v>
      </c>
      <c r="H41" s="54" t="n">
        <f aca="false">H17+H35</f>
        <v>227659.620679777</v>
      </c>
      <c r="I41" s="54" t="n">
        <f aca="false">I17+I35</f>
        <v>230974.892876763</v>
      </c>
      <c r="J41" s="54" t="n">
        <f aca="false">J17+J35</f>
        <v>234126.097883875</v>
      </c>
      <c r="K41" s="54" t="n">
        <f aca="false">K17+K35</f>
        <v>237158.733325196</v>
      </c>
      <c r="L41" s="54" t="n">
        <f aca="false">L17+L35</f>
        <v>444205.720946013</v>
      </c>
    </row>
    <row r="42" customFormat="false" ht="15" hidden="false" customHeight="false" outlineLevel="0" collapsed="false">
      <c r="A42" s="0" t="s">
        <v>26</v>
      </c>
      <c r="B42" s="54" t="n">
        <f aca="false">B18+B36</f>
        <v>0</v>
      </c>
      <c r="C42" s="54" t="n">
        <f aca="false">C18+C36</f>
        <v>778699.826003132</v>
      </c>
      <c r="D42" s="54" t="n">
        <f aca="false">D18+D36</f>
        <v>794791.93928008</v>
      </c>
      <c r="E42" s="54" t="n">
        <f aca="false">E18+E36</f>
        <v>810191.561778182</v>
      </c>
      <c r="F42" s="54" t="n">
        <f aca="false">F18+F36</f>
        <v>824706.060861742</v>
      </c>
      <c r="G42" s="54" t="n">
        <f aca="false">G18+G36</f>
        <v>838539.506028412</v>
      </c>
      <c r="H42" s="54" t="n">
        <f aca="false">H18+H36</f>
        <v>851678.666398674</v>
      </c>
      <c r="I42" s="54" t="n">
        <f aca="false">I18+I36</f>
        <v>864081.158307632</v>
      </c>
      <c r="J42" s="54" t="n">
        <f aca="false">J18+J36</f>
        <v>875869.871958266</v>
      </c>
      <c r="K42" s="54" t="n">
        <f aca="false">K18+K36</f>
        <v>887215.014766751</v>
      </c>
      <c r="L42" s="54" t="n">
        <f aca="false">L18+L36</f>
        <v>1563936.87695419</v>
      </c>
    </row>
    <row r="43" customFormat="false" ht="15" hidden="false" customHeight="false" outlineLevel="0" collapsed="false">
      <c r="A43" s="0" t="s">
        <v>27</v>
      </c>
      <c r="B43" s="54" t="n">
        <f aca="false">B19+B37</f>
        <v>0</v>
      </c>
      <c r="C43" s="54" t="n">
        <f aca="false">C19+C37</f>
        <v>701939.191543035</v>
      </c>
      <c r="D43" s="54" t="n">
        <f aca="false">D19+D37</f>
        <v>716445.018572454</v>
      </c>
      <c r="E43" s="54" t="n">
        <f aca="false">E19+E37</f>
        <v>730326.617367548</v>
      </c>
      <c r="F43" s="54" t="n">
        <f aca="false">F19+F37</f>
        <v>743410.34412868</v>
      </c>
      <c r="G43" s="54" t="n">
        <f aca="false">G19+G37</f>
        <v>755880.152124385</v>
      </c>
      <c r="H43" s="54" t="n">
        <f aca="false">H19+H37</f>
        <v>767724.114714173</v>
      </c>
      <c r="I43" s="54" t="n">
        <f aca="false">I19+I37</f>
        <v>778904.026219198</v>
      </c>
      <c r="J43" s="54" t="n">
        <f aca="false">J19+J37</f>
        <v>789530.662893475</v>
      </c>
      <c r="K43" s="54" t="n">
        <f aca="false">K19+K37</f>
        <v>799757.453891752</v>
      </c>
      <c r="L43" s="54" t="n">
        <f aca="false">L19+L37</f>
        <v>1475135.12009331</v>
      </c>
    </row>
    <row r="45" customFormat="false" ht="15" hidden="false" customHeight="false" outlineLevel="0" collapsed="false">
      <c r="A45" s="0" t="s">
        <v>800</v>
      </c>
    </row>
    <row r="46" customFormat="false" ht="15" hidden="false" customHeight="false" outlineLevel="0" collapsed="false">
      <c r="A46" s="0" t="s">
        <v>801</v>
      </c>
    </row>
    <row r="47" customFormat="false" ht="15" hidden="false" customHeight="false" outlineLevel="0" collapsed="false">
      <c r="A47" s="0" t="s">
        <v>802</v>
      </c>
      <c r="B47" s="0" t="n">
        <f aca="false">'MNP Startup Costs -CHD'!B7</f>
        <v>280000</v>
      </c>
    </row>
    <row r="48" customFormat="false" ht="15" hidden="false" customHeight="false" outlineLevel="0" collapsed="false">
      <c r="A48" s="0" t="s">
        <v>25</v>
      </c>
      <c r="B48" s="0" t="n">
        <f aca="false">'MNP Startup Costs -CHD'!B8</f>
        <v>93333.3333333333</v>
      </c>
    </row>
    <row r="49" customFormat="false" ht="15" hidden="false" customHeight="false" outlineLevel="0" collapsed="false">
      <c r="A49" s="0" t="s">
        <v>26</v>
      </c>
      <c r="B49" s="0" t="n">
        <f aca="false">'MNP Startup Costs -CHD'!B9</f>
        <v>93333.3333333333</v>
      </c>
    </row>
    <row r="50" customFormat="false" ht="15" hidden="false" customHeight="false" outlineLevel="0" collapsed="false">
      <c r="A50" s="0" t="s">
        <v>27</v>
      </c>
      <c r="B50" s="0" t="n">
        <f aca="false">'MNP Startup Costs -CHD'!B10</f>
        <v>93333.3333333333</v>
      </c>
    </row>
    <row r="52" customFormat="false" ht="15" hidden="false" customHeight="false" outlineLevel="0" collapsed="false">
      <c r="A52" s="0" t="s">
        <v>949</v>
      </c>
    </row>
    <row r="53" customFormat="false" ht="15" hidden="false" customHeight="false" outlineLevel="0" collapsed="false">
      <c r="A53" s="0" t="s">
        <v>25</v>
      </c>
      <c r="B53" s="59" t="n">
        <f aca="false">'MNP Recur. Costs -CHD'!AA92</f>
        <v>2.2617667745861</v>
      </c>
      <c r="C53" s="59" t="n">
        <f aca="false">B53</f>
        <v>2.2617667745861</v>
      </c>
      <c r="D53" s="59" t="n">
        <f aca="false">C53</f>
        <v>2.2617667745861</v>
      </c>
      <c r="E53" s="59" t="n">
        <f aca="false">D53</f>
        <v>2.2617667745861</v>
      </c>
      <c r="F53" s="59" t="n">
        <f aca="false">E53</f>
        <v>2.2617667745861</v>
      </c>
      <c r="G53" s="59" t="n">
        <f aca="false">F53</f>
        <v>2.2617667745861</v>
      </c>
      <c r="H53" s="59" t="n">
        <f aca="false">G53</f>
        <v>2.2617667745861</v>
      </c>
      <c r="I53" s="59" t="n">
        <f aca="false">H53</f>
        <v>2.2617667745861</v>
      </c>
      <c r="J53" s="59" t="n">
        <f aca="false">I53</f>
        <v>2.2617667745861</v>
      </c>
      <c r="K53" s="59" t="n">
        <f aca="false">J53</f>
        <v>2.2617667745861</v>
      </c>
      <c r="L53" s="59" t="n">
        <f aca="false">K53</f>
        <v>2.2617667745861</v>
      </c>
    </row>
    <row r="54" customFormat="false" ht="15" hidden="false" customHeight="false" outlineLevel="0" collapsed="false">
      <c r="A54" s="0" t="s">
        <v>26</v>
      </c>
      <c r="B54" s="59" t="n">
        <f aca="false">'MNP Recur. Costs -CHD'!AB92</f>
        <v>3.11814173923363</v>
      </c>
      <c r="C54" s="59" t="n">
        <f aca="false">B54</f>
        <v>3.11814173923363</v>
      </c>
      <c r="D54" s="59" t="n">
        <f aca="false">C54</f>
        <v>3.11814173923363</v>
      </c>
      <c r="E54" s="59" t="n">
        <f aca="false">D54</f>
        <v>3.11814173923363</v>
      </c>
      <c r="F54" s="59" t="n">
        <f aca="false">E54</f>
        <v>3.11814173923363</v>
      </c>
      <c r="G54" s="59" t="n">
        <f aca="false">F54</f>
        <v>3.11814173923363</v>
      </c>
      <c r="H54" s="59" t="n">
        <f aca="false">G54</f>
        <v>3.11814173923363</v>
      </c>
      <c r="I54" s="59" t="n">
        <f aca="false">H54</f>
        <v>3.11814173923363</v>
      </c>
      <c r="J54" s="59" t="n">
        <f aca="false">I54</f>
        <v>3.11814173923363</v>
      </c>
      <c r="K54" s="59" t="n">
        <f aca="false">J54</f>
        <v>3.11814173923363</v>
      </c>
      <c r="L54" s="59" t="n">
        <f aca="false">K54</f>
        <v>3.11814173923363</v>
      </c>
    </row>
    <row r="55" customFormat="false" ht="15" hidden="false" customHeight="false" outlineLevel="0" collapsed="false">
      <c r="A55" s="0" t="s">
        <v>27</v>
      </c>
      <c r="B55" s="59" t="n">
        <f aca="false">'MNP Recur. Costs -CHD'!AC92</f>
        <v>2.43438425006026</v>
      </c>
      <c r="C55" s="59" t="n">
        <f aca="false">B55</f>
        <v>2.43438425006026</v>
      </c>
      <c r="D55" s="59" t="n">
        <f aca="false">C55</f>
        <v>2.43438425006026</v>
      </c>
      <c r="E55" s="59" t="n">
        <f aca="false">D55</f>
        <v>2.43438425006026</v>
      </c>
      <c r="F55" s="59" t="n">
        <f aca="false">E55</f>
        <v>2.43438425006026</v>
      </c>
      <c r="G55" s="59" t="n">
        <f aca="false">F55</f>
        <v>2.43438425006026</v>
      </c>
      <c r="H55" s="59" t="n">
        <f aca="false">G55</f>
        <v>2.43438425006026</v>
      </c>
      <c r="I55" s="59" t="n">
        <f aca="false">H55</f>
        <v>2.43438425006026</v>
      </c>
      <c r="J55" s="59" t="n">
        <f aca="false">I55</f>
        <v>2.43438425006026</v>
      </c>
      <c r="K55" s="59" t="n">
        <f aca="false">J55</f>
        <v>2.43438425006026</v>
      </c>
      <c r="L55" s="59" t="n">
        <f aca="false">K55</f>
        <v>2.43438425006026</v>
      </c>
    </row>
    <row r="56" customFormat="false" ht="15" hidden="false" customHeight="false" outlineLevel="0" collapsed="false">
      <c r="A56" s="0" t="s">
        <v>950</v>
      </c>
    </row>
    <row r="57" customFormat="false" ht="15" hidden="false" customHeight="false" outlineLevel="0" collapsed="false">
      <c r="A57" s="0" t="s">
        <v>25</v>
      </c>
      <c r="B57" s="59" t="n">
        <f aca="false">'MNP Recur. Costs -CHD'!AA93</f>
        <v>4.5235335491722</v>
      </c>
      <c r="C57" s="59" t="n">
        <f aca="false">B57</f>
        <v>4.5235335491722</v>
      </c>
      <c r="D57" s="59" t="n">
        <f aca="false">C57</f>
        <v>4.5235335491722</v>
      </c>
      <c r="E57" s="59" t="n">
        <f aca="false">D57</f>
        <v>4.5235335491722</v>
      </c>
      <c r="F57" s="59" t="n">
        <f aca="false">E57</f>
        <v>4.5235335491722</v>
      </c>
      <c r="G57" s="59" t="n">
        <f aca="false">F57</f>
        <v>4.5235335491722</v>
      </c>
      <c r="H57" s="59" t="n">
        <f aca="false">G57</f>
        <v>4.5235335491722</v>
      </c>
      <c r="I57" s="59" t="n">
        <f aca="false">H57</f>
        <v>4.5235335491722</v>
      </c>
      <c r="J57" s="59" t="n">
        <f aca="false">I57</f>
        <v>4.5235335491722</v>
      </c>
      <c r="K57" s="59" t="n">
        <f aca="false">J57</f>
        <v>4.5235335491722</v>
      </c>
      <c r="L57" s="59" t="n">
        <f aca="false">K57</f>
        <v>4.5235335491722</v>
      </c>
    </row>
    <row r="58" customFormat="false" ht="15" hidden="false" customHeight="false" outlineLevel="0" collapsed="false">
      <c r="A58" s="0" t="s">
        <v>26</v>
      </c>
      <c r="B58" s="59" t="n">
        <f aca="false">'MNP Recur. Costs -CHD'!AB93</f>
        <v>6.23628347846725</v>
      </c>
      <c r="C58" s="59" t="n">
        <f aca="false">B58</f>
        <v>6.23628347846725</v>
      </c>
      <c r="D58" s="59" t="n">
        <f aca="false">C58</f>
        <v>6.23628347846725</v>
      </c>
      <c r="E58" s="59" t="n">
        <f aca="false">D58</f>
        <v>6.23628347846725</v>
      </c>
      <c r="F58" s="59" t="n">
        <f aca="false">E58</f>
        <v>6.23628347846725</v>
      </c>
      <c r="G58" s="59" t="n">
        <f aca="false">F58</f>
        <v>6.23628347846725</v>
      </c>
      <c r="H58" s="59" t="n">
        <f aca="false">G58</f>
        <v>6.23628347846725</v>
      </c>
      <c r="I58" s="59" t="n">
        <f aca="false">H58</f>
        <v>6.23628347846725</v>
      </c>
      <c r="J58" s="59" t="n">
        <f aca="false">I58</f>
        <v>6.23628347846725</v>
      </c>
      <c r="K58" s="59" t="n">
        <f aca="false">J58</f>
        <v>6.23628347846725</v>
      </c>
      <c r="L58" s="59" t="n">
        <f aca="false">K58</f>
        <v>6.23628347846725</v>
      </c>
    </row>
    <row r="59" customFormat="false" ht="15" hidden="false" customHeight="false" outlineLevel="0" collapsed="false">
      <c r="A59" s="0" t="s">
        <v>27</v>
      </c>
      <c r="B59" s="59" t="n">
        <f aca="false">'MNP Recur. Costs -CHD'!AC93</f>
        <v>4.86876850012052</v>
      </c>
      <c r="C59" s="59" t="n">
        <f aca="false">B59</f>
        <v>4.86876850012052</v>
      </c>
      <c r="D59" s="59" t="n">
        <f aca="false">C59</f>
        <v>4.86876850012052</v>
      </c>
      <c r="E59" s="59" t="n">
        <f aca="false">D59</f>
        <v>4.86876850012052</v>
      </c>
      <c r="F59" s="59" t="n">
        <f aca="false">E59</f>
        <v>4.86876850012052</v>
      </c>
      <c r="G59" s="59" t="n">
        <f aca="false">F59</f>
        <v>4.86876850012052</v>
      </c>
      <c r="H59" s="59" t="n">
        <f aca="false">G59</f>
        <v>4.86876850012052</v>
      </c>
      <c r="I59" s="59" t="n">
        <f aca="false">H59</f>
        <v>4.86876850012052</v>
      </c>
      <c r="J59" s="59" t="n">
        <f aca="false">I59</f>
        <v>4.86876850012052</v>
      </c>
      <c r="K59" s="59" t="n">
        <f aca="false">J59</f>
        <v>4.86876850012052</v>
      </c>
      <c r="L59" s="59" t="n">
        <f aca="false">K59</f>
        <v>4.86876850012052</v>
      </c>
    </row>
    <row r="61" customFormat="false" ht="15" hidden="false" customHeight="false" outlineLevel="0" collapsed="false">
      <c r="A61" s="128" t="s">
        <v>807</v>
      </c>
    </row>
    <row r="62" customFormat="false" ht="15" hidden="false" customHeight="false" outlineLevel="0" collapsed="false">
      <c r="A62" s="35" t="s">
        <v>941</v>
      </c>
    </row>
    <row r="63" customFormat="false" ht="15" hidden="false" customHeight="false" outlineLevel="0" collapsed="false">
      <c r="A63" s="35" t="s">
        <v>802</v>
      </c>
      <c r="B63" s="137" t="n">
        <f aca="false">SUM(B64:B66)</f>
        <v>280000</v>
      </c>
      <c r="C63" s="137" t="n">
        <f aca="false">SUM(C64:C66)</f>
        <v>521623.825552969</v>
      </c>
      <c r="D63" s="137" t="n">
        <f aca="false">SUM(D64:D66)</f>
        <v>532403.370389697</v>
      </c>
      <c r="E63" s="137" t="n">
        <f aca="false">SUM(E64:E66)</f>
        <v>542719.039831621</v>
      </c>
      <c r="F63" s="137" t="n">
        <f aca="false">SUM(F64:F66)</f>
        <v>552441.796001751</v>
      </c>
      <c r="G63" s="137" t="n">
        <f aca="false">SUM(G64:G66)</f>
        <v>561708.337931589</v>
      </c>
      <c r="H63" s="137" t="n">
        <f aca="false">SUM(H64:H66)</f>
        <v>570509.802716895</v>
      </c>
      <c r="I63" s="137" t="n">
        <f aca="false">SUM(I64:I66)</f>
        <v>578817.799020356</v>
      </c>
      <c r="J63" s="137" t="n">
        <f aca="false">SUM(J64:J66)</f>
        <v>586714.646698306</v>
      </c>
      <c r="K63" s="137" t="n">
        <f aca="false">SUM(K64:K66)</f>
        <v>594314.361756137</v>
      </c>
      <c r="L63" s="137" t="n">
        <f aca="false">SUM(L64:L66)</f>
        <v>601797.056434256</v>
      </c>
    </row>
    <row r="64" customFormat="false" ht="15" hidden="false" customHeight="false" outlineLevel="0" collapsed="false">
      <c r="A64" s="35" t="s">
        <v>25</v>
      </c>
      <c r="B64" s="137" t="n">
        <f aca="false">B48+B53*B17</f>
        <v>93333.3333333333</v>
      </c>
      <c r="C64" s="137" t="n">
        <f aca="false">C48+C53*C17</f>
        <v>53297.0924752266</v>
      </c>
      <c r="D64" s="137" t="n">
        <f aca="false">D48+D53*D17</f>
        <v>54398.4961494068</v>
      </c>
      <c r="E64" s="137" t="n">
        <f aca="false">E48+E53*E17</f>
        <v>55452.5031967406</v>
      </c>
      <c r="F64" s="137" t="n">
        <f aca="false">F48+F53*F17</f>
        <v>56445.9291280891</v>
      </c>
      <c r="G64" s="137" t="n">
        <f aca="false">G48+G53*G17</f>
        <v>57392.7412136693</v>
      </c>
      <c r="H64" s="137" t="n">
        <f aca="false">H48+H53*H17</f>
        <v>58292.0338832145</v>
      </c>
      <c r="I64" s="137" t="n">
        <f aca="false">I48+I53*I17</f>
        <v>59140.906242141</v>
      </c>
      <c r="J64" s="137" t="n">
        <f aca="false">J48+J53*J17</f>
        <v>59947.7693498763</v>
      </c>
      <c r="K64" s="137" t="n">
        <f aca="false">K48+K53*K17</f>
        <v>60724.2728307003</v>
      </c>
      <c r="L64" s="137" t="n">
        <f aca="false">L48+L53*L17</f>
        <v>61488.8197142726</v>
      </c>
    </row>
    <row r="65" customFormat="false" ht="15" hidden="false" customHeight="false" outlineLevel="0" collapsed="false">
      <c r="A65" s="35" t="s">
        <v>26</v>
      </c>
      <c r="B65" s="137" t="n">
        <f aca="false">B49+B54*B18</f>
        <v>93333.3333333333</v>
      </c>
      <c r="C65" s="137" t="n">
        <f aca="false">C49+C54*C18</f>
        <v>274878.841108792</v>
      </c>
      <c r="D65" s="137" t="n">
        <f aca="false">D49+D54*D18</f>
        <v>280559.311684037</v>
      </c>
      <c r="E65" s="137" t="n">
        <f aca="false">E49+E54*E18</f>
        <v>285995.334968539</v>
      </c>
      <c r="F65" s="137" t="n">
        <f aca="false">F49+F54*F18</f>
        <v>291118.912185503</v>
      </c>
      <c r="G65" s="137" t="n">
        <f aca="false">G49+G54*G18</f>
        <v>296002.079291721</v>
      </c>
      <c r="H65" s="137" t="n">
        <f aca="false">H49+H54*H18</f>
        <v>300640.165824061</v>
      </c>
      <c r="I65" s="137" t="n">
        <f aca="false">I49+I54*I18</f>
        <v>305018.210468419</v>
      </c>
      <c r="J65" s="137" t="n">
        <f aca="false">J49+J54*J18</f>
        <v>309179.593119655</v>
      </c>
      <c r="K65" s="137" t="n">
        <f aca="false">K49+K54*K18</f>
        <v>313184.396515357</v>
      </c>
      <c r="L65" s="137" t="n">
        <f aca="false">L49+L54*L18</f>
        <v>317127.533965629</v>
      </c>
    </row>
    <row r="66" customFormat="false" ht="15" hidden="false" customHeight="false" outlineLevel="0" collapsed="false">
      <c r="A66" s="35" t="s">
        <v>27</v>
      </c>
      <c r="B66" s="137" t="n">
        <f aca="false">B50+B55*B19</f>
        <v>93333.3333333333</v>
      </c>
      <c r="C66" s="137" t="n">
        <f aca="false">C50+C55*C19</f>
        <v>193447.891968951</v>
      </c>
      <c r="D66" s="137" t="n">
        <f aca="false">D50+D55*D19</f>
        <v>197445.562556254</v>
      </c>
      <c r="E66" s="137" t="n">
        <f aca="false">E50+E55*E19</f>
        <v>201271.201666341</v>
      </c>
      <c r="F66" s="137" t="n">
        <f aca="false">F50+F55*F19</f>
        <v>204876.954688159</v>
      </c>
      <c r="G66" s="137" t="n">
        <f aca="false">G50+G55*G19</f>
        <v>208313.517426199</v>
      </c>
      <c r="H66" s="137" t="n">
        <f aca="false">H50+H55*H19</f>
        <v>211577.60300962</v>
      </c>
      <c r="I66" s="137" t="n">
        <f aca="false">I50+I55*I19</f>
        <v>214658.682309797</v>
      </c>
      <c r="J66" s="137" t="n">
        <f aca="false">J50+J55*J19</f>
        <v>217587.284228775</v>
      </c>
      <c r="K66" s="137" t="n">
        <f aca="false">K50+K55*K19</f>
        <v>220405.69241008</v>
      </c>
      <c r="L66" s="137" t="n">
        <f aca="false">L50+L55*L19</f>
        <v>223180.702754354</v>
      </c>
    </row>
    <row r="67" customFormat="false" ht="15" hidden="false" customHeight="false" outlineLevel="0" collapsed="false">
      <c r="B67" s="137"/>
      <c r="C67" s="137"/>
      <c r="D67" s="137"/>
      <c r="E67" s="137"/>
      <c r="F67" s="137"/>
      <c r="G67" s="137"/>
      <c r="H67" s="137"/>
      <c r="I67" s="137"/>
      <c r="J67" s="137"/>
      <c r="K67" s="137"/>
      <c r="L67" s="137"/>
    </row>
    <row r="68" customFormat="false" ht="15" hidden="false" customHeight="false" outlineLevel="0" collapsed="false">
      <c r="A68" s="35" t="s">
        <v>945</v>
      </c>
      <c r="B68" s="137"/>
      <c r="C68" s="137"/>
      <c r="D68" s="137"/>
      <c r="E68" s="137"/>
      <c r="F68" s="137"/>
      <c r="G68" s="137"/>
      <c r="H68" s="137"/>
      <c r="I68" s="137"/>
      <c r="J68" s="137"/>
      <c r="K68" s="137"/>
      <c r="L68" s="137"/>
    </row>
    <row r="69" customFormat="false" ht="15" hidden="false" customHeight="false" outlineLevel="0" collapsed="false">
      <c r="A69" s="35" t="s">
        <v>802</v>
      </c>
      <c r="B69" s="137" t="n">
        <f aca="false">SUM(B70:B72)</f>
        <v>280000</v>
      </c>
      <c r="C69" s="137" t="n">
        <f aca="false">SUM(C70:C72)</f>
        <v>8172106.60032985</v>
      </c>
      <c r="D69" s="137" t="n">
        <f aca="false">SUM(D70:D72)</f>
        <v>8340986.13610526</v>
      </c>
      <c r="E69" s="137" t="n">
        <f aca="false">SUM(E70:E72)</f>
        <v>8502598.29069539</v>
      </c>
      <c r="F69" s="137" t="n">
        <f aca="false">SUM(F70:F72)</f>
        <v>8654921.4706941</v>
      </c>
      <c r="G69" s="137" t="n">
        <f aca="false">SUM(G70:G72)</f>
        <v>8800097.29426157</v>
      </c>
      <c r="H69" s="137" t="n">
        <f aca="false">SUM(H70:H72)</f>
        <v>8937986.90923135</v>
      </c>
      <c r="I69" s="137" t="n">
        <f aca="false">SUM(I70:I72)</f>
        <v>9068145.51798559</v>
      </c>
      <c r="J69" s="137" t="n">
        <f aca="false">SUM(J70:J72)</f>
        <v>9191862.79827346</v>
      </c>
      <c r="K69" s="137" t="n">
        <f aca="false">SUM(K70:K72)</f>
        <v>9310925.00084615</v>
      </c>
      <c r="L69" s="137" t="n">
        <f aca="false">SUM(L70:L72)</f>
        <v>17741030.4818119</v>
      </c>
    </row>
    <row r="70" customFormat="false" ht="15" hidden="false" customHeight="false" outlineLevel="0" collapsed="false">
      <c r="A70" s="35" t="s">
        <v>25</v>
      </c>
      <c r="B70" s="137" t="n">
        <f aca="false">B48+B57*B35</f>
        <v>93333.3333333333</v>
      </c>
      <c r="C70" s="137" t="n">
        <f aca="false">C48+C57*C35</f>
        <v>834987.782111883</v>
      </c>
      <c r="D70" s="137" t="n">
        <f aca="false">D48+D57*D35</f>
        <v>852243.106340706</v>
      </c>
      <c r="E70" s="137" t="n">
        <f aca="false">E48+E57*E35</f>
        <v>868755.883415602</v>
      </c>
      <c r="F70" s="137" t="n">
        <f aca="false">F48+F57*F35</f>
        <v>884319.556340062</v>
      </c>
      <c r="G70" s="137" t="n">
        <f aca="false">G48+G57*G35</f>
        <v>899152.945680819</v>
      </c>
      <c r="H70" s="137" t="n">
        <f aca="false">H48+H57*H35</f>
        <v>913241.86417036</v>
      </c>
      <c r="I70" s="137" t="n">
        <f aca="false">I48+I57*I35</f>
        <v>926540.864460209</v>
      </c>
      <c r="J70" s="137" t="n">
        <f aca="false">J48+J57*J35</f>
        <v>939181.719814729</v>
      </c>
      <c r="K70" s="137" t="n">
        <f aca="false">K48+K57*K35</f>
        <v>951346.941014305</v>
      </c>
      <c r="L70" s="137" t="n">
        <f aca="false">L48+L57*L35</f>
        <v>1886401.84200497</v>
      </c>
    </row>
    <row r="71" customFormat="false" ht="15" hidden="false" customHeight="false" outlineLevel="0" collapsed="false">
      <c r="A71" s="35" t="s">
        <v>26</v>
      </c>
      <c r="B71" s="137" t="n">
        <f aca="false">B49+B58*B36</f>
        <v>93333.3333333333</v>
      </c>
      <c r="C71" s="137" t="n">
        <f aca="false">C49+C58*C36</f>
        <v>4306435.17737108</v>
      </c>
      <c r="D71" s="137" t="n">
        <f aca="false">D49+D58*D36</f>
        <v>4395429.21638324</v>
      </c>
      <c r="E71" s="137" t="n">
        <f aca="false">E49+E58*E36</f>
        <v>4480593.58117378</v>
      </c>
      <c r="F71" s="137" t="n">
        <f aca="false">F49+F58*F36</f>
        <v>4560862.95757288</v>
      </c>
      <c r="G71" s="137" t="n">
        <f aca="false">G49+G58*G36</f>
        <v>4637365.90890364</v>
      </c>
      <c r="H71" s="137" t="n">
        <f aca="false">H49+H58*H36</f>
        <v>4710029.26457695</v>
      </c>
      <c r="I71" s="137" t="n">
        <f aca="false">I49+I58*I36</f>
        <v>4778618.63067189</v>
      </c>
      <c r="J71" s="137" t="n">
        <f aca="false">J49+J58*J36</f>
        <v>4843813.62554126</v>
      </c>
      <c r="K71" s="137" t="n">
        <f aca="false">K49+K58*K36</f>
        <v>4906555.54540726</v>
      </c>
      <c r="L71" s="137" t="n">
        <f aca="false">L49+L58*L36</f>
        <v>9118898.63918381</v>
      </c>
    </row>
    <row r="72" customFormat="false" ht="15" hidden="false" customHeight="false" outlineLevel="0" collapsed="false">
      <c r="A72" s="35" t="s">
        <v>27</v>
      </c>
      <c r="B72" s="137" t="n">
        <f aca="false">B50+B59*B37</f>
        <v>93333.3333333333</v>
      </c>
      <c r="C72" s="137" t="n">
        <f aca="false">C50+C59*C37</f>
        <v>3030683.64084689</v>
      </c>
      <c r="D72" s="137" t="n">
        <f aca="false">D50+D59*D37</f>
        <v>3093313.81338131</v>
      </c>
      <c r="E72" s="137" t="n">
        <f aca="false">E50+E59*E37</f>
        <v>3153248.82610601</v>
      </c>
      <c r="F72" s="137" t="n">
        <f aca="false">F50+F59*F37</f>
        <v>3209738.95678116</v>
      </c>
      <c r="G72" s="137" t="n">
        <f aca="false">G50+G59*G37</f>
        <v>3263578.43967711</v>
      </c>
      <c r="H72" s="137" t="n">
        <f aca="false">H50+H59*H37</f>
        <v>3314715.78048404</v>
      </c>
      <c r="I72" s="137" t="n">
        <f aca="false">I50+I59*I37</f>
        <v>3362986.02285348</v>
      </c>
      <c r="J72" s="137" t="n">
        <f aca="false">J50+J59*J37</f>
        <v>3408867.45291748</v>
      </c>
      <c r="K72" s="137" t="n">
        <f aca="false">K50+K59*K37</f>
        <v>3453022.51442459</v>
      </c>
      <c r="L72" s="137" t="n">
        <f aca="false">L50+L59*L37</f>
        <v>6735730.00062308</v>
      </c>
    </row>
    <row r="73" customFormat="false" ht="15" hidden="false" customHeight="false" outlineLevel="0" collapsed="false">
      <c r="B73" s="137"/>
      <c r="C73" s="137"/>
      <c r="D73" s="137"/>
      <c r="E73" s="137"/>
      <c r="F73" s="137"/>
      <c r="G73" s="137"/>
      <c r="H73" s="137"/>
      <c r="I73" s="137"/>
      <c r="J73" s="137"/>
      <c r="K73" s="137"/>
      <c r="L73" s="137"/>
    </row>
    <row r="74" customFormat="false" ht="15" hidden="false" customHeight="false" outlineLevel="0" collapsed="false">
      <c r="A74" s="35" t="s">
        <v>951</v>
      </c>
      <c r="B74" s="137"/>
      <c r="C74" s="137"/>
      <c r="D74" s="137"/>
      <c r="E74" s="137"/>
      <c r="F74" s="137"/>
      <c r="G74" s="137"/>
      <c r="H74" s="137"/>
      <c r="I74" s="137"/>
      <c r="J74" s="137"/>
      <c r="K74" s="137"/>
      <c r="L74" s="137"/>
    </row>
    <row r="75" customFormat="false" ht="15" hidden="false" customHeight="false" outlineLevel="0" collapsed="false">
      <c r="A75" s="35" t="s">
        <v>802</v>
      </c>
      <c r="B75" s="137" t="n">
        <f aca="false">B63+B69</f>
        <v>560000</v>
      </c>
      <c r="C75" s="137" t="n">
        <f aca="false">C63+C69</f>
        <v>8693730.42588282</v>
      </c>
      <c r="D75" s="137" t="n">
        <f aca="false">D63+D69</f>
        <v>8873389.50649496</v>
      </c>
      <c r="E75" s="137" t="n">
        <f aca="false">E63+E69</f>
        <v>9045317.33052701</v>
      </c>
      <c r="F75" s="137" t="n">
        <f aca="false">F63+F69</f>
        <v>9207363.26669585</v>
      </c>
      <c r="G75" s="137" t="n">
        <f aca="false">G63+G69</f>
        <v>9361805.63219316</v>
      </c>
      <c r="H75" s="137" t="n">
        <f aca="false">H63+H69</f>
        <v>9508496.71194825</v>
      </c>
      <c r="I75" s="137" t="n">
        <f aca="false">I63+I69</f>
        <v>9646963.31700594</v>
      </c>
      <c r="J75" s="137" t="n">
        <f aca="false">J63+J69</f>
        <v>9778577.44497176</v>
      </c>
      <c r="K75" s="137" t="n">
        <f aca="false">K63+K69</f>
        <v>9905239.36260229</v>
      </c>
      <c r="L75" s="137" t="n">
        <f aca="false">L63+L69</f>
        <v>18342827.5382461</v>
      </c>
    </row>
    <row r="76" customFormat="false" ht="15" hidden="false" customHeight="false" outlineLevel="0" collapsed="false">
      <c r="A76" s="35" t="s">
        <v>25</v>
      </c>
      <c r="B76" s="137" t="n">
        <f aca="false">B48+B53*B17+B57*B35</f>
        <v>93333.3333333333</v>
      </c>
      <c r="C76" s="137" t="n">
        <f aca="false">C48+C53*C17+C57*C35</f>
        <v>888284.87458711</v>
      </c>
      <c r="D76" s="137" t="n">
        <f aca="false">D48+D53*D17+D57*D35</f>
        <v>906641.602490113</v>
      </c>
      <c r="E76" s="137" t="n">
        <f aca="false">E48+E53*E17+E57*E35</f>
        <v>924208.386612343</v>
      </c>
      <c r="F76" s="137" t="n">
        <f aca="false">F48+F53*F17+F57*F35</f>
        <v>940765.485468151</v>
      </c>
      <c r="G76" s="137" t="n">
        <f aca="false">G48+G53*G17+G57*G35</f>
        <v>956545.686894489</v>
      </c>
      <c r="H76" s="137" t="n">
        <f aca="false">H48+H53*H17+H57*H35</f>
        <v>971533.898053574</v>
      </c>
      <c r="I76" s="137" t="n">
        <f aca="false">I48+I53*I17+I57*I35</f>
        <v>985681.77070235</v>
      </c>
      <c r="J76" s="137" t="n">
        <f aca="false">J48+J53*J17+J57*J35</f>
        <v>999129.489164605</v>
      </c>
      <c r="K76" s="137" t="n">
        <f aca="false">K48+K53*K17+K57*K35</f>
        <v>1012071.213845</v>
      </c>
      <c r="L76" s="137" t="n">
        <f aca="false">L48+L53*L17+L57*L35</f>
        <v>1947890.66171924</v>
      </c>
    </row>
    <row r="77" customFormat="false" ht="15" hidden="false" customHeight="false" outlineLevel="0" collapsed="false">
      <c r="A77" s="35" t="s">
        <v>26</v>
      </c>
      <c r="B77" s="137" t="n">
        <f aca="false">B49+B54*B18+B58*B36</f>
        <v>93333.3333333333</v>
      </c>
      <c r="C77" s="137" t="n">
        <f aca="false">C49+C54*C18+C58*C36</f>
        <v>4581314.01847987</v>
      </c>
      <c r="D77" s="137" t="n">
        <f aca="false">D49+D54*D18+D58*D36</f>
        <v>4675988.52806728</v>
      </c>
      <c r="E77" s="137" t="n">
        <f aca="false">E49+E54*E18+E58*E36</f>
        <v>4766588.91614232</v>
      </c>
      <c r="F77" s="137" t="n">
        <f aca="false">F49+F54*F18+F58*F36</f>
        <v>4851981.86975839</v>
      </c>
      <c r="G77" s="137" t="n">
        <f aca="false">G49+G54*G18+G58*G36</f>
        <v>4933367.98819536</v>
      </c>
      <c r="H77" s="137" t="n">
        <f aca="false">H49+H54*H18+H58*H36</f>
        <v>5010669.43040102</v>
      </c>
      <c r="I77" s="137" t="n">
        <f aca="false">I49+I54*I18+I58*I36</f>
        <v>5083636.84114031</v>
      </c>
      <c r="J77" s="137" t="n">
        <f aca="false">J49+J54*J18+J58*J36</f>
        <v>5152993.21866091</v>
      </c>
      <c r="K77" s="137" t="n">
        <f aca="false">K49+K54*K18+K58*K36</f>
        <v>5219739.94192261</v>
      </c>
      <c r="L77" s="137" t="n">
        <f aca="false">L49+L54*L18+L58*L36</f>
        <v>9436026.17314944</v>
      </c>
    </row>
    <row r="78" customFormat="false" ht="15" hidden="false" customHeight="false" outlineLevel="0" collapsed="false">
      <c r="A78" s="35" t="s">
        <v>27</v>
      </c>
      <c r="B78" s="137" t="n">
        <f aca="false">B50+B55*B19+B59*B37</f>
        <v>93333.3333333333</v>
      </c>
      <c r="C78" s="137" t="n">
        <f aca="false">C50+C55*C19+C59*C37</f>
        <v>3224131.53281584</v>
      </c>
      <c r="D78" s="137" t="n">
        <f aca="false">D50+D55*D19+D59*D37</f>
        <v>3290759.37593757</v>
      </c>
      <c r="E78" s="137" t="n">
        <f aca="false">E50+E55*E19+E59*E37</f>
        <v>3354520.02777235</v>
      </c>
      <c r="F78" s="137" t="n">
        <f aca="false">F50+F55*F19+F59*F37</f>
        <v>3414615.91146931</v>
      </c>
      <c r="G78" s="137" t="n">
        <f aca="false">G50+G55*G19+G59*G37</f>
        <v>3471891.95710331</v>
      </c>
      <c r="H78" s="137" t="n">
        <f aca="false">H50+H55*H19+H59*H37</f>
        <v>3526293.38349366</v>
      </c>
      <c r="I78" s="137" t="n">
        <f aca="false">I50+I55*I19+I59*I37</f>
        <v>3577644.70516328</v>
      </c>
      <c r="J78" s="137" t="n">
        <f aca="false">J50+J55*J19+J59*J37</f>
        <v>3626454.73714625</v>
      </c>
      <c r="K78" s="137" t="n">
        <f aca="false">K50+K55*K19+K59*K37</f>
        <v>3673428.20683467</v>
      </c>
      <c r="L78" s="137" t="n">
        <f aca="false">L50+L55*L19+L59*L37</f>
        <v>6958910.70337743</v>
      </c>
    </row>
    <row r="79" s="20" customFormat="true" ht="15" hidden="false" customHeight="false" outlineLevel="0" collapsed="false">
      <c r="B79" s="183"/>
      <c r="C79" s="183"/>
      <c r="D79" s="183"/>
      <c r="E79" s="183"/>
      <c r="F79" s="183"/>
      <c r="G79" s="183"/>
      <c r="H79" s="183"/>
      <c r="I79" s="183"/>
      <c r="J79" s="183"/>
      <c r="K79" s="183"/>
      <c r="L79" s="183"/>
    </row>
    <row r="80" s="20" customFormat="true" ht="15" hidden="false" customHeight="false" outlineLevel="0" collapsed="false">
      <c r="A80" s="102" t="s">
        <v>941</v>
      </c>
      <c r="B80" s="183"/>
      <c r="C80" s="183"/>
      <c r="D80" s="183"/>
      <c r="E80" s="183"/>
      <c r="F80" s="183"/>
      <c r="G80" s="183"/>
      <c r="H80" s="183"/>
      <c r="I80" s="183"/>
      <c r="J80" s="183"/>
      <c r="K80" s="183"/>
      <c r="L80" s="183"/>
    </row>
    <row r="81" customFormat="false" ht="15" hidden="false" customHeight="false" outlineLevel="0" collapsed="false">
      <c r="A81" s="102" t="s">
        <v>674</v>
      </c>
    </row>
    <row r="82" customFormat="false" ht="15" hidden="false" customHeight="false" outlineLevel="0" collapsed="false">
      <c r="A82" s="101" t="s">
        <v>802</v>
      </c>
      <c r="B82" s="137" t="n">
        <f aca="false">SUM(B63:L63)</f>
        <v>5923050.03633358</v>
      </c>
      <c r="C82" s="133"/>
    </row>
    <row r="83" customFormat="false" ht="15" hidden="false" customHeight="false" outlineLevel="0" collapsed="false">
      <c r="A83" s="101" t="s">
        <v>25</v>
      </c>
      <c r="B83" s="137" t="n">
        <f aca="false">SUM(B64:L64)</f>
        <v>669913.89751667</v>
      </c>
    </row>
    <row r="84" customFormat="false" ht="15" hidden="false" customHeight="false" outlineLevel="0" collapsed="false">
      <c r="A84" s="101" t="s">
        <v>26</v>
      </c>
      <c r="B84" s="137" t="n">
        <f aca="false">SUM(B65:L65)</f>
        <v>3067037.71246505</v>
      </c>
    </row>
    <row r="85" customFormat="false" ht="15" hidden="false" customHeight="false" outlineLevel="0" collapsed="false">
      <c r="A85" s="101" t="s">
        <v>27</v>
      </c>
      <c r="B85" s="137" t="n">
        <f aca="false">SUM(B66:L66)</f>
        <v>2186098.42635186</v>
      </c>
    </row>
    <row r="86" customFormat="false" ht="15" hidden="false" customHeight="false" outlineLevel="0" collapsed="false">
      <c r="A86" s="102" t="s">
        <v>440</v>
      </c>
      <c r="B86" s="99" t="n">
        <f aca="false">'National Data'!B4</f>
        <v>0.03</v>
      </c>
    </row>
    <row r="87" customFormat="false" ht="15" hidden="false" customHeight="false" outlineLevel="0" collapsed="false">
      <c r="A87" s="102" t="s">
        <v>675</v>
      </c>
      <c r="B87" s="99"/>
    </row>
    <row r="88" customFormat="false" ht="15" hidden="false" customHeight="false" outlineLevel="0" collapsed="false">
      <c r="A88" s="101" t="s">
        <v>442</v>
      </c>
      <c r="B88" s="69" t="n">
        <v>0</v>
      </c>
      <c r="C88" s="0" t="n">
        <f aca="false">B88+1</f>
        <v>1</v>
      </c>
      <c r="D88" s="0" t="n">
        <f aca="false">C88+1</f>
        <v>2</v>
      </c>
      <c r="E88" s="0" t="n">
        <f aca="false">D88+1</f>
        <v>3</v>
      </c>
      <c r="F88" s="0" t="n">
        <f aca="false">E88+1</f>
        <v>4</v>
      </c>
      <c r="G88" s="0" t="n">
        <f aca="false">F88+1</f>
        <v>5</v>
      </c>
      <c r="H88" s="0" t="n">
        <f aca="false">G88+1</f>
        <v>6</v>
      </c>
      <c r="I88" s="0" t="n">
        <f aca="false">H88+1</f>
        <v>7</v>
      </c>
      <c r="J88" s="0" t="n">
        <f aca="false">I88+1</f>
        <v>8</v>
      </c>
      <c r="K88" s="0" t="n">
        <f aca="false">J88+1</f>
        <v>9</v>
      </c>
      <c r="L88" s="0" t="n">
        <f aca="false">K88+1</f>
        <v>10</v>
      </c>
    </row>
    <row r="89" customFormat="false" ht="15" hidden="false" customHeight="false" outlineLevel="0" collapsed="false">
      <c r="A89" s="101" t="s">
        <v>802</v>
      </c>
      <c r="B89" s="133" t="n">
        <f aca="false">PV($B$86,B$88,0,B63)*-1</f>
        <v>280000</v>
      </c>
      <c r="C89" s="133" t="n">
        <f aca="false">PV($B$86,C$88,0,C63)*-1</f>
        <v>506430.898595116</v>
      </c>
      <c r="D89" s="133" t="n">
        <f aca="false">PV($B$86,D$88,0,D63)*-1</f>
        <v>501841.238938352</v>
      </c>
      <c r="E89" s="133" t="n">
        <f aca="false">PV($B$86,E$88,0,E63)*-1</f>
        <v>496664.802674063</v>
      </c>
      <c r="F89" s="133" t="n">
        <f aca="false">PV($B$86,F$88,0,F63)*-1</f>
        <v>490837.380474837</v>
      </c>
      <c r="G89" s="133" t="n">
        <f aca="false">PV($B$86,G$88,0,G63)*-1</f>
        <v>484534.546561618</v>
      </c>
      <c r="H89" s="133" t="n">
        <f aca="false">PV($B$86,H$88,0,H63)*-1</f>
        <v>477792.978059097</v>
      </c>
      <c r="I89" s="133" t="n">
        <f aca="false">PV($B$86,I$88,0,I63)*-1</f>
        <v>470631.838997895</v>
      </c>
      <c r="J89" s="133" t="n">
        <f aca="false">PV($B$86,J$88,0,J63)*-1</f>
        <v>463157.960010881</v>
      </c>
      <c r="K89" s="133" t="n">
        <f aca="false">PV($B$86,K$88,0,K63)*-1</f>
        <v>455492.471122027</v>
      </c>
      <c r="L89" s="133" t="n">
        <f aca="false">PV($B$86,L$88,0,L63)*-1</f>
        <v>447793.527695491</v>
      </c>
      <c r="M89" s="133"/>
    </row>
    <row r="90" customFormat="false" ht="15" hidden="false" customHeight="false" outlineLevel="0" collapsed="false">
      <c r="A90" s="101" t="s">
        <v>25</v>
      </c>
      <c r="B90" s="133" t="n">
        <f aca="false">PV($B$86,B$88,0,B64)*-1</f>
        <v>93333.3333333333</v>
      </c>
      <c r="C90" s="133" t="n">
        <f aca="false">PV($B$86,C$88,0,C64)*-1</f>
        <v>51744.7499759482</v>
      </c>
      <c r="D90" s="133" t="n">
        <f aca="false">PV($B$86,D$88,0,D64)*-1</f>
        <v>51275.7999334591</v>
      </c>
      <c r="E90" s="133" t="n">
        <f aca="false">PV($B$86,E$88,0,E64)*-1</f>
        <v>50746.8957907515</v>
      </c>
      <c r="F90" s="133" t="n">
        <f aca="false">PV($B$86,F$88,0,F64)*-1</f>
        <v>50151.476937874</v>
      </c>
      <c r="G90" s="133" t="n">
        <f aca="false">PV($B$86,G$88,0,G64)*-1</f>
        <v>49507.4827307982</v>
      </c>
      <c r="H90" s="133" t="n">
        <f aca="false">PV($B$86,H$88,0,H64)*-1</f>
        <v>48818.6606672622</v>
      </c>
      <c r="I90" s="133" t="n">
        <f aca="false">PV($B$86,I$88,0,I64)*-1</f>
        <v>48086.968838638</v>
      </c>
      <c r="J90" s="133" t="n">
        <f aca="false">PV($B$86,J$88,0,J64)*-1</f>
        <v>47323.3227013143</v>
      </c>
      <c r="K90" s="133" t="n">
        <f aca="false">PV($B$86,K$88,0,K64)*-1</f>
        <v>46540.0987568482</v>
      </c>
      <c r="L90" s="133" t="n">
        <f aca="false">PV($B$86,L$88,0,L64)*-1</f>
        <v>45753.456583572</v>
      </c>
    </row>
    <row r="91" customFormat="false" ht="15" hidden="false" customHeight="false" outlineLevel="0" collapsed="false">
      <c r="A91" s="101" t="s">
        <v>26</v>
      </c>
      <c r="B91" s="133" t="n">
        <f aca="false">PV($B$86,B$88,0,B65)*-1</f>
        <v>93333.3333333333</v>
      </c>
      <c r="C91" s="133" t="n">
        <f aca="false">PV($B$86,C$88,0,C65)*-1</f>
        <v>266872.661270672</v>
      </c>
      <c r="D91" s="133" t="n">
        <f aca="false">PV($B$86,D$88,0,D65)*-1</f>
        <v>264454.059462755</v>
      </c>
      <c r="E91" s="133" t="n">
        <f aca="false">PV($B$86,E$88,0,E65)*-1</f>
        <v>261726.245410372</v>
      </c>
      <c r="F91" s="133" t="n">
        <f aca="false">PV($B$86,F$88,0,F65)*-1</f>
        <v>258655.382880124</v>
      </c>
      <c r="G91" s="133" t="n">
        <f aca="false">PV($B$86,G$88,0,G65)*-1</f>
        <v>255333.993793017</v>
      </c>
      <c r="H91" s="133" t="n">
        <f aca="false">PV($B$86,H$88,0,H65)*-1</f>
        <v>251781.405804414</v>
      </c>
      <c r="I91" s="133" t="n">
        <f aca="false">PV($B$86,I$88,0,I65)*-1</f>
        <v>248007.717737012</v>
      </c>
      <c r="J91" s="133" t="n">
        <f aca="false">PV($B$86,J$88,0,J65)*-1</f>
        <v>244069.225870081</v>
      </c>
      <c r="K91" s="133" t="n">
        <f aca="false">PV($B$86,K$88,0,K65)*-1</f>
        <v>240029.76179831</v>
      </c>
      <c r="L91" s="133" t="n">
        <f aca="false">PV($B$86,L$88,0,L65)*-1</f>
        <v>235972.668270029</v>
      </c>
    </row>
    <row r="92" customFormat="false" ht="15" hidden="false" customHeight="false" outlineLevel="0" collapsed="false">
      <c r="A92" s="101" t="s">
        <v>27</v>
      </c>
      <c r="B92" s="133" t="n">
        <f aca="false">PV($B$86,B$88,0,B66)*-1</f>
        <v>93333.3333333333</v>
      </c>
      <c r="C92" s="133" t="n">
        <f aca="false">PV($B$86,C$88,0,C66)*-1</f>
        <v>187813.487348496</v>
      </c>
      <c r="D92" s="133" t="n">
        <f aca="false">PV($B$86,D$88,0,D66)*-1</f>
        <v>186111.379542138</v>
      </c>
      <c r="E92" s="133" t="n">
        <f aca="false">PV($B$86,E$88,0,E66)*-1</f>
        <v>184191.66147294</v>
      </c>
      <c r="F92" s="133" t="n">
        <f aca="false">PV($B$86,F$88,0,F66)*-1</f>
        <v>182030.520656839</v>
      </c>
      <c r="G92" s="133" t="n">
        <f aca="false">PV($B$86,G$88,0,G66)*-1</f>
        <v>179693.070037803</v>
      </c>
      <c r="H92" s="133" t="n">
        <f aca="false">PV($B$86,H$88,0,H66)*-1</f>
        <v>177192.911587421</v>
      </c>
      <c r="I92" s="133" t="n">
        <f aca="false">PV($B$86,I$88,0,I66)*-1</f>
        <v>174537.152422245</v>
      </c>
      <c r="J92" s="133" t="n">
        <f aca="false">PV($B$86,J$88,0,J66)*-1</f>
        <v>171765.411439486</v>
      </c>
      <c r="K92" s="133" t="n">
        <f aca="false">PV($B$86,K$88,0,K66)*-1</f>
        <v>168922.610566868</v>
      </c>
      <c r="L92" s="133" t="n">
        <f aca="false">PV($B$86,L$88,0,L66)*-1</f>
        <v>166067.40284189</v>
      </c>
    </row>
    <row r="93" customFormat="false" ht="15" hidden="false" customHeight="false" outlineLevel="0" collapsed="false">
      <c r="A93" s="102" t="s">
        <v>676</v>
      </c>
      <c r="B93" s="133"/>
      <c r="C93" s="133"/>
    </row>
    <row r="94" customFormat="false" ht="15" hidden="false" customHeight="false" outlineLevel="0" collapsed="false">
      <c r="A94" s="101" t="s">
        <v>802</v>
      </c>
      <c r="B94" s="137" t="n">
        <f aca="false">NPV($B$86,C63:L63)+B63</f>
        <v>5075177.64312938</v>
      </c>
      <c r="C94" s="133"/>
    </row>
    <row r="95" customFormat="false" ht="15" hidden="false" customHeight="false" outlineLevel="0" collapsed="false">
      <c r="A95" s="101" t="s">
        <v>25</v>
      </c>
      <c r="B95" s="137" t="n">
        <f aca="false">NPV($B$86,C64:L64)+B64</f>
        <v>583282.246249799</v>
      </c>
      <c r="C95" s="133"/>
    </row>
    <row r="96" customFormat="false" ht="15" hidden="false" customHeight="false" outlineLevel="0" collapsed="false">
      <c r="A96" s="101" t="s">
        <v>26</v>
      </c>
      <c r="B96" s="137" t="n">
        <f aca="false">NPV($B$86,C65:L65)+B65</f>
        <v>2620236.45563012</v>
      </c>
      <c r="C96" s="133"/>
    </row>
    <row r="97" customFormat="false" ht="15" hidden="false" customHeight="false" outlineLevel="0" collapsed="false">
      <c r="A97" s="101" t="s">
        <v>27</v>
      </c>
      <c r="B97" s="137" t="n">
        <f aca="false">NPV($B$86,C66:L66)+B66</f>
        <v>1871658.94124946</v>
      </c>
      <c r="C97" s="133"/>
    </row>
    <row r="98" s="20" customFormat="true" ht="15" hidden="false" customHeight="false" outlineLevel="0" collapsed="false">
      <c r="A98" s="184"/>
      <c r="B98" s="139"/>
    </row>
    <row r="99" customFormat="false" ht="15" hidden="false" customHeight="false" outlineLevel="0" collapsed="false">
      <c r="A99" s="102" t="s">
        <v>952</v>
      </c>
      <c r="B99" s="137"/>
    </row>
    <row r="100" customFormat="false" ht="15" hidden="false" customHeight="false" outlineLevel="0" collapsed="false">
      <c r="A100" s="102" t="s">
        <v>674</v>
      </c>
    </row>
    <row r="101" customFormat="false" ht="15" hidden="false" customHeight="false" outlineLevel="0" collapsed="false">
      <c r="A101" s="101" t="s">
        <v>802</v>
      </c>
      <c r="B101" s="137" t="n">
        <f aca="false">SUM(B69:L69)</f>
        <v>97000660.5002346</v>
      </c>
    </row>
    <row r="102" customFormat="false" ht="15" hidden="false" customHeight="false" outlineLevel="0" collapsed="false">
      <c r="A102" s="101" t="s">
        <v>25</v>
      </c>
      <c r="B102" s="137" t="n">
        <f aca="false">SUM(B70:L70)</f>
        <v>10049505.838687</v>
      </c>
    </row>
    <row r="103" customFormat="false" ht="15" hidden="false" customHeight="false" outlineLevel="0" collapsed="false">
      <c r="A103" s="101" t="s">
        <v>26</v>
      </c>
      <c r="B103" s="137" t="n">
        <f aca="false">SUM(B71:L71)</f>
        <v>50831935.8801191</v>
      </c>
    </row>
    <row r="104" customFormat="false" ht="15" hidden="false" customHeight="false" outlineLevel="0" collapsed="false">
      <c r="A104" s="101" t="s">
        <v>27</v>
      </c>
      <c r="B104" s="137" t="n">
        <f aca="false">SUM(B72:L72)</f>
        <v>36119218.7814285</v>
      </c>
    </row>
    <row r="105" customFormat="false" ht="15" hidden="false" customHeight="false" outlineLevel="0" collapsed="false">
      <c r="A105" s="102" t="s">
        <v>440</v>
      </c>
      <c r="B105" s="99" t="n">
        <f aca="false">'National Data'!B4</f>
        <v>0.03</v>
      </c>
    </row>
    <row r="106" customFormat="false" ht="15" hidden="false" customHeight="false" outlineLevel="0" collapsed="false">
      <c r="A106" s="102" t="s">
        <v>675</v>
      </c>
      <c r="B106" s="99"/>
    </row>
    <row r="107" customFormat="false" ht="15" hidden="false" customHeight="false" outlineLevel="0" collapsed="false">
      <c r="A107" s="101" t="s">
        <v>442</v>
      </c>
      <c r="B107" s="69" t="n">
        <v>0</v>
      </c>
      <c r="C107" s="0" t="n">
        <f aca="false">B107+1</f>
        <v>1</v>
      </c>
      <c r="D107" s="0" t="n">
        <f aca="false">C107+1</f>
        <v>2</v>
      </c>
      <c r="E107" s="0" t="n">
        <f aca="false">D107+1</f>
        <v>3</v>
      </c>
      <c r="F107" s="0" t="n">
        <f aca="false">E107+1</f>
        <v>4</v>
      </c>
      <c r="G107" s="0" t="n">
        <f aca="false">F107+1</f>
        <v>5</v>
      </c>
      <c r="H107" s="0" t="n">
        <f aca="false">G107+1</f>
        <v>6</v>
      </c>
      <c r="I107" s="0" t="n">
        <f aca="false">H107+1</f>
        <v>7</v>
      </c>
      <c r="J107" s="0" t="n">
        <f aca="false">I107+1</f>
        <v>8</v>
      </c>
      <c r="K107" s="0" t="n">
        <f aca="false">J107+1</f>
        <v>9</v>
      </c>
      <c r="L107" s="0" t="n">
        <f aca="false">K107+1</f>
        <v>10</v>
      </c>
    </row>
    <row r="108" customFormat="false" ht="15" hidden="false" customHeight="false" outlineLevel="0" collapsed="false">
      <c r="A108" s="101" t="s">
        <v>802</v>
      </c>
      <c r="B108" s="133" t="n">
        <f aca="false">PV($B$105,B$107,0,B69)*-1</f>
        <v>280000</v>
      </c>
      <c r="C108" s="133" t="n">
        <f aca="false">PV($B$105,C$107,0,C69)*-1</f>
        <v>7934084.07799015</v>
      </c>
      <c r="D108" s="133" t="n">
        <f aca="false">PV($B$105,D$107,0,D69)*-1</f>
        <v>7862179.41003418</v>
      </c>
      <c r="E108" s="133" t="n">
        <f aca="false">PV($B$105,E$107,0,E69)*-1</f>
        <v>7781081.90856032</v>
      </c>
      <c r="F108" s="133" t="n">
        <f aca="false">PV($B$105,F$107,0,F69)*-1</f>
        <v>7689785.62743911</v>
      </c>
      <c r="G108" s="133" t="n">
        <f aca="false">PV($B$105,G$107,0,G69)*-1</f>
        <v>7591041.22946534</v>
      </c>
      <c r="H108" s="133" t="n">
        <f aca="false">PV($B$105,H$107,0,H69)*-1</f>
        <v>7485423.32292585</v>
      </c>
      <c r="I108" s="133" t="n">
        <f aca="false">PV($B$105,I$107,0,I69)*-1</f>
        <v>7373232.14430036</v>
      </c>
      <c r="J108" s="133" t="n">
        <f aca="false">PV($B$105,J$107,0,J69)*-1</f>
        <v>7256141.3735038</v>
      </c>
      <c r="K108" s="133" t="n">
        <f aca="false">PV($B$105,K$107,0,K69)*-1</f>
        <v>7136048.71424509</v>
      </c>
      <c r="L108" s="133" t="n">
        <f aca="false">PV($B$105,L$107,0,L69)*-1</f>
        <v>13200992.8255135</v>
      </c>
      <c r="M108" s="133"/>
    </row>
    <row r="109" customFormat="false" ht="15" hidden="false" customHeight="false" outlineLevel="0" collapsed="false">
      <c r="A109" s="101" t="s">
        <v>25</v>
      </c>
      <c r="B109" s="133" t="n">
        <f aca="false">PV($B$105,B$107,0,B70)*-1</f>
        <v>93333.3333333333</v>
      </c>
      <c r="C109" s="133" t="n">
        <f aca="false">PV($B$105,C$107,0,C70)*-1</f>
        <v>810667.749623188</v>
      </c>
      <c r="D109" s="133" t="n">
        <f aca="false">PV($B$105,D$107,0,D70)*-1</f>
        <v>803320.865624193</v>
      </c>
      <c r="E109" s="133" t="n">
        <f aca="false">PV($B$105,E$107,0,E70)*-1</f>
        <v>795034.700721774</v>
      </c>
      <c r="F109" s="133" t="n">
        <f aca="false">PV($B$105,F$107,0,F70)*-1</f>
        <v>785706.472026693</v>
      </c>
      <c r="G109" s="133" t="n">
        <f aca="false">PV($B$105,G$107,0,G70)*-1</f>
        <v>775617.229449172</v>
      </c>
      <c r="H109" s="133" t="n">
        <f aca="false">PV($B$105,H$107,0,H70)*-1</f>
        <v>764825.683787108</v>
      </c>
      <c r="I109" s="133" t="n">
        <f aca="false">PV($B$105,I$107,0,I70)*-1</f>
        <v>753362.511805328</v>
      </c>
      <c r="J109" s="133" t="n">
        <f aca="false">PV($B$105,J$107,0,J70)*-1</f>
        <v>741398.72232059</v>
      </c>
      <c r="K109" s="133" t="n">
        <f aca="false">PV($B$105,K$107,0,K70)*-1</f>
        <v>729128.213857288</v>
      </c>
      <c r="L109" s="133" t="n">
        <f aca="false">PV($B$105,L$107,0,L70)*-1</f>
        <v>1403660.13168587</v>
      </c>
    </row>
    <row r="110" customFormat="false" ht="15" hidden="false" customHeight="false" outlineLevel="0" collapsed="false">
      <c r="A110" s="101" t="s">
        <v>26</v>
      </c>
      <c r="B110" s="133" t="n">
        <f aca="false">PV($B$105,B$107,0,B71)*-1</f>
        <v>93333.3333333333</v>
      </c>
      <c r="C110" s="133" t="n">
        <f aca="false">PV($B$105,C$107,0,C71)*-1</f>
        <v>4181005.02657386</v>
      </c>
      <c r="D110" s="133" t="n">
        <f aca="false">PV($B$105,D$107,0,D71)*-1</f>
        <v>4143113.59824983</v>
      </c>
      <c r="E110" s="133" t="n">
        <f aca="false">PV($B$105,E$107,0,E71)*-1</f>
        <v>4100377.84476249</v>
      </c>
      <c r="F110" s="133" t="n">
        <f aca="false">PV($B$105,F$107,0,F71)*-1</f>
        <v>4052267.66512195</v>
      </c>
      <c r="G110" s="133" t="n">
        <f aca="false">PV($B$105,G$107,0,G71)*-1</f>
        <v>4000232.56942393</v>
      </c>
      <c r="H110" s="133" t="n">
        <f aca="false">PV($B$105,H$107,0,H71)*-1</f>
        <v>3944575.35760249</v>
      </c>
      <c r="I110" s="133" t="n">
        <f aca="false">PV($B$105,I$107,0,I71)*-1</f>
        <v>3885454.24454652</v>
      </c>
      <c r="J110" s="133" t="n">
        <f aca="false">PV($B$105,J$107,0,J71)*-1</f>
        <v>3823751.20529793</v>
      </c>
      <c r="K110" s="133" t="n">
        <f aca="false">PV($B$105,K$107,0,K71)*-1</f>
        <v>3760466.26817353</v>
      </c>
      <c r="L110" s="133" t="n">
        <f aca="false">PV($B$105,L$107,0,L71)*-1</f>
        <v>6785316.9879767</v>
      </c>
    </row>
    <row r="111" customFormat="false" ht="15" hidden="false" customHeight="false" outlineLevel="0" collapsed="false">
      <c r="A111" s="101" t="s">
        <v>27</v>
      </c>
      <c r="B111" s="133" t="n">
        <f aca="false">PV($B$105,B$107,0,B72)*-1</f>
        <v>93333.3333333333</v>
      </c>
      <c r="C111" s="133" t="n">
        <f aca="false">PV($B$105,C$107,0,C72)*-1</f>
        <v>2942411.3017931</v>
      </c>
      <c r="D111" s="133" t="n">
        <f aca="false">PV($B$105,D$107,0,D72)*-1</f>
        <v>2915744.94616016</v>
      </c>
      <c r="E111" s="133" t="n">
        <f aca="false">PV($B$105,E$107,0,E72)*-1</f>
        <v>2885669.36307605</v>
      </c>
      <c r="F111" s="133" t="n">
        <f aca="false">PV($B$105,F$107,0,F72)*-1</f>
        <v>2851811.49029047</v>
      </c>
      <c r="G111" s="133" t="n">
        <f aca="false">PV($B$105,G$107,0,G72)*-1</f>
        <v>2815191.43059224</v>
      </c>
      <c r="H111" s="133" t="n">
        <f aca="false">PV($B$105,H$107,0,H72)*-1</f>
        <v>2776022.28153625</v>
      </c>
      <c r="I111" s="133" t="n">
        <f aca="false">PV($B$105,I$107,0,I72)*-1</f>
        <v>2734415.38794851</v>
      </c>
      <c r="J111" s="133" t="n">
        <f aca="false">PV($B$105,J$107,0,J72)*-1</f>
        <v>2690991.44588528</v>
      </c>
      <c r="K111" s="133" t="n">
        <f aca="false">PV($B$105,K$107,0,K72)*-1</f>
        <v>2646454.23221427</v>
      </c>
      <c r="L111" s="133" t="n">
        <f aca="false">PV($B$105,L$107,0,L72)*-1</f>
        <v>5012015.70585095</v>
      </c>
    </row>
    <row r="112" customFormat="false" ht="15" hidden="false" customHeight="false" outlineLevel="0" collapsed="false">
      <c r="A112" s="102" t="s">
        <v>676</v>
      </c>
      <c r="B112" s="133"/>
      <c r="C112" s="133"/>
    </row>
    <row r="113" customFormat="false" ht="15" hidden="false" customHeight="false" outlineLevel="0" collapsed="false">
      <c r="A113" s="101" t="s">
        <v>802</v>
      </c>
      <c r="B113" s="137" t="n">
        <f aca="false">NPV($B$105,C69:L69)+B69</f>
        <v>81590010.6339777</v>
      </c>
      <c r="C113" s="133"/>
    </row>
    <row r="114" customFormat="false" ht="15" hidden="false" customHeight="false" outlineLevel="0" collapsed="false">
      <c r="A114" s="101" t="s">
        <v>25</v>
      </c>
      <c r="B114" s="137" t="n">
        <f aca="false">NPV($B$105,C70:L70)+B70</f>
        <v>8456055.61423454</v>
      </c>
    </row>
    <row r="115" customFormat="false" ht="15" hidden="false" customHeight="false" outlineLevel="0" collapsed="false">
      <c r="A115" s="101" t="s">
        <v>26</v>
      </c>
      <c r="B115" s="137" t="n">
        <f aca="false">NPV($B$105,C71:L71)+B71</f>
        <v>42769894.1010626</v>
      </c>
    </row>
    <row r="116" customFormat="false" ht="15" hidden="false" customHeight="false" outlineLevel="0" collapsed="false">
      <c r="A116" s="101" t="s">
        <v>27</v>
      </c>
      <c r="B116" s="137" t="n">
        <f aca="false">NPV($B$105,C72:L72)+B72</f>
        <v>30364060.9186806</v>
      </c>
    </row>
    <row r="118" customFormat="false" ht="15" hidden="false" customHeight="false" outlineLevel="0" collapsed="false">
      <c r="A118" s="102" t="s">
        <v>953</v>
      </c>
    </row>
    <row r="119" customFormat="false" ht="15" hidden="false" customHeight="false" outlineLevel="0" collapsed="false">
      <c r="A119" s="102" t="s">
        <v>674</v>
      </c>
    </row>
    <row r="120" customFormat="false" ht="15" hidden="false" customHeight="false" outlineLevel="0" collapsed="false">
      <c r="A120" s="101" t="s">
        <v>802</v>
      </c>
      <c r="B120" s="137" t="n">
        <f aca="false">SUM(B75:L75)</f>
        <v>102923710.536568</v>
      </c>
    </row>
    <row r="121" customFormat="false" ht="15" hidden="false" customHeight="false" outlineLevel="0" collapsed="false">
      <c r="A121" s="101" t="s">
        <v>25</v>
      </c>
      <c r="B121" s="137" t="n">
        <f aca="false">SUM(B76:L76)</f>
        <v>10626086.4028703</v>
      </c>
    </row>
    <row r="122" customFormat="false" ht="15" hidden="false" customHeight="false" outlineLevel="0" collapsed="false">
      <c r="A122" s="101" t="s">
        <v>26</v>
      </c>
      <c r="B122" s="137" t="n">
        <f aca="false">SUM(B77:L77)</f>
        <v>53805640.2592508</v>
      </c>
    </row>
    <row r="123" customFormat="false" ht="15" hidden="false" customHeight="false" outlineLevel="0" collapsed="false">
      <c r="A123" s="101" t="s">
        <v>27</v>
      </c>
      <c r="B123" s="137" t="n">
        <f aca="false">SUM(B78:L78)</f>
        <v>38211983.874447</v>
      </c>
    </row>
    <row r="124" customFormat="false" ht="15" hidden="false" customHeight="false" outlineLevel="0" collapsed="false">
      <c r="A124" s="102" t="s">
        <v>440</v>
      </c>
      <c r="B124" s="99" t="n">
        <f aca="false">'National Data'!B4</f>
        <v>0.03</v>
      </c>
    </row>
    <row r="125" customFormat="false" ht="15" hidden="false" customHeight="false" outlineLevel="0" collapsed="false">
      <c r="A125" s="102" t="s">
        <v>675</v>
      </c>
      <c r="B125" s="99"/>
    </row>
    <row r="126" customFormat="false" ht="15" hidden="false" customHeight="false" outlineLevel="0" collapsed="false">
      <c r="A126" s="101" t="s">
        <v>442</v>
      </c>
      <c r="B126" s="69" t="n">
        <v>0</v>
      </c>
      <c r="C126" s="0" t="n">
        <f aca="false">B126+1</f>
        <v>1</v>
      </c>
      <c r="D126" s="0" t="n">
        <f aca="false">C126+1</f>
        <v>2</v>
      </c>
      <c r="E126" s="0" t="n">
        <f aca="false">D126+1</f>
        <v>3</v>
      </c>
      <c r="F126" s="0" t="n">
        <f aca="false">E126+1</f>
        <v>4</v>
      </c>
      <c r="G126" s="0" t="n">
        <f aca="false">F126+1</f>
        <v>5</v>
      </c>
      <c r="H126" s="0" t="n">
        <f aca="false">G126+1</f>
        <v>6</v>
      </c>
      <c r="I126" s="0" t="n">
        <f aca="false">H126+1</f>
        <v>7</v>
      </c>
      <c r="J126" s="0" t="n">
        <f aca="false">I126+1</f>
        <v>8</v>
      </c>
      <c r="K126" s="0" t="n">
        <f aca="false">J126+1</f>
        <v>9</v>
      </c>
      <c r="L126" s="0" t="n">
        <f aca="false">K126+1</f>
        <v>10</v>
      </c>
    </row>
    <row r="127" customFormat="false" ht="15" hidden="false" customHeight="false" outlineLevel="0" collapsed="false">
      <c r="A127" s="101" t="s">
        <v>802</v>
      </c>
      <c r="B127" s="133" t="n">
        <f aca="false">PV($B$124,B$126,0,B75)*-1</f>
        <v>560000</v>
      </c>
      <c r="C127" s="133" t="n">
        <f aca="false">PV($B$124,C$126,0,C75)*-1</f>
        <v>8440514.97658526</v>
      </c>
      <c r="D127" s="133" t="n">
        <f aca="false">PV($B$124,D$126,0,D75)*-1</f>
        <v>8364020.64897253</v>
      </c>
      <c r="E127" s="133" t="n">
        <f aca="false">PV($B$124,E$126,0,E75)*-1</f>
        <v>8277746.71123438</v>
      </c>
      <c r="F127" s="133" t="n">
        <f aca="false">PV($B$124,F$126,0,F75)*-1</f>
        <v>8180623.00791395</v>
      </c>
      <c r="G127" s="133" t="n">
        <f aca="false">PV($B$124,G$126,0,G75)*-1</f>
        <v>8075575.77602696</v>
      </c>
      <c r="H127" s="133" t="n">
        <f aca="false">PV($B$124,H$126,0,H75)*-1</f>
        <v>7963216.30098495</v>
      </c>
      <c r="I127" s="133" t="n">
        <f aca="false">PV($B$124,I$126,0,I75)*-1</f>
        <v>7843863.98329825</v>
      </c>
      <c r="J127" s="133" t="n">
        <f aca="false">PV($B$124,J$126,0,J75)*-1</f>
        <v>7719299.33351468</v>
      </c>
      <c r="K127" s="133" t="n">
        <f aca="false">PV($B$124,K$126,0,K75)*-1</f>
        <v>7591541.18536711</v>
      </c>
      <c r="L127" s="133" t="n">
        <f aca="false">PV($B$124,L$126,0,L75)*-1</f>
        <v>13648786.353209</v>
      </c>
      <c r="M127" s="133"/>
    </row>
    <row r="128" customFormat="false" ht="15" hidden="false" customHeight="false" outlineLevel="0" collapsed="false">
      <c r="A128" s="101" t="s">
        <v>25</v>
      </c>
      <c r="B128" s="133" t="n">
        <f aca="false">PV($B$124,B$126,0,B76)*-1</f>
        <v>93333.3333333333</v>
      </c>
      <c r="C128" s="133" t="n">
        <f aca="false">PV($B$124,C$126,0,C76)*-1</f>
        <v>862412.499599136</v>
      </c>
      <c r="D128" s="133" t="n">
        <f aca="false">PV($B$124,D$126,0,D76)*-1</f>
        <v>854596.665557652</v>
      </c>
      <c r="E128" s="133" t="n">
        <f aca="false">PV($B$124,E$126,0,E76)*-1</f>
        <v>845781.596512526</v>
      </c>
      <c r="F128" s="133" t="n">
        <f aca="false">PV($B$124,F$126,0,F76)*-1</f>
        <v>835857.948964567</v>
      </c>
      <c r="G128" s="133" t="n">
        <f aca="false">PV($B$124,G$126,0,G76)*-1</f>
        <v>825124.71217997</v>
      </c>
      <c r="H128" s="133" t="n">
        <f aca="false">PV($B$124,H$126,0,H76)*-1</f>
        <v>813644.344454371</v>
      </c>
      <c r="I128" s="133" t="n">
        <f aca="false">PV($B$124,I$126,0,I76)*-1</f>
        <v>801449.480643966</v>
      </c>
      <c r="J128" s="133" t="n">
        <f aca="false">PV($B$124,J$126,0,J76)*-1</f>
        <v>788722.045021904</v>
      </c>
      <c r="K128" s="133" t="n">
        <f aca="false">PV($B$124,K$126,0,K76)*-1</f>
        <v>775668.312614137</v>
      </c>
      <c r="L128" s="133" t="n">
        <f aca="false">PV($B$124,L$126,0,L76)*-1</f>
        <v>1449413.58826944</v>
      </c>
    </row>
    <row r="129" customFormat="false" ht="15" hidden="false" customHeight="false" outlineLevel="0" collapsed="false">
      <c r="A129" s="101" t="s">
        <v>26</v>
      </c>
      <c r="B129" s="133" t="n">
        <f aca="false">PV($B$124,B$126,0,B77)*-1</f>
        <v>93333.3333333333</v>
      </c>
      <c r="C129" s="133" t="n">
        <f aca="false">PV($B$124,C$126,0,C77)*-1</f>
        <v>4447877.68784453</v>
      </c>
      <c r="D129" s="133" t="n">
        <f aca="false">PV($B$124,D$126,0,D77)*-1</f>
        <v>4407567.65771258</v>
      </c>
      <c r="E129" s="133" t="n">
        <f aca="false">PV($B$124,E$126,0,E77)*-1</f>
        <v>4362104.09017286</v>
      </c>
      <c r="F129" s="133" t="n">
        <f aca="false">PV($B$124,F$126,0,F77)*-1</f>
        <v>4310923.04800207</v>
      </c>
      <c r="G129" s="133" t="n">
        <f aca="false">PV($B$124,G$126,0,G77)*-1</f>
        <v>4255566.56321695</v>
      </c>
      <c r="H129" s="133" t="n">
        <f aca="false">PV($B$124,H$126,0,H77)*-1</f>
        <v>4196356.7634069</v>
      </c>
      <c r="I129" s="133" t="n">
        <f aca="false">PV($B$124,I$126,0,I77)*-1</f>
        <v>4133461.96228353</v>
      </c>
      <c r="J129" s="133" t="n">
        <f aca="false">PV($B$124,J$126,0,J77)*-1</f>
        <v>4067820.43116801</v>
      </c>
      <c r="K129" s="133" t="n">
        <f aca="false">PV($B$124,K$126,0,K77)*-1</f>
        <v>4000496.02997184</v>
      </c>
      <c r="L129" s="133" t="n">
        <f aca="false">PV($B$124,L$126,0,L77)*-1</f>
        <v>7021289.65624673</v>
      </c>
    </row>
    <row r="130" customFormat="false" ht="15" hidden="false" customHeight="false" outlineLevel="0" collapsed="false">
      <c r="A130" s="101" t="s">
        <v>27</v>
      </c>
      <c r="B130" s="133" t="n">
        <f aca="false">PV($B$124,B$126,0,B78)*-1</f>
        <v>93333.3333333333</v>
      </c>
      <c r="C130" s="133" t="n">
        <f aca="false">PV($B$124,C$126,0,C78)*-1</f>
        <v>3130224.78914159</v>
      </c>
      <c r="D130" s="133" t="n">
        <f aca="false">PV($B$124,D$126,0,D78)*-1</f>
        <v>3101856.3257023</v>
      </c>
      <c r="E130" s="133" t="n">
        <f aca="false">PV($B$124,E$126,0,E78)*-1</f>
        <v>3069861.02454899</v>
      </c>
      <c r="F130" s="133" t="n">
        <f aca="false">PV($B$124,F$126,0,F78)*-1</f>
        <v>3033842.01094731</v>
      </c>
      <c r="G130" s="133" t="n">
        <f aca="false">PV($B$124,G$126,0,G78)*-1</f>
        <v>2994884.50063004</v>
      </c>
      <c r="H130" s="133" t="n">
        <f aca="false">PV($B$124,H$126,0,H78)*-1</f>
        <v>2953215.19312368</v>
      </c>
      <c r="I130" s="133" t="n">
        <f aca="false">PV($B$124,I$126,0,I78)*-1</f>
        <v>2908952.54037076</v>
      </c>
      <c r="J130" s="133" t="n">
        <f aca="false">PV($B$124,J$126,0,J78)*-1</f>
        <v>2862756.85732477</v>
      </c>
      <c r="K130" s="133" t="n">
        <f aca="false">PV($B$124,K$126,0,K78)*-1</f>
        <v>2815376.84278113</v>
      </c>
      <c r="L130" s="133" t="n">
        <f aca="false">PV($B$124,L$126,0,L78)*-1</f>
        <v>5178083.10869284</v>
      </c>
    </row>
    <row r="131" customFormat="false" ht="15" hidden="false" customHeight="false" outlineLevel="0" collapsed="false">
      <c r="A131" s="102" t="s">
        <v>676</v>
      </c>
      <c r="C131" s="133"/>
    </row>
    <row r="132" customFormat="false" ht="15" hidden="false" customHeight="false" outlineLevel="0" collapsed="false">
      <c r="A132" s="101" t="s">
        <v>802</v>
      </c>
      <c r="B132" s="137" t="n">
        <f aca="false">NPV($B$124,C75:L75)+B75</f>
        <v>86665188.2771071</v>
      </c>
      <c r="C132" s="133"/>
    </row>
    <row r="133" customFormat="false" ht="15" hidden="false" customHeight="false" outlineLevel="0" collapsed="false">
      <c r="A133" s="101" t="s">
        <v>25</v>
      </c>
      <c r="B133" s="137" t="n">
        <f aca="false">NPV($B$124,C76:L76)+B76</f>
        <v>8946004.527151</v>
      </c>
    </row>
    <row r="134" customFormat="false" ht="15" hidden="false" customHeight="false" outlineLevel="0" collapsed="false">
      <c r="A134" s="101" t="s">
        <v>26</v>
      </c>
      <c r="B134" s="137" t="n">
        <f aca="false">NPV($B$124,C77:L77)+B77</f>
        <v>45296797.2233593</v>
      </c>
    </row>
    <row r="135" customFormat="false" ht="15" hidden="false" customHeight="false" outlineLevel="0" collapsed="false">
      <c r="A135" s="101" t="s">
        <v>27</v>
      </c>
      <c r="B135" s="137" t="n">
        <f aca="false">NPV($B$124,C78:L78)+B78</f>
        <v>32142386.5265967</v>
      </c>
    </row>
    <row r="136" customFormat="false" ht="15" hidden="false" customHeight="false" outlineLevel="0" collapsed="false">
      <c r="B136" s="13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sheetPr filterMode="false">
    <pageSetUpPr fitToPage="false"/>
  </sheetPr>
  <dimension ref="A1:D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9" activeCellId="0" sqref="D49"/>
    </sheetView>
  </sheetViews>
  <sheetFormatPr defaultColWidth="8.83984375" defaultRowHeight="15" zeroHeight="false" outlineLevelRow="0" outlineLevelCol="0"/>
  <cols>
    <col collapsed="false" customWidth="true" hidden="false" outlineLevel="0" max="1" min="1" style="0" width="22.5"/>
    <col collapsed="false" customWidth="true" hidden="false" outlineLevel="0" max="2" min="2" style="0" width="70.66"/>
    <col collapsed="false" customWidth="true" hidden="false" outlineLevel="0" max="3" min="3" style="0" width="15.67"/>
    <col collapsed="false" customWidth="true" hidden="false" outlineLevel="0" max="4" min="4" style="0" width="24.5"/>
  </cols>
  <sheetData>
    <row r="1" customFormat="false" ht="15" hidden="false" customHeight="false" outlineLevel="0" collapsed="false">
      <c r="A1" s="0" t="s">
        <v>974</v>
      </c>
    </row>
    <row r="3" customFormat="false" ht="15" hidden="false" customHeight="false" outlineLevel="0" collapsed="false">
      <c r="A3" s="96" t="s">
        <v>975</v>
      </c>
      <c r="B3" s="176" t="s">
        <v>976</v>
      </c>
      <c r="C3" s="96"/>
      <c r="D3" s="96"/>
    </row>
    <row r="4" customFormat="false" ht="15" hidden="false" customHeight="false" outlineLevel="0" collapsed="false">
      <c r="A4" s="0" t="s">
        <v>977</v>
      </c>
      <c r="B4" s="0" t="n">
        <v>2011</v>
      </c>
    </row>
    <row r="6" customFormat="false" ht="15" hidden="false" customHeight="false" outlineLevel="0" collapsed="false">
      <c r="D6" s="0" t="s">
        <v>235</v>
      </c>
    </row>
    <row r="7" customFormat="false" ht="15" hidden="false" customHeight="false" outlineLevel="0" collapsed="false">
      <c r="A7" s="0" t="s">
        <v>978</v>
      </c>
      <c r="B7" s="0" t="s">
        <v>979</v>
      </c>
      <c r="C7" s="0" t="s">
        <v>980</v>
      </c>
      <c r="D7" s="0" t="s">
        <v>90</v>
      </c>
    </row>
    <row r="8" customFormat="false" ht="15" hidden="false" customHeight="false" outlineLevel="0" collapsed="false">
      <c r="B8" s="0" t="s">
        <v>981</v>
      </c>
      <c r="C8" s="0" t="s">
        <v>982</v>
      </c>
      <c r="D8" s="0" t="s">
        <v>983</v>
      </c>
    </row>
    <row r="9" customFormat="false" ht="15" hidden="false" customHeight="false" outlineLevel="0" collapsed="false">
      <c r="B9" s="0" t="s">
        <v>984</v>
      </c>
      <c r="C9" s="99" t="s">
        <v>985</v>
      </c>
      <c r="D9" s="0" t="s">
        <v>986</v>
      </c>
    </row>
    <row r="10" customFormat="false" ht="15" hidden="false" customHeight="false" outlineLevel="0" collapsed="false">
      <c r="B10" s="53" t="s">
        <v>987</v>
      </c>
      <c r="C10" s="53" t="s">
        <v>988</v>
      </c>
    </row>
    <row r="12" customFormat="false" ht="15" hidden="false" customHeight="false" outlineLevel="0" collapsed="false">
      <c r="A12" s="0" t="s">
        <v>989</v>
      </c>
      <c r="B12" s="0" t="s">
        <v>621</v>
      </c>
      <c r="C12" s="59" t="n">
        <f aca="false">(20.36*1000)/365</f>
        <v>55.7808219178082</v>
      </c>
      <c r="D12" s="0" t="s">
        <v>990</v>
      </c>
    </row>
    <row r="13" customFormat="false" ht="15" hidden="false" customHeight="false" outlineLevel="0" collapsed="false">
      <c r="B13" s="0" t="s">
        <v>623</v>
      </c>
      <c r="C13" s="54" t="n">
        <f aca="false">Demographics!$C$3</f>
        <v>21024070</v>
      </c>
      <c r="D13" s="0" t="s">
        <v>239</v>
      </c>
    </row>
    <row r="14" customFormat="false" ht="15" hidden="false" customHeight="false" outlineLevel="0" collapsed="false">
      <c r="B14" s="0" t="s">
        <v>624</v>
      </c>
      <c r="C14" s="60" t="n">
        <f aca="false">(C12*C13*365)/1000000</f>
        <v>428050.0652</v>
      </c>
    </row>
    <row r="15" customFormat="false" ht="15" hidden="false" customHeight="false" outlineLevel="0" collapsed="false">
      <c r="B15" s="0" t="s">
        <v>625</v>
      </c>
      <c r="C15" s="99" t="n">
        <v>0.97</v>
      </c>
      <c r="D15" s="18" t="s">
        <v>90</v>
      </c>
    </row>
    <row r="16" customFormat="false" ht="15" hidden="false" customHeight="false" outlineLevel="0" collapsed="false">
      <c r="B16" s="0" t="s">
        <v>626</v>
      </c>
      <c r="C16" s="60" t="n">
        <f aca="false">C14*C15</f>
        <v>415208.563244</v>
      </c>
    </row>
    <row r="17" customFormat="false" ht="15" hidden="false" customHeight="false" outlineLevel="0" collapsed="false">
      <c r="B17" s="53" t="s">
        <v>991</v>
      </c>
      <c r="C17" s="53" t="s">
        <v>992</v>
      </c>
    </row>
    <row r="19" customFormat="false" ht="15" hidden="false" customHeight="false" outlineLevel="0" collapsed="false">
      <c r="A19" s="96" t="s">
        <v>975</v>
      </c>
      <c r="B19" s="176" t="s">
        <v>993</v>
      </c>
      <c r="C19" s="96"/>
      <c r="D19" s="96"/>
    </row>
    <row r="20" customFormat="false" ht="15" hidden="false" customHeight="false" outlineLevel="0" collapsed="false">
      <c r="A20" s="0" t="s">
        <v>977</v>
      </c>
      <c r="B20" s="0" t="n">
        <v>2011</v>
      </c>
    </row>
    <row r="22" customFormat="false" ht="15" hidden="false" customHeight="false" outlineLevel="0" collapsed="false">
      <c r="D22" s="0" t="s">
        <v>235</v>
      </c>
    </row>
    <row r="23" customFormat="false" ht="15" hidden="false" customHeight="false" outlineLevel="0" collapsed="false">
      <c r="A23" s="0" t="s">
        <v>978</v>
      </c>
      <c r="B23" s="0" t="s">
        <v>979</v>
      </c>
      <c r="C23" s="193" t="s">
        <v>994</v>
      </c>
    </row>
    <row r="24" customFormat="false" ht="15" hidden="false" customHeight="false" outlineLevel="0" collapsed="false">
      <c r="B24" s="0" t="s">
        <v>981</v>
      </c>
      <c r="C24" s="193" t="s">
        <v>982</v>
      </c>
    </row>
    <row r="25" customFormat="false" ht="15" hidden="false" customHeight="false" outlineLevel="0" collapsed="false">
      <c r="B25" s="0" t="s">
        <v>984</v>
      </c>
      <c r="C25" s="194"/>
    </row>
    <row r="26" customFormat="false" ht="15" hidden="false" customHeight="false" outlineLevel="0" collapsed="false">
      <c r="B26" s="53" t="s">
        <v>987</v>
      </c>
      <c r="C26" s="195"/>
    </row>
    <row r="27" customFormat="false" ht="15" hidden="false" customHeight="false" outlineLevel="0" collapsed="false">
      <c r="C27" s="193"/>
    </row>
    <row r="28" customFormat="false" ht="15" hidden="false" customHeight="false" outlineLevel="0" collapsed="false">
      <c r="A28" s="0" t="s">
        <v>989</v>
      </c>
      <c r="B28" s="0" t="s">
        <v>995</v>
      </c>
      <c r="C28" s="193" t="n">
        <v>2.6</v>
      </c>
      <c r="D28" s="0" t="s">
        <v>996</v>
      </c>
    </row>
    <row r="29" customFormat="false" ht="15" hidden="false" customHeight="false" outlineLevel="0" collapsed="false">
      <c r="B29" s="0" t="s">
        <v>623</v>
      </c>
      <c r="C29" s="54" t="n">
        <f aca="false">Demographics!$C$3</f>
        <v>21024070</v>
      </c>
      <c r="D29" s="0" t="s">
        <v>239</v>
      </c>
    </row>
    <row r="30" customFormat="false" ht="15" hidden="false" customHeight="false" outlineLevel="0" collapsed="false">
      <c r="B30" s="0" t="s">
        <v>624</v>
      </c>
      <c r="C30" s="60" t="n">
        <f aca="false">(C28*C29*365)/1000000</f>
        <v>19951.84243</v>
      </c>
    </row>
    <row r="31" customFormat="false" ht="15" hidden="false" customHeight="false" outlineLevel="0" collapsed="false">
      <c r="B31" s="0" t="s">
        <v>625</v>
      </c>
      <c r="C31" s="194" t="n">
        <v>1</v>
      </c>
      <c r="D31" s="0" t="s">
        <v>371</v>
      </c>
    </row>
    <row r="32" customFormat="false" ht="15" hidden="false" customHeight="false" outlineLevel="0" collapsed="false">
      <c r="B32" s="0" t="s">
        <v>997</v>
      </c>
      <c r="C32" s="60" t="n">
        <f aca="false">C30*C31</f>
        <v>19951.84243</v>
      </c>
    </row>
    <row r="33" customFormat="false" ht="15" hidden="false" customHeight="false" outlineLevel="0" collapsed="false">
      <c r="B33" s="53" t="s">
        <v>991</v>
      </c>
      <c r="C33" s="53"/>
    </row>
    <row r="34" customFormat="false" ht="15" hidden="false" customHeight="false" outlineLevel="0" collapsed="false">
      <c r="B34" s="0" t="s">
        <v>998</v>
      </c>
    </row>
    <row r="36" customFormat="false" ht="15" hidden="false" customHeight="false" outlineLevel="0" collapsed="false">
      <c r="A36" s="96" t="s">
        <v>975</v>
      </c>
      <c r="B36" s="176" t="s">
        <v>999</v>
      </c>
      <c r="C36" s="96"/>
      <c r="D36" s="96"/>
    </row>
    <row r="37" customFormat="false" ht="15" hidden="false" customHeight="false" outlineLevel="0" collapsed="false">
      <c r="A37" s="0" t="s">
        <v>977</v>
      </c>
      <c r="B37" s="0" t="n">
        <v>2011</v>
      </c>
    </row>
    <row r="39" customFormat="false" ht="15" hidden="false" customHeight="false" outlineLevel="0" collapsed="false">
      <c r="D39" s="0" t="s">
        <v>235</v>
      </c>
    </row>
    <row r="40" customFormat="false" ht="15" hidden="false" customHeight="false" outlineLevel="0" collapsed="false">
      <c r="A40" s="0" t="s">
        <v>978</v>
      </c>
      <c r="B40" s="0" t="s">
        <v>979</v>
      </c>
      <c r="C40" s="0" t="s">
        <v>1000</v>
      </c>
      <c r="D40" s="0" t="s">
        <v>1001</v>
      </c>
    </row>
    <row r="41" customFormat="false" ht="15" hidden="false" customHeight="false" outlineLevel="0" collapsed="false">
      <c r="B41" s="0" t="s">
        <v>981</v>
      </c>
      <c r="C41" s="0" t="s">
        <v>1002</v>
      </c>
      <c r="D41" s="0" t="s">
        <v>1001</v>
      </c>
    </row>
    <row r="42" customFormat="false" ht="15" hidden="false" customHeight="false" outlineLevel="0" collapsed="false">
      <c r="B42" s="0" t="s">
        <v>984</v>
      </c>
      <c r="C42" s="99"/>
      <c r="D42" s="0" t="s">
        <v>986</v>
      </c>
    </row>
    <row r="43" customFormat="false" ht="15" hidden="false" customHeight="false" outlineLevel="0" collapsed="false">
      <c r="B43" s="53" t="s">
        <v>987</v>
      </c>
      <c r="C43" s="53"/>
    </row>
    <row r="45" customFormat="false" ht="15" hidden="false" customHeight="false" outlineLevel="0" collapsed="false">
      <c r="A45" s="0" t="s">
        <v>989</v>
      </c>
      <c r="B45" s="0" t="s">
        <v>621</v>
      </c>
      <c r="C45" s="59" t="n">
        <v>3.11</v>
      </c>
      <c r="D45" s="0" t="s">
        <v>1003</v>
      </c>
    </row>
    <row r="46" customFormat="false" ht="15" hidden="false" customHeight="false" outlineLevel="0" collapsed="false">
      <c r="B46" s="0" t="s">
        <v>623</v>
      </c>
      <c r="C46" s="54" t="n">
        <f aca="false">Demographics!$C$3</f>
        <v>21024070</v>
      </c>
      <c r="D46" s="0" t="s">
        <v>239</v>
      </c>
    </row>
    <row r="47" customFormat="false" ht="15" hidden="false" customHeight="false" outlineLevel="0" collapsed="false">
      <c r="B47" s="0" t="s">
        <v>624</v>
      </c>
      <c r="C47" s="60" t="n">
        <f aca="false">(C45*C46*365)/1000000</f>
        <v>23865.4730605</v>
      </c>
    </row>
    <row r="48" customFormat="false" ht="15" hidden="false" customHeight="false" outlineLevel="0" collapsed="false">
      <c r="B48" s="0" t="s">
        <v>1004</v>
      </c>
      <c r="C48" s="99" t="n">
        <v>1</v>
      </c>
      <c r="D48" s="19" t="s">
        <v>1005</v>
      </c>
    </row>
    <row r="49" customFormat="false" ht="15" hidden="false" customHeight="false" outlineLevel="0" collapsed="false">
      <c r="B49" s="0" t="s">
        <v>1006</v>
      </c>
      <c r="C49" s="60" t="n">
        <f aca="false">C47*C48</f>
        <v>23865.4730605</v>
      </c>
    </row>
    <row r="50" customFormat="false" ht="15" hidden="false" customHeight="false" outlineLevel="0" collapsed="false">
      <c r="B50" s="0" t="s">
        <v>1007</v>
      </c>
      <c r="C50" s="149" t="n">
        <v>0.44</v>
      </c>
    </row>
    <row r="51" customFormat="false" ht="15" hidden="false" customHeight="false" outlineLevel="0" collapsed="false">
      <c r="B51" s="0" t="s">
        <v>1008</v>
      </c>
      <c r="C51" s="60" t="n">
        <f aca="false">C47*C50</f>
        <v>10500.80814662</v>
      </c>
    </row>
    <row r="52" customFormat="false" ht="15" hidden="false" customHeight="false" outlineLevel="0" collapsed="false">
      <c r="B52" s="53" t="s">
        <v>991</v>
      </c>
      <c r="C52" s="53"/>
    </row>
    <row r="55" customFormat="false" ht="15" hidden="false" customHeight="false" outlineLevel="0" collapsed="false">
      <c r="A55" s="96" t="s">
        <v>975</v>
      </c>
      <c r="B55" s="176" t="s">
        <v>1009</v>
      </c>
      <c r="C55" s="96"/>
      <c r="D55" s="96"/>
    </row>
    <row r="56" customFormat="false" ht="15" hidden="false" customHeight="false" outlineLevel="0" collapsed="false">
      <c r="A56" s="0" t="s">
        <v>977</v>
      </c>
      <c r="B56" s="0" t="n">
        <v>2011</v>
      </c>
    </row>
    <row r="58" customFormat="false" ht="15" hidden="false" customHeight="false" outlineLevel="0" collapsed="false">
      <c r="D58" s="0" t="s">
        <v>235</v>
      </c>
    </row>
    <row r="59" customFormat="false" ht="15" hidden="false" customHeight="false" outlineLevel="0" collapsed="false">
      <c r="A59" s="0" t="s">
        <v>978</v>
      </c>
      <c r="B59" s="0" t="s">
        <v>979</v>
      </c>
      <c r="D59" s="0" t="s">
        <v>90</v>
      </c>
    </row>
    <row r="60" customFormat="false" ht="15" hidden="false" customHeight="false" outlineLevel="0" collapsed="false">
      <c r="B60" s="0" t="s">
        <v>981</v>
      </c>
      <c r="D60" s="0" t="s">
        <v>1010</v>
      </c>
    </row>
    <row r="61" customFormat="false" ht="15" hidden="false" customHeight="false" outlineLevel="0" collapsed="false">
      <c r="B61" s="0" t="s">
        <v>984</v>
      </c>
      <c r="C61" s="99"/>
      <c r="D61" s="0" t="s">
        <v>986</v>
      </c>
    </row>
    <row r="62" customFormat="false" ht="15" hidden="false" customHeight="false" outlineLevel="0" collapsed="false">
      <c r="B62" s="53" t="s">
        <v>987</v>
      </c>
      <c r="C62" s="53"/>
    </row>
    <row r="64" customFormat="false" ht="15" hidden="false" customHeight="false" outlineLevel="0" collapsed="false">
      <c r="A64" s="0" t="s">
        <v>989</v>
      </c>
      <c r="B64" s="0" t="s">
        <v>621</v>
      </c>
      <c r="C64" s="59" t="n">
        <v>113.77</v>
      </c>
      <c r="D64" s="0" t="s">
        <v>1011</v>
      </c>
    </row>
    <row r="65" customFormat="false" ht="15" hidden="false" customHeight="false" outlineLevel="0" collapsed="false">
      <c r="B65" s="0" t="s">
        <v>623</v>
      </c>
      <c r="C65" s="54" t="n">
        <f aca="false">Demographics!$C$3</f>
        <v>21024070</v>
      </c>
      <c r="D65" s="0" t="s">
        <v>239</v>
      </c>
    </row>
    <row r="66" customFormat="false" ht="15" hidden="false" customHeight="false" outlineLevel="0" collapsed="false">
      <c r="B66" s="0" t="s">
        <v>624</v>
      </c>
      <c r="C66" s="60" t="n">
        <f aca="false">(C64*C65*365)/1000000</f>
        <v>873046.5820235</v>
      </c>
    </row>
    <row r="67" customFormat="false" ht="15" hidden="false" customHeight="false" outlineLevel="0" collapsed="false">
      <c r="B67" s="0" t="s">
        <v>1012</v>
      </c>
      <c r="C67" s="99" t="n">
        <v>1</v>
      </c>
      <c r="D67" s="0" t="s">
        <v>1013</v>
      </c>
    </row>
    <row r="68" customFormat="false" ht="15" hidden="false" customHeight="false" outlineLevel="0" collapsed="false">
      <c r="B68" s="0" t="s">
        <v>1006</v>
      </c>
      <c r="C68" s="60" t="n">
        <f aca="false">C66*C67</f>
        <v>873046.5820235</v>
      </c>
    </row>
    <row r="69" customFormat="false" ht="15" hidden="false" customHeight="false" outlineLevel="0" collapsed="false">
      <c r="B69" s="0" t="s">
        <v>1014</v>
      </c>
      <c r="C69" s="149" t="n">
        <v>0.5</v>
      </c>
      <c r="D69" s="0" t="s">
        <v>1015</v>
      </c>
    </row>
    <row r="70" customFormat="false" ht="15" hidden="false" customHeight="false" outlineLevel="0" collapsed="false">
      <c r="B70" s="0" t="s">
        <v>1008</v>
      </c>
      <c r="C70" s="60" t="n">
        <f aca="false">C66*C69</f>
        <v>436523.29101175</v>
      </c>
    </row>
    <row r="71" customFormat="false" ht="15" hidden="false" customHeight="false" outlineLevel="0" collapsed="false">
      <c r="B71" s="53" t="s">
        <v>991</v>
      </c>
      <c r="C71" s="53"/>
    </row>
    <row r="73" customFormat="false" ht="15" hidden="false" customHeight="false" outlineLevel="0" collapsed="false">
      <c r="A73" s="96" t="s">
        <v>975</v>
      </c>
      <c r="B73" s="176" t="s">
        <v>1016</v>
      </c>
      <c r="C73" s="96"/>
      <c r="D73" s="96"/>
    </row>
    <row r="74" customFormat="false" ht="15" hidden="false" customHeight="false" outlineLevel="0" collapsed="false">
      <c r="A74" s="0" t="s">
        <v>977</v>
      </c>
      <c r="B74" s="0" t="n">
        <v>2011</v>
      </c>
    </row>
    <row r="76" customFormat="false" ht="15" hidden="false" customHeight="false" outlineLevel="0" collapsed="false">
      <c r="D76" s="0" t="s">
        <v>235</v>
      </c>
    </row>
    <row r="77" customFormat="false" ht="15" hidden="false" customHeight="false" outlineLevel="0" collapsed="false">
      <c r="A77" s="0" t="s">
        <v>978</v>
      </c>
      <c r="B77" s="0" t="s">
        <v>979</v>
      </c>
      <c r="D77" s="0" t="s">
        <v>90</v>
      </c>
    </row>
    <row r="78" customFormat="false" ht="15" hidden="false" customHeight="false" outlineLevel="0" collapsed="false">
      <c r="B78" s="0" t="s">
        <v>981</v>
      </c>
      <c r="D78" s="0" t="s">
        <v>1010</v>
      </c>
    </row>
    <row r="79" customFormat="false" ht="15" hidden="false" customHeight="false" outlineLevel="0" collapsed="false">
      <c r="B79" s="0" t="s">
        <v>984</v>
      </c>
      <c r="C79" s="99"/>
      <c r="D79" s="0" t="s">
        <v>986</v>
      </c>
    </row>
    <row r="80" customFormat="false" ht="15" hidden="false" customHeight="false" outlineLevel="0" collapsed="false">
      <c r="B80" s="53" t="s">
        <v>987</v>
      </c>
      <c r="C80" s="53"/>
    </row>
    <row r="82" customFormat="false" ht="15" hidden="false" customHeight="false" outlineLevel="0" collapsed="false">
      <c r="A82" s="0" t="s">
        <v>989</v>
      </c>
      <c r="B82" s="0" t="s">
        <v>621</v>
      </c>
      <c r="C82" s="59" t="n">
        <f aca="false">(20.36*1000)/365</f>
        <v>55.7808219178082</v>
      </c>
      <c r="D82" s="0" t="s">
        <v>1011</v>
      </c>
    </row>
    <row r="83" customFormat="false" ht="15" hidden="false" customHeight="false" outlineLevel="0" collapsed="false">
      <c r="B83" s="0" t="s">
        <v>623</v>
      </c>
      <c r="C83" s="54" t="n">
        <f aca="false">Demographics!$C$3</f>
        <v>21024070</v>
      </c>
      <c r="D83" s="0" t="s">
        <v>239</v>
      </c>
    </row>
    <row r="84" customFormat="false" ht="15" hidden="false" customHeight="false" outlineLevel="0" collapsed="false">
      <c r="B84" s="0" t="s">
        <v>624</v>
      </c>
      <c r="C84" s="60" t="n">
        <f aca="false">(C82*C83*365)/1000000</f>
        <v>428050.0652</v>
      </c>
    </row>
    <row r="85" customFormat="false" ht="15" hidden="false" customHeight="false" outlineLevel="0" collapsed="false">
      <c r="B85" s="0" t="s">
        <v>625</v>
      </c>
      <c r="C85" s="99" t="n">
        <v>0.97</v>
      </c>
      <c r="D85" s="18" t="s">
        <v>90</v>
      </c>
    </row>
    <row r="86" customFormat="false" ht="15" hidden="false" customHeight="false" outlineLevel="0" collapsed="false">
      <c r="B86" s="0" t="s">
        <v>626</v>
      </c>
      <c r="C86" s="60" t="n">
        <f aca="false">C84*C85</f>
        <v>415208.563244</v>
      </c>
    </row>
    <row r="87" customFormat="false" ht="15" hidden="false" customHeight="false" outlineLevel="0" collapsed="false">
      <c r="B87" s="53" t="s">
        <v>991</v>
      </c>
      <c r="C87" s="53"/>
    </row>
  </sheetData>
  <hyperlinks>
    <hyperlink ref="D15" r:id="rId1" display="http://www.ffinetwork.org/country_profiles/country.php?record=32"/>
    <hyperlink ref="D85" r:id="rId2" display="http://www.ffinetwork.org/country_profiles/country.php?record=3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sheetPr filterMode="false">
    <pageSetUpPr fitToPage="false"/>
  </sheetPr>
  <dimension ref="A1:J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5" activeCellId="0" sqref="G5"/>
    </sheetView>
  </sheetViews>
  <sheetFormatPr defaultColWidth="8.83984375" defaultRowHeight="15" zeroHeight="false" outlineLevelRow="0" outlineLevelCol="0"/>
  <cols>
    <col collapsed="false" customWidth="true" hidden="false" outlineLevel="0" max="1" min="1" style="0" width="31.83"/>
    <col collapsed="false" customWidth="true" hidden="false" outlineLevel="0" max="2" min="2" style="0" width="16.5"/>
    <col collapsed="false" customWidth="true" hidden="false" outlineLevel="0" max="3" min="3" style="0" width="7.66"/>
    <col collapsed="false" customWidth="true" hidden="false" outlineLevel="0" max="4" min="4" style="0" width="26.5"/>
    <col collapsed="false" customWidth="true" hidden="false" outlineLevel="0" max="5" min="5" style="0" width="20.51"/>
    <col collapsed="false" customWidth="true" hidden="false" outlineLevel="0" max="6" min="6" style="0" width="23.66"/>
    <col collapsed="false" customWidth="true" hidden="false" outlineLevel="0" max="7" min="7" style="0" width="13.66"/>
    <col collapsed="false" customWidth="true" hidden="false" outlineLevel="0" max="8" min="8" style="0" width="20"/>
  </cols>
  <sheetData>
    <row r="1" customFormat="false" ht="15" hidden="false" customHeight="false" outlineLevel="0" collapsed="false">
      <c r="A1" s="0" t="s">
        <v>1017</v>
      </c>
      <c r="B1" s="22" t="n">
        <f aca="false">(1/E1)*1000000</f>
        <v>450</v>
      </c>
      <c r="D1" s="0" t="s">
        <v>1018</v>
      </c>
      <c r="E1" s="22" t="n">
        <f aca="false">1000000/E11</f>
        <v>2222.22222222222</v>
      </c>
    </row>
    <row r="2" customFormat="false" ht="15" hidden="false" customHeight="false" outlineLevel="0" collapsed="false">
      <c r="A2" s="0" t="s">
        <v>1019</v>
      </c>
    </row>
    <row r="4" customFormat="false" ht="15" hidden="false" customHeight="false" outlineLevel="0" collapsed="false">
      <c r="A4" s="53" t="s">
        <v>1020</v>
      </c>
      <c r="B4" s="53" t="s">
        <v>1021</v>
      </c>
      <c r="C4" s="53" t="s">
        <v>1022</v>
      </c>
      <c r="D4" s="53" t="s">
        <v>1023</v>
      </c>
      <c r="E4" s="53" t="s">
        <v>1024</v>
      </c>
      <c r="F4" s="53" t="s">
        <v>1025</v>
      </c>
      <c r="G4" s="53" t="s">
        <v>1026</v>
      </c>
      <c r="H4" s="53" t="s">
        <v>1027</v>
      </c>
      <c r="I4" s="53" t="s">
        <v>1028</v>
      </c>
    </row>
    <row r="5" customFormat="false" ht="15" hidden="false" customHeight="false" outlineLevel="0" collapsed="false">
      <c r="A5" s="0" t="s">
        <v>1029</v>
      </c>
      <c r="B5" s="0" t="s">
        <v>1030</v>
      </c>
      <c r="C5" s="99" t="n">
        <f aca="false">'Fortificant Prices'!C27</f>
        <v>0.32</v>
      </c>
      <c r="D5" s="0" t="n">
        <f aca="false">Interventions!C50</f>
        <v>60</v>
      </c>
      <c r="E5" s="0" t="n">
        <f aca="false">D5/C5</f>
        <v>187.5</v>
      </c>
      <c r="F5" s="59" t="n">
        <f aca="false">E5*(1/$E$12)</f>
        <v>0.416666666666667</v>
      </c>
      <c r="G5" s="59" t="n">
        <f aca="false">'Fortificant Prices'!D27</f>
        <v>2.8</v>
      </c>
      <c r="H5" s="59" t="n">
        <f aca="false">F5*G5</f>
        <v>1.16666666666667</v>
      </c>
      <c r="I5" s="74" t="n">
        <f aca="false">H5/$H$21</f>
        <v>0.193548387096774</v>
      </c>
    </row>
    <row r="6" customFormat="false" ht="15" hidden="false" customHeight="false" outlineLevel="0" collapsed="false">
      <c r="A6" s="0" t="s">
        <v>1031</v>
      </c>
      <c r="B6" s="0" t="s">
        <v>1031</v>
      </c>
      <c r="C6" s="98" t="n">
        <f aca="false">'Fortificant Prices'!C18</f>
        <v>0.9</v>
      </c>
      <c r="D6" s="0" t="n">
        <v>5</v>
      </c>
      <c r="E6" s="17" t="n">
        <f aca="false">D6/C6</f>
        <v>5.55555555555556</v>
      </c>
      <c r="F6" s="59" t="n">
        <f aca="false">E6*(1/$E$12)</f>
        <v>0.0123456790123457</v>
      </c>
      <c r="G6" s="59" t="n">
        <f aca="false">'Fortificant Prices'!D18</f>
        <v>40</v>
      </c>
      <c r="H6" s="59" t="n">
        <f aca="false">F6*G6</f>
        <v>0.493827160493827</v>
      </c>
      <c r="I6" s="74" t="n">
        <f aca="false">H6/$H$21</f>
        <v>0.0819252432155658</v>
      </c>
      <c r="J6" s="0" t="n">
        <v>5</v>
      </c>
    </row>
    <row r="7" customFormat="false" ht="15" hidden="false" customHeight="false" outlineLevel="0" collapsed="false">
      <c r="A7" s="0" t="s">
        <v>1032</v>
      </c>
      <c r="B7" s="0" t="s">
        <v>1033</v>
      </c>
      <c r="C7" s="98" t="n">
        <f aca="false">'Fortificant Prices'!C33</f>
        <v>0.8</v>
      </c>
      <c r="D7" s="0" t="n">
        <v>95</v>
      </c>
      <c r="E7" s="17" t="n">
        <f aca="false">D7/C7</f>
        <v>118.75</v>
      </c>
      <c r="F7" s="59" t="n">
        <f aca="false">E7*(1/$E$12)</f>
        <v>0.263888888888889</v>
      </c>
      <c r="G7" s="59" t="n">
        <f aca="false">'Fortificant Prices'!D33</f>
        <v>4</v>
      </c>
      <c r="H7" s="59" t="n">
        <f aca="false">F7*G7</f>
        <v>1.05555555555556</v>
      </c>
      <c r="I7" s="74" t="n">
        <f aca="false">H7/$H$21</f>
        <v>0.175115207373272</v>
      </c>
      <c r="J7" s="0" t="n">
        <v>95</v>
      </c>
    </row>
    <row r="8" customFormat="false" ht="15" hidden="false" customHeight="false" outlineLevel="0" collapsed="false">
      <c r="A8" s="0" t="s">
        <v>1034</v>
      </c>
      <c r="B8" s="0" t="s">
        <v>1035</v>
      </c>
      <c r="C8" s="74" t="n">
        <f aca="false">'Fortificant Prices'!C19</f>
        <v>0.001</v>
      </c>
      <c r="D8" s="0" t="n">
        <v>0.04</v>
      </c>
      <c r="E8" s="17" t="n">
        <f aca="false">D8/C8</f>
        <v>40</v>
      </c>
      <c r="F8" s="59" t="n">
        <f aca="false">E8*(1/$E$12)</f>
        <v>0.0888888888888889</v>
      </c>
      <c r="G8" s="59" t="n">
        <f aca="false">'Fortificant Prices'!D19</f>
        <v>10</v>
      </c>
      <c r="H8" s="59" t="n">
        <f aca="false">F8*G8</f>
        <v>0.888888888888889</v>
      </c>
      <c r="I8" s="74" t="n">
        <f aca="false">H8/$H$21</f>
        <v>0.147465437788018</v>
      </c>
      <c r="J8" s="0" t="n">
        <v>0.04</v>
      </c>
    </row>
    <row r="9" customFormat="false" ht="15" hidden="false" customHeight="false" outlineLevel="0" collapsed="false">
      <c r="A9" s="0" t="s">
        <v>1036</v>
      </c>
      <c r="C9" s="74"/>
      <c r="E9" s="17" t="n">
        <f aca="false">SUM(E5:E8)</f>
        <v>351.805555555556</v>
      </c>
      <c r="F9" s="17" t="n">
        <f aca="false">SUM(F5:F8)</f>
        <v>0.78179012345679</v>
      </c>
      <c r="G9" s="59"/>
      <c r="I9" s="74"/>
    </row>
    <row r="10" customFormat="false" ht="15" hidden="false" customHeight="false" outlineLevel="0" collapsed="false">
      <c r="A10" s="0" t="s">
        <v>1037</v>
      </c>
      <c r="D10" s="17"/>
      <c r="E10" s="17" t="n">
        <f aca="false">E12-E9</f>
        <v>98.1944444444445</v>
      </c>
      <c r="F10" s="59" t="n">
        <f aca="false">E10*(1/$E$12)</f>
        <v>0.21820987654321</v>
      </c>
      <c r="G10" s="59" t="n">
        <v>1</v>
      </c>
      <c r="H10" s="59" t="n">
        <f aca="false">F10*G10</f>
        <v>0.21820987654321</v>
      </c>
      <c r="I10" s="74" t="n">
        <f aca="false">H10/$H$21</f>
        <v>0.0362007168458781</v>
      </c>
    </row>
    <row r="11" customFormat="false" ht="15" hidden="false" customHeight="false" outlineLevel="0" collapsed="false">
      <c r="A11" s="0" t="s">
        <v>220</v>
      </c>
      <c r="E11" s="17" t="n">
        <f aca="false">SUM(E9:E10)</f>
        <v>450</v>
      </c>
      <c r="F11" s="59" t="n">
        <f aca="false">SUM(F9:F10)</f>
        <v>1</v>
      </c>
      <c r="G11" s="59"/>
      <c r="H11" s="59"/>
      <c r="I11" s="59"/>
    </row>
    <row r="12" customFormat="false" ht="15" hidden="false" customHeight="false" outlineLevel="0" collapsed="false">
      <c r="D12" s="196" t="s">
        <v>1038</v>
      </c>
      <c r="E12" s="197" t="n">
        <v>450</v>
      </c>
      <c r="F12" s="59"/>
      <c r="G12" s="59"/>
      <c r="H12" s="59"/>
      <c r="I12" s="59"/>
    </row>
    <row r="13" customFormat="false" ht="15" hidden="false" customHeight="false" outlineLevel="0" collapsed="false">
      <c r="A13" s="198" t="s">
        <v>1039</v>
      </c>
      <c r="B13" s="198"/>
      <c r="C13" s="198"/>
      <c r="D13" s="198"/>
      <c r="E13" s="198"/>
      <c r="F13" s="198"/>
      <c r="G13" s="198"/>
      <c r="H13" s="199" t="n">
        <f aca="false">SUM(H5:H10)</f>
        <v>3.82314814814815</v>
      </c>
      <c r="I13" s="74" t="n">
        <f aca="false">H13/$H$21</f>
        <v>0.634254992319509</v>
      </c>
    </row>
    <row r="14" customFormat="false" ht="15" hidden="false" customHeight="false" outlineLevel="0" collapsed="false">
      <c r="A14" s="7" t="s">
        <v>1040</v>
      </c>
      <c r="B14" s="7"/>
      <c r="C14" s="7"/>
      <c r="D14" s="7"/>
      <c r="E14" s="7"/>
      <c r="F14" s="7"/>
      <c r="G14" s="7"/>
      <c r="H14" s="7" t="n">
        <v>1</v>
      </c>
      <c r="I14" s="74"/>
    </row>
    <row r="15" customFormat="false" ht="15" hidden="false" customHeight="false" outlineLevel="0" collapsed="false">
      <c r="A15" s="153" t="s">
        <v>1041</v>
      </c>
      <c r="H15" s="0" t="n">
        <v>0.2</v>
      </c>
      <c r="I15" s="74" t="n">
        <f aca="false">H15/$H$21</f>
        <v>0.0331797235023041</v>
      </c>
    </row>
    <row r="16" customFormat="false" ht="15" hidden="false" customHeight="false" outlineLevel="0" collapsed="false">
      <c r="A16" s="153" t="s">
        <v>1042</v>
      </c>
      <c r="H16" s="59" t="n">
        <f aca="false">SUM(H13:H15)</f>
        <v>5.02314814814815</v>
      </c>
      <c r="I16" s="72"/>
    </row>
    <row r="17" customFormat="false" ht="15" hidden="false" customHeight="false" outlineLevel="0" collapsed="false">
      <c r="A17" s="153" t="s">
        <v>1043</v>
      </c>
      <c r="H17" s="47" t="n">
        <f aca="false">H16*(E12/1000000)</f>
        <v>0.00226041666666667</v>
      </c>
      <c r="I17" s="72"/>
    </row>
    <row r="18" customFormat="false" ht="15" hidden="false" customHeight="false" outlineLevel="0" collapsed="false">
      <c r="A18" s="153" t="s">
        <v>1044</v>
      </c>
      <c r="H18" s="59" t="n">
        <f aca="false">H17*1000</f>
        <v>2.26041666666667</v>
      </c>
      <c r="I18" s="72"/>
    </row>
    <row r="19" customFormat="false" ht="15" hidden="false" customHeight="false" outlineLevel="0" collapsed="false">
      <c r="A19" s="153" t="s">
        <v>1045</v>
      </c>
      <c r="H19" s="200" t="n">
        <v>0.05</v>
      </c>
      <c r="I19" s="74"/>
    </row>
    <row r="20" customFormat="false" ht="15" hidden="false" customHeight="false" outlineLevel="0" collapsed="false">
      <c r="A20" s="153" t="s">
        <v>1046</v>
      </c>
      <c r="H20" s="200" t="n">
        <v>0.15</v>
      </c>
      <c r="I20" s="74"/>
    </row>
    <row r="21" customFormat="false" ht="16" hidden="false" customHeight="false" outlineLevel="0" collapsed="false">
      <c r="A21" s="152" t="s">
        <v>1047</v>
      </c>
      <c r="H21" s="59" t="n">
        <f aca="false">H16+(H16*(H19+H20))</f>
        <v>6.02777777777778</v>
      </c>
      <c r="I21" s="74"/>
    </row>
    <row r="22" customFormat="false" ht="16" hidden="false" customHeight="false" outlineLevel="0" collapsed="false">
      <c r="A22" s="201" t="s">
        <v>1048</v>
      </c>
      <c r="B22" s="202"/>
      <c r="C22" s="202"/>
      <c r="D22" s="202"/>
      <c r="E22" s="202"/>
      <c r="F22" s="202"/>
      <c r="G22" s="202"/>
      <c r="H22" s="203" t="n">
        <f aca="false">(H21*E12)/1000</f>
        <v>2.7125</v>
      </c>
    </row>
    <row r="23" customFormat="false" ht="15" hidden="false" customHeight="false" outlineLevel="0" collapsed="false">
      <c r="A23" s="0" t="s">
        <v>1049</v>
      </c>
    </row>
    <row r="24" customFormat="false" ht="15" hidden="false" customHeight="false" outlineLevel="0" collapsed="false">
      <c r="A24" s="152"/>
    </row>
    <row r="26" customFormat="false" ht="15" hidden="false" customHeight="false" outlineLevel="0" collapsed="false">
      <c r="H26" s="5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9.xml><?xml version="1.0" encoding="utf-8"?>
<worksheet xmlns="http://schemas.openxmlformats.org/spreadsheetml/2006/main" xmlns:r="http://schemas.openxmlformats.org/officeDocument/2006/relationships">
  <sheetPr filterMode="false">
    <pageSetUpPr fitToPage="false"/>
  </sheetPr>
  <dimension ref="A1:I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5" activeCellId="0" sqref="D5"/>
    </sheetView>
  </sheetViews>
  <sheetFormatPr defaultColWidth="8.83984375" defaultRowHeight="15" zeroHeight="false" outlineLevelRow="0" outlineLevelCol="0"/>
  <cols>
    <col collapsed="false" customWidth="true" hidden="false" outlineLevel="0" max="1" min="1" style="0" width="31.83"/>
    <col collapsed="false" customWidth="true" hidden="false" outlineLevel="0" max="2" min="2" style="0" width="30.5"/>
    <col collapsed="false" customWidth="true" hidden="false" outlineLevel="0" max="3" min="3" style="0" width="7.66"/>
    <col collapsed="false" customWidth="true" hidden="false" outlineLevel="0" max="4" min="4" style="0" width="26.5"/>
    <col collapsed="false" customWidth="true" hidden="false" outlineLevel="0" max="5" min="5" style="0" width="20.51"/>
    <col collapsed="false" customWidth="true" hidden="false" outlineLevel="0" max="6" min="6" style="0" width="23.66"/>
    <col collapsed="false" customWidth="true" hidden="false" outlineLevel="0" max="7" min="7" style="0" width="13.66"/>
    <col collapsed="false" customWidth="true" hidden="false" outlineLevel="0" max="8" min="8" style="0" width="20"/>
  </cols>
  <sheetData>
    <row r="1" customFormat="false" ht="15" hidden="false" customHeight="false" outlineLevel="0" collapsed="false">
      <c r="A1" s="0" t="s">
        <v>1017</v>
      </c>
      <c r="B1" s="22" t="n">
        <f aca="false">(1/E1)*1000000</f>
        <v>3000</v>
      </c>
      <c r="D1" s="0" t="s">
        <v>1018</v>
      </c>
      <c r="E1" s="22" t="n">
        <f aca="false">1000000/E11</f>
        <v>333.333333333333</v>
      </c>
    </row>
    <row r="2" customFormat="false" ht="15" hidden="false" customHeight="false" outlineLevel="0" collapsed="false">
      <c r="A2" s="0" t="s">
        <v>1050</v>
      </c>
    </row>
    <row r="4" customFormat="false" ht="15" hidden="false" customHeight="false" outlineLevel="0" collapsed="false">
      <c r="A4" s="53" t="s">
        <v>1020</v>
      </c>
      <c r="B4" s="53" t="s">
        <v>1021</v>
      </c>
      <c r="C4" s="53" t="s">
        <v>1022</v>
      </c>
      <c r="D4" s="53" t="s">
        <v>1023</v>
      </c>
      <c r="E4" s="53" t="s">
        <v>1051</v>
      </c>
      <c r="F4" s="53" t="s">
        <v>1025</v>
      </c>
      <c r="G4" s="53" t="s">
        <v>1026</v>
      </c>
      <c r="H4" s="53" t="s">
        <v>1027</v>
      </c>
      <c r="I4" s="53" t="s">
        <v>1028</v>
      </c>
    </row>
    <row r="5" customFormat="false" ht="15" hidden="false" customHeight="false" outlineLevel="0" collapsed="false">
      <c r="A5" s="0" t="s">
        <v>1029</v>
      </c>
      <c r="B5" s="0" t="s">
        <v>1052</v>
      </c>
      <c r="C5" s="99" t="n">
        <f aca="false">'Fortificant Prices'!C28</f>
        <v>0.25</v>
      </c>
      <c r="D5" s="0" t="n">
        <f aca="false">Interventions!C60</f>
        <v>600</v>
      </c>
      <c r="E5" s="0" t="n">
        <f aca="false">D5/C5</f>
        <v>2400</v>
      </c>
      <c r="F5" s="59" t="n">
        <f aca="false">E5*(1/$E$12)</f>
        <v>0.8</v>
      </c>
      <c r="G5" s="59" t="n">
        <f aca="false">'Fortificant Prices'!D27</f>
        <v>2.8</v>
      </c>
      <c r="H5" s="59" t="n">
        <f aca="false">F5*G5</f>
        <v>2.24</v>
      </c>
      <c r="I5" s="74" t="n">
        <f aca="false">H5/$H$21</f>
        <v>0.512820512820513</v>
      </c>
    </row>
    <row r="6" customFormat="false" ht="15" hidden="false" customHeight="false" outlineLevel="0" collapsed="false">
      <c r="A6" s="0" t="s">
        <v>1031</v>
      </c>
      <c r="B6" s="0" t="s">
        <v>1031</v>
      </c>
      <c r="C6" s="98" t="n">
        <f aca="false">'Fortificant Prices'!C18</f>
        <v>0.9</v>
      </c>
      <c r="D6" s="0" t="n">
        <v>0</v>
      </c>
      <c r="E6" s="17" t="n">
        <f aca="false">D6/C6</f>
        <v>0</v>
      </c>
      <c r="F6" s="59" t="n">
        <f aca="false">E6*(1/$E$12)</f>
        <v>0</v>
      </c>
      <c r="G6" s="59" t="n">
        <f aca="false">'Fortificant Prices'!D18</f>
        <v>40</v>
      </c>
      <c r="H6" s="59" t="n">
        <f aca="false">F6*G6</f>
        <v>0</v>
      </c>
      <c r="I6" s="74" t="n">
        <f aca="false">H6/$H$21</f>
        <v>0</v>
      </c>
    </row>
    <row r="7" customFormat="false" ht="15" hidden="false" customHeight="false" outlineLevel="0" collapsed="false">
      <c r="A7" s="0" t="s">
        <v>1032</v>
      </c>
      <c r="B7" s="0" t="s">
        <v>1033</v>
      </c>
      <c r="C7" s="98" t="n">
        <f aca="false">'Fortificant Prices'!C33</f>
        <v>0.8</v>
      </c>
      <c r="D7" s="0" t="n">
        <v>0</v>
      </c>
      <c r="E7" s="17" t="n">
        <f aca="false">D7/C7</f>
        <v>0</v>
      </c>
      <c r="F7" s="59" t="n">
        <f aca="false">E7*(1/$E$12)</f>
        <v>0</v>
      </c>
      <c r="G7" s="59" t="n">
        <f aca="false">'Fortificant Prices'!D33</f>
        <v>4</v>
      </c>
      <c r="H7" s="59" t="n">
        <f aca="false">F7*G7</f>
        <v>0</v>
      </c>
      <c r="I7" s="74" t="n">
        <f aca="false">H7/$H$21</f>
        <v>0</v>
      </c>
    </row>
    <row r="8" customFormat="false" ht="15" hidden="false" customHeight="false" outlineLevel="0" collapsed="false">
      <c r="A8" s="0" t="s">
        <v>1034</v>
      </c>
      <c r="B8" s="0" t="s">
        <v>1035</v>
      </c>
      <c r="C8" s="74" t="n">
        <f aca="false">'Fortificant Prices'!C19</f>
        <v>0.001</v>
      </c>
      <c r="D8" s="0" t="n">
        <v>0</v>
      </c>
      <c r="E8" s="17" t="n">
        <f aca="false">D8/C8</f>
        <v>0</v>
      </c>
      <c r="F8" s="59" t="n">
        <f aca="false">E8*(1/$E$12)</f>
        <v>0</v>
      </c>
      <c r="G8" s="59" t="n">
        <f aca="false">'Fortificant Prices'!D19</f>
        <v>10</v>
      </c>
      <c r="H8" s="59" t="n">
        <f aca="false">F8*G8</f>
        <v>0</v>
      </c>
      <c r="I8" s="74" t="n">
        <f aca="false">H8/$H$21</f>
        <v>0</v>
      </c>
    </row>
    <row r="9" customFormat="false" ht="15" hidden="false" customHeight="false" outlineLevel="0" collapsed="false">
      <c r="A9" s="0" t="s">
        <v>1036</v>
      </c>
      <c r="C9" s="74"/>
      <c r="D9" s="0" t="n">
        <f aca="false">0.25*E9</f>
        <v>600</v>
      </c>
      <c r="E9" s="17" t="n">
        <f aca="false">SUM(E5:E8)</f>
        <v>2400</v>
      </c>
      <c r="F9" s="17" t="n">
        <f aca="false">SUM(F5:F8)</f>
        <v>0.8</v>
      </c>
      <c r="G9" s="59"/>
      <c r="I9" s="74"/>
    </row>
    <row r="10" customFormat="false" ht="15" hidden="false" customHeight="false" outlineLevel="0" collapsed="false">
      <c r="A10" s="0" t="s">
        <v>1037</v>
      </c>
      <c r="D10" s="17"/>
      <c r="E10" s="17" t="n">
        <f aca="false">E12-E9</f>
        <v>600</v>
      </c>
      <c r="F10" s="59" t="n">
        <f aca="false">E10*(1/$E$12)</f>
        <v>0.2</v>
      </c>
      <c r="G10" s="59" t="n">
        <v>1</v>
      </c>
      <c r="H10" s="59" t="n">
        <f aca="false">F10*G10</f>
        <v>0.2</v>
      </c>
      <c r="I10" s="74" t="n">
        <f aca="false">H10/$H$21</f>
        <v>0.0457875457875458</v>
      </c>
    </row>
    <row r="11" customFormat="false" ht="15" hidden="false" customHeight="false" outlineLevel="0" collapsed="false">
      <c r="A11" s="0" t="s">
        <v>220</v>
      </c>
      <c r="E11" s="17" t="n">
        <f aca="false">SUM(E9:E10)</f>
        <v>3000</v>
      </c>
      <c r="F11" s="59" t="n">
        <f aca="false">SUM(F9:F10)</f>
        <v>1</v>
      </c>
      <c r="G11" s="59"/>
      <c r="H11" s="59"/>
      <c r="I11" s="59"/>
    </row>
    <row r="12" customFormat="false" ht="15" hidden="false" customHeight="false" outlineLevel="0" collapsed="false">
      <c r="D12" s="196" t="s">
        <v>1038</v>
      </c>
      <c r="E12" s="197" t="n">
        <v>3000</v>
      </c>
      <c r="F12" s="59"/>
      <c r="G12" s="59"/>
      <c r="H12" s="59"/>
      <c r="I12" s="59"/>
    </row>
    <row r="13" customFormat="false" ht="15" hidden="false" customHeight="false" outlineLevel="0" collapsed="false">
      <c r="A13" s="198" t="s">
        <v>1039</v>
      </c>
      <c r="B13" s="198"/>
      <c r="C13" s="198"/>
      <c r="D13" s="198"/>
      <c r="E13" s="198"/>
      <c r="F13" s="198"/>
      <c r="G13" s="198"/>
      <c r="H13" s="199" t="n">
        <f aca="false">SUM(H5:H10)</f>
        <v>2.44</v>
      </c>
      <c r="I13" s="74" t="n">
        <f aca="false">H13/$H$21</f>
        <v>0.558608058608059</v>
      </c>
    </row>
    <row r="14" customFormat="false" ht="15" hidden="false" customHeight="false" outlineLevel="0" collapsed="false">
      <c r="A14" s="7" t="s">
        <v>1040</v>
      </c>
      <c r="B14" s="7"/>
      <c r="C14" s="7"/>
      <c r="D14" s="7"/>
      <c r="E14" s="7"/>
      <c r="F14" s="7"/>
      <c r="G14" s="7"/>
      <c r="H14" s="7" t="n">
        <v>1</v>
      </c>
      <c r="I14" s="74"/>
    </row>
    <row r="15" customFormat="false" ht="15" hidden="false" customHeight="false" outlineLevel="0" collapsed="false">
      <c r="A15" s="153" t="s">
        <v>1041</v>
      </c>
      <c r="H15" s="0" t="n">
        <v>0.2</v>
      </c>
      <c r="I15" s="74" t="n">
        <f aca="false">H15/$H$21</f>
        <v>0.0457875457875458</v>
      </c>
    </row>
    <row r="16" customFormat="false" ht="15" hidden="false" customHeight="false" outlineLevel="0" collapsed="false">
      <c r="A16" s="153" t="s">
        <v>1042</v>
      </c>
      <c r="H16" s="59" t="n">
        <f aca="false">SUM(H13:H15)</f>
        <v>3.64</v>
      </c>
      <c r="I16" s="72"/>
    </row>
    <row r="17" customFormat="false" ht="15" hidden="false" customHeight="false" outlineLevel="0" collapsed="false">
      <c r="A17" s="153" t="s">
        <v>1053</v>
      </c>
      <c r="H17" s="59" t="n">
        <f aca="false">H16*(E12/1000000)</f>
        <v>0.01092</v>
      </c>
      <c r="I17" s="72"/>
    </row>
    <row r="18" customFormat="false" ht="15" hidden="false" customHeight="false" outlineLevel="0" collapsed="false">
      <c r="A18" s="153" t="s">
        <v>1054</v>
      </c>
      <c r="H18" s="59" t="n">
        <f aca="false">H17*1000</f>
        <v>10.92</v>
      </c>
      <c r="I18" s="72"/>
    </row>
    <row r="19" customFormat="false" ht="15" hidden="false" customHeight="false" outlineLevel="0" collapsed="false">
      <c r="A19" s="153" t="s">
        <v>1045</v>
      </c>
      <c r="H19" s="200" t="n">
        <v>0.05</v>
      </c>
      <c r="I19" s="74"/>
    </row>
    <row r="20" customFormat="false" ht="15" hidden="false" customHeight="false" outlineLevel="0" collapsed="false">
      <c r="A20" s="153" t="s">
        <v>1046</v>
      </c>
      <c r="H20" s="200" t="n">
        <v>0.15</v>
      </c>
      <c r="I20" s="74"/>
    </row>
    <row r="21" customFormat="false" ht="16" hidden="false" customHeight="false" outlineLevel="0" collapsed="false">
      <c r="A21" s="152" t="s">
        <v>1047</v>
      </c>
      <c r="H21" s="59" t="n">
        <f aca="false">H16+(H16*(H19+H20))</f>
        <v>4.368</v>
      </c>
      <c r="I21" s="74"/>
    </row>
    <row r="22" customFormat="false" ht="16" hidden="false" customHeight="false" outlineLevel="0" collapsed="false">
      <c r="A22" s="201" t="s">
        <v>1055</v>
      </c>
      <c r="B22" s="202"/>
      <c r="C22" s="202"/>
      <c r="D22" s="202"/>
      <c r="E22" s="202"/>
      <c r="F22" s="202"/>
      <c r="G22" s="202"/>
      <c r="H22" s="203" t="n">
        <f aca="false">(H21*E12)/1000</f>
        <v>13.104</v>
      </c>
    </row>
    <row r="23" customFormat="false" ht="15" hidden="false" customHeight="false" outlineLevel="0" collapsed="false">
      <c r="A23" s="0" t="s">
        <v>1049</v>
      </c>
    </row>
    <row r="24" customFormat="false" ht="15" hidden="false" customHeight="false" outlineLevel="0" collapsed="false">
      <c r="A24" s="152"/>
    </row>
    <row r="26" customFormat="false" ht="15" hidden="false" customHeight="false" outlineLevel="0" collapsed="false">
      <c r="H26" s="5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0.xml><?xml version="1.0" encoding="utf-8"?>
<worksheet xmlns="http://schemas.openxmlformats.org/spreadsheetml/2006/main" xmlns:r="http://schemas.openxmlformats.org/officeDocument/2006/relationships">
  <sheetPr filterMode="false">
    <pageSetUpPr fitToPage="false"/>
  </sheetPr>
  <dimension ref="A1:J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1" activeCellId="0" sqref="A21"/>
    </sheetView>
  </sheetViews>
  <sheetFormatPr defaultColWidth="8.83984375" defaultRowHeight="15" zeroHeight="false" outlineLevelRow="0" outlineLevelCol="0"/>
  <cols>
    <col collapsed="false" customWidth="true" hidden="false" outlineLevel="0" max="1" min="1" style="0" width="31.83"/>
    <col collapsed="false" customWidth="true" hidden="false" outlineLevel="0" max="2" min="2" style="0" width="33.51"/>
    <col collapsed="false" customWidth="true" hidden="false" outlineLevel="0" max="3" min="3" style="0" width="7.66"/>
    <col collapsed="false" customWidth="true" hidden="false" outlineLevel="0" max="4" min="4" style="0" width="26.5"/>
    <col collapsed="false" customWidth="true" hidden="false" outlineLevel="0" max="5" min="5" style="0" width="20.51"/>
    <col collapsed="false" customWidth="true" hidden="false" outlineLevel="0" max="6" min="6" style="0" width="23.66"/>
    <col collapsed="false" customWidth="true" hidden="false" outlineLevel="0" max="7" min="7" style="0" width="13.66"/>
    <col collapsed="false" customWidth="true" hidden="false" outlineLevel="0" max="8" min="8" style="0" width="20"/>
  </cols>
  <sheetData>
    <row r="1" customFormat="false" ht="15" hidden="false" customHeight="false" outlineLevel="0" collapsed="false">
      <c r="A1" s="0" t="s">
        <v>1017</v>
      </c>
      <c r="B1" s="22" t="n">
        <f aca="false">(1/E1)*1000000</f>
        <v>550</v>
      </c>
      <c r="D1" s="0" t="s">
        <v>1018</v>
      </c>
      <c r="E1" s="22" t="n">
        <f aca="false">1000000/E12</f>
        <v>1818.18181818182</v>
      </c>
    </row>
    <row r="2" customFormat="false" ht="15" hidden="false" customHeight="false" outlineLevel="0" collapsed="false">
      <c r="A2" s="0" t="s">
        <v>1019</v>
      </c>
    </row>
    <row r="4" customFormat="false" ht="15" hidden="false" customHeight="false" outlineLevel="0" collapsed="false">
      <c r="A4" s="53" t="s">
        <v>1020</v>
      </c>
      <c r="B4" s="53" t="s">
        <v>1021</v>
      </c>
      <c r="C4" s="53" t="s">
        <v>1022</v>
      </c>
      <c r="D4" s="53" t="s">
        <v>1023</v>
      </c>
      <c r="E4" s="53" t="s">
        <v>1024</v>
      </c>
      <c r="F4" s="53" t="s">
        <v>1025</v>
      </c>
      <c r="G4" s="53" t="s">
        <v>1026</v>
      </c>
      <c r="H4" s="53" t="s">
        <v>1027</v>
      </c>
      <c r="I4" s="53" t="s">
        <v>1028</v>
      </c>
    </row>
    <row r="5" customFormat="false" ht="15" hidden="false" customHeight="false" outlineLevel="0" collapsed="false">
      <c r="A5" s="0" t="s">
        <v>1029</v>
      </c>
      <c r="B5" s="0" t="s">
        <v>1030</v>
      </c>
      <c r="C5" s="99" t="n">
        <f aca="false">'Fortificant Prices'!C27</f>
        <v>0.32</v>
      </c>
      <c r="D5" s="0" t="n">
        <f aca="false">Interventions!C50</f>
        <v>60</v>
      </c>
      <c r="E5" s="0" t="n">
        <f aca="false">D5/C5</f>
        <v>187.5</v>
      </c>
      <c r="F5" s="59" t="n">
        <f aca="false">E5*(1/$E$13)</f>
        <v>0.340909090909091</v>
      </c>
      <c r="G5" s="59" t="n">
        <f aca="false">'Fortificant Prices'!D27</f>
        <v>2.8</v>
      </c>
      <c r="H5" s="59" t="n">
        <f aca="false">F5*G5</f>
        <v>0.954545454545455</v>
      </c>
      <c r="I5" s="74" t="n">
        <f aca="false">H5/$H$22</f>
        <v>0.0788513239512774</v>
      </c>
    </row>
    <row r="6" customFormat="false" ht="15" hidden="false" customHeight="false" outlineLevel="0" collapsed="false">
      <c r="A6" s="0" t="s">
        <v>1031</v>
      </c>
      <c r="B6" s="0" t="s">
        <v>1031</v>
      </c>
      <c r="C6" s="98" t="n">
        <f aca="false">'Fortificant Prices'!C18</f>
        <v>0.9</v>
      </c>
      <c r="D6" s="0" t="n">
        <v>5</v>
      </c>
      <c r="E6" s="17" t="n">
        <f aca="false">D6/C6</f>
        <v>5.55555555555556</v>
      </c>
      <c r="F6" s="59" t="n">
        <f aca="false">E6*(1/$E$13)</f>
        <v>0.0101010101010101</v>
      </c>
      <c r="G6" s="59" t="n">
        <f aca="false">'Fortificant Prices'!D18</f>
        <v>40</v>
      </c>
      <c r="H6" s="59" t="n">
        <f aca="false">F6*G6</f>
        <v>0.404040404040404</v>
      </c>
      <c r="I6" s="74" t="n">
        <f aca="false">H6/$H$22</f>
        <v>0.0333762217783185</v>
      </c>
      <c r="J6" s="0" t="n">
        <v>5</v>
      </c>
    </row>
    <row r="7" customFormat="false" ht="15" hidden="false" customHeight="false" outlineLevel="0" collapsed="false">
      <c r="A7" s="0" t="s">
        <v>1032</v>
      </c>
      <c r="B7" s="0" t="s">
        <v>1033</v>
      </c>
      <c r="C7" s="98" t="n">
        <f aca="false">'Fortificant Prices'!C33</f>
        <v>0.8</v>
      </c>
      <c r="D7" s="0" t="n">
        <v>95</v>
      </c>
      <c r="E7" s="17" t="n">
        <f aca="false">D7/C7</f>
        <v>118.75</v>
      </c>
      <c r="F7" s="59" t="n">
        <f aca="false">E7*(1/$E$13)</f>
        <v>0.215909090909091</v>
      </c>
      <c r="G7" s="59" t="n">
        <f aca="false">'Fortificant Prices'!D33</f>
        <v>4</v>
      </c>
      <c r="H7" s="59" t="n">
        <f aca="false">F7*G7</f>
        <v>0.863636363636364</v>
      </c>
      <c r="I7" s="74" t="n">
        <f aca="false">H7/$H$22</f>
        <v>0.0713416740511557</v>
      </c>
      <c r="J7" s="0" t="n">
        <v>95</v>
      </c>
    </row>
    <row r="8" customFormat="false" ht="15" hidden="false" customHeight="false" outlineLevel="0" collapsed="false">
      <c r="A8" s="0" t="s">
        <v>1034</v>
      </c>
      <c r="B8" s="0" t="s">
        <v>1035</v>
      </c>
      <c r="C8" s="74" t="n">
        <f aca="false">'Fortificant Prices'!C19</f>
        <v>0.001</v>
      </c>
      <c r="D8" s="0" t="n">
        <v>0.04</v>
      </c>
      <c r="E8" s="17" t="n">
        <f aca="false">D8/C8</f>
        <v>40</v>
      </c>
      <c r="F8" s="59" t="n">
        <f aca="false">E8*(1/$E$13)</f>
        <v>0.0727272727272727</v>
      </c>
      <c r="G8" s="59" t="n">
        <f aca="false">'Fortificant Prices'!D19</f>
        <v>10</v>
      </c>
      <c r="H8" s="59" t="n">
        <f aca="false">F8*G8</f>
        <v>0.727272727272727</v>
      </c>
      <c r="I8" s="74" t="n">
        <f aca="false">H8/$H$22</f>
        <v>0.0600771992009733</v>
      </c>
      <c r="J8" s="0" t="n">
        <v>0.04</v>
      </c>
    </row>
    <row r="9" customFormat="false" ht="15" hidden="false" customHeight="false" outlineLevel="0" collapsed="false">
      <c r="A9" s="0" t="s">
        <v>1056</v>
      </c>
      <c r="B9" s="0" t="s">
        <v>1057</v>
      </c>
      <c r="C9" s="74" t="n">
        <f aca="false">'Fortificant Prices'!C10</f>
        <v>0.075</v>
      </c>
      <c r="D9" s="0" t="n">
        <f aca="false">Interventions!C116</f>
        <v>5.9</v>
      </c>
      <c r="E9" s="17" t="n">
        <f aca="false">D9/C9</f>
        <v>78.6666666666667</v>
      </c>
      <c r="F9" s="59" t="n">
        <f aca="false">E9*(1/$E$13)</f>
        <v>0.143030303030303</v>
      </c>
      <c r="G9" s="59" t="n">
        <f aca="false">'Fortificant Prices'!D10</f>
        <v>40</v>
      </c>
      <c r="H9" s="59" t="n">
        <f aca="false">F9*G9</f>
        <v>5.72121212121212</v>
      </c>
      <c r="I9" s="74" t="n">
        <f aca="false">H9/$H$22</f>
        <v>0.47260730038099</v>
      </c>
    </row>
    <row r="10" customFormat="false" ht="15" hidden="false" customHeight="false" outlineLevel="0" collapsed="false">
      <c r="A10" s="0" t="s">
        <v>1036</v>
      </c>
      <c r="C10" s="74"/>
      <c r="E10" s="17" t="n">
        <f aca="false">SUM(E5:E9)</f>
        <v>430.472222222222</v>
      </c>
      <c r="F10" s="17" t="n">
        <f aca="false">SUM(F5:F9)</f>
        <v>0.782676767676768</v>
      </c>
      <c r="G10" s="59"/>
      <c r="I10" s="74"/>
    </row>
    <row r="11" customFormat="false" ht="15" hidden="false" customHeight="false" outlineLevel="0" collapsed="false">
      <c r="A11" s="0" t="s">
        <v>1037</v>
      </c>
      <c r="D11" s="17"/>
      <c r="E11" s="17" t="n">
        <f aca="false">E13-E10</f>
        <v>119.527777777778</v>
      </c>
      <c r="F11" s="59" t="n">
        <f aca="false">E11*(1/$E$13)</f>
        <v>0.217323232323232</v>
      </c>
      <c r="G11" s="59" t="n">
        <v>1</v>
      </c>
      <c r="H11" s="59" t="n">
        <f aca="false">F11*G11</f>
        <v>0.217323232323232</v>
      </c>
      <c r="I11" s="74" t="n">
        <f aca="false">H11/$H$22</f>
        <v>0.017952235289013</v>
      </c>
    </row>
    <row r="12" customFormat="false" ht="15" hidden="false" customHeight="false" outlineLevel="0" collapsed="false">
      <c r="A12" s="0" t="s">
        <v>220</v>
      </c>
      <c r="E12" s="17" t="n">
        <f aca="false">SUM(E10:E11)</f>
        <v>550</v>
      </c>
      <c r="F12" s="59" t="n">
        <f aca="false">SUM(F10:F11)</f>
        <v>1</v>
      </c>
      <c r="G12" s="59"/>
      <c r="H12" s="59"/>
      <c r="I12" s="59"/>
    </row>
    <row r="13" customFormat="false" ht="15" hidden="false" customHeight="false" outlineLevel="0" collapsed="false">
      <c r="D13" s="196" t="s">
        <v>1038</v>
      </c>
      <c r="E13" s="197" t="n">
        <v>550</v>
      </c>
      <c r="F13" s="59"/>
      <c r="G13" s="59"/>
      <c r="H13" s="59"/>
      <c r="I13" s="59"/>
    </row>
    <row r="14" customFormat="false" ht="15" hidden="false" customHeight="false" outlineLevel="0" collapsed="false">
      <c r="A14" s="198" t="s">
        <v>1039</v>
      </c>
      <c r="B14" s="198"/>
      <c r="C14" s="198"/>
      <c r="D14" s="198"/>
      <c r="E14" s="198"/>
      <c r="F14" s="198"/>
      <c r="G14" s="198"/>
      <c r="H14" s="199" t="n">
        <f aca="false">SUM(H5:H11)</f>
        <v>8.8880303030303</v>
      </c>
      <c r="I14" s="74" t="n">
        <f aca="false">H14/$H$22</f>
        <v>0.734205954651727</v>
      </c>
    </row>
    <row r="15" customFormat="false" ht="15" hidden="false" customHeight="false" outlineLevel="0" collapsed="false">
      <c r="A15" s="7" t="s">
        <v>1040</v>
      </c>
      <c r="B15" s="7"/>
      <c r="C15" s="7"/>
      <c r="D15" s="7"/>
      <c r="E15" s="7"/>
      <c r="F15" s="7"/>
      <c r="G15" s="7"/>
      <c r="H15" s="7" t="n">
        <v>1</v>
      </c>
      <c r="I15" s="74"/>
    </row>
    <row r="16" customFormat="false" ht="15" hidden="false" customHeight="false" outlineLevel="0" collapsed="false">
      <c r="A16" s="153" t="s">
        <v>1041</v>
      </c>
      <c r="H16" s="0" t="n">
        <v>0.2</v>
      </c>
      <c r="I16" s="74" t="n">
        <f aca="false">H16/$H$22</f>
        <v>0.0165212297802676</v>
      </c>
    </row>
    <row r="17" customFormat="false" ht="15" hidden="false" customHeight="false" outlineLevel="0" collapsed="false">
      <c r="A17" s="153" t="s">
        <v>1042</v>
      </c>
      <c r="H17" s="59" t="n">
        <f aca="false">SUM(H14:H16)</f>
        <v>10.0880303030303</v>
      </c>
      <c r="I17" s="72"/>
    </row>
    <row r="18" customFormat="false" ht="15" hidden="false" customHeight="false" outlineLevel="0" collapsed="false">
      <c r="A18" s="153" t="s">
        <v>1043</v>
      </c>
      <c r="H18" s="47" t="n">
        <f aca="false">H17*(E13/1000000)</f>
        <v>0.00554841666666667</v>
      </c>
      <c r="I18" s="72"/>
    </row>
    <row r="19" customFormat="false" ht="15" hidden="false" customHeight="false" outlineLevel="0" collapsed="false">
      <c r="A19" s="153" t="s">
        <v>1044</v>
      </c>
      <c r="H19" s="59" t="n">
        <f aca="false">H18*1000</f>
        <v>5.54841666666667</v>
      </c>
      <c r="I19" s="72"/>
    </row>
    <row r="20" customFormat="false" ht="15" hidden="false" customHeight="false" outlineLevel="0" collapsed="false">
      <c r="A20" s="153" t="s">
        <v>1045</v>
      </c>
      <c r="H20" s="200" t="n">
        <v>0.05</v>
      </c>
      <c r="I20" s="74"/>
    </row>
    <row r="21" customFormat="false" ht="15" hidden="false" customHeight="false" outlineLevel="0" collapsed="false">
      <c r="A21" s="153" t="s">
        <v>1046</v>
      </c>
      <c r="H21" s="200" t="n">
        <v>0.15</v>
      </c>
      <c r="I21" s="74"/>
    </row>
    <row r="22" customFormat="false" ht="16" hidden="false" customHeight="false" outlineLevel="0" collapsed="false">
      <c r="A22" s="152" t="s">
        <v>1047</v>
      </c>
      <c r="H22" s="59" t="n">
        <f aca="false">H17+(H17*(H20+H21))</f>
        <v>12.1056363636364</v>
      </c>
      <c r="I22" s="74"/>
    </row>
    <row r="23" customFormat="false" ht="16" hidden="false" customHeight="false" outlineLevel="0" collapsed="false">
      <c r="A23" s="201" t="s">
        <v>1048</v>
      </c>
      <c r="B23" s="202"/>
      <c r="C23" s="202"/>
      <c r="D23" s="202"/>
      <c r="E23" s="202"/>
      <c r="F23" s="202"/>
      <c r="G23" s="202"/>
      <c r="H23" s="203" t="n">
        <f aca="false">(H22*E13)/1000</f>
        <v>6.6581</v>
      </c>
    </row>
    <row r="24" customFormat="false" ht="15" hidden="false" customHeight="false" outlineLevel="0" collapsed="false">
      <c r="A24" s="0" t="s">
        <v>1049</v>
      </c>
    </row>
    <row r="25" customFormat="false" ht="15" hidden="false" customHeight="false" outlineLevel="0" collapsed="false">
      <c r="A25" s="152"/>
    </row>
    <row r="27" customFormat="false" ht="15" hidden="false" customHeight="false" outlineLevel="0" collapsed="false">
      <c r="H27" s="5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1.xml><?xml version="1.0" encoding="utf-8"?>
<worksheet xmlns="http://schemas.openxmlformats.org/spreadsheetml/2006/main" xmlns:r="http://schemas.openxmlformats.org/officeDocument/2006/relationships">
  <sheetPr filterMode="false">
    <pageSetUpPr fitToPage="false"/>
  </sheetPr>
  <dimension ref="A1:I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6" activeCellId="0" sqref="C16"/>
    </sheetView>
  </sheetViews>
  <sheetFormatPr defaultColWidth="8.83984375" defaultRowHeight="15" zeroHeight="false" outlineLevelRow="0" outlineLevelCol="0"/>
  <cols>
    <col collapsed="false" customWidth="true" hidden="false" outlineLevel="0" max="1" min="1" style="0" width="31.83"/>
    <col collapsed="false" customWidth="true" hidden="false" outlineLevel="0" max="2" min="2" style="0" width="30.5"/>
    <col collapsed="false" customWidth="true" hidden="false" outlineLevel="0" max="3" min="3" style="0" width="7.66"/>
    <col collapsed="false" customWidth="true" hidden="false" outlineLevel="0" max="4" min="4" style="0" width="26.5"/>
    <col collapsed="false" customWidth="true" hidden="false" outlineLevel="0" max="5" min="5" style="0" width="20.51"/>
    <col collapsed="false" customWidth="true" hidden="false" outlineLevel="0" max="6" min="6" style="0" width="23.66"/>
    <col collapsed="false" customWidth="true" hidden="false" outlineLevel="0" max="7" min="7" style="0" width="13.66"/>
    <col collapsed="false" customWidth="true" hidden="false" outlineLevel="0" max="8" min="8" style="0" width="20"/>
  </cols>
  <sheetData>
    <row r="1" customFormat="false" ht="15" hidden="false" customHeight="false" outlineLevel="0" collapsed="false">
      <c r="A1" s="0" t="s">
        <v>1017</v>
      </c>
      <c r="B1" s="22" t="n">
        <f aca="false">(1/E1)*1000000</f>
        <v>3800</v>
      </c>
      <c r="D1" s="0" t="s">
        <v>1018</v>
      </c>
      <c r="E1" s="22" t="n">
        <f aca="false">1000000/E12</f>
        <v>263.157894736842</v>
      </c>
    </row>
    <row r="2" customFormat="false" ht="15" hidden="false" customHeight="false" outlineLevel="0" collapsed="false">
      <c r="A2" s="0" t="s">
        <v>1050</v>
      </c>
    </row>
    <row r="4" customFormat="false" ht="15" hidden="false" customHeight="false" outlineLevel="0" collapsed="false">
      <c r="A4" s="53" t="s">
        <v>1020</v>
      </c>
      <c r="B4" s="53" t="s">
        <v>1021</v>
      </c>
      <c r="C4" s="53" t="s">
        <v>1022</v>
      </c>
      <c r="D4" s="53" t="s">
        <v>1023</v>
      </c>
      <c r="E4" s="53" t="s">
        <v>1051</v>
      </c>
      <c r="F4" s="53" t="s">
        <v>1025</v>
      </c>
      <c r="G4" s="53" t="s">
        <v>1026</v>
      </c>
      <c r="H4" s="53" t="s">
        <v>1027</v>
      </c>
      <c r="I4" s="53" t="s">
        <v>1028</v>
      </c>
    </row>
    <row r="5" customFormat="false" ht="15" hidden="false" customHeight="false" outlineLevel="0" collapsed="false">
      <c r="A5" s="0" t="s">
        <v>1029</v>
      </c>
      <c r="B5" s="0" t="s">
        <v>1052</v>
      </c>
      <c r="C5" s="99" t="n">
        <f aca="false">'Fortificant Prices'!C28</f>
        <v>0.25</v>
      </c>
      <c r="D5" s="0" t="n">
        <f aca="false">Interventions!C60</f>
        <v>600</v>
      </c>
      <c r="E5" s="0" t="n">
        <f aca="false">D5/C5</f>
        <v>2400</v>
      </c>
      <c r="F5" s="59" t="n">
        <f aca="false">E5*(1/$E$13)</f>
        <v>0.631578947368421</v>
      </c>
      <c r="G5" s="59" t="n">
        <f aca="false">'Fortificant Prices'!D27</f>
        <v>2.8</v>
      </c>
      <c r="H5" s="59" t="n">
        <f aca="false">F5*G5</f>
        <v>1.76842105263158</v>
      </c>
      <c r="I5" s="74" t="n">
        <f aca="false">H5/$H$22</f>
        <v>0.148777895855473</v>
      </c>
    </row>
    <row r="6" customFormat="false" ht="15" hidden="false" customHeight="false" outlineLevel="0" collapsed="false">
      <c r="A6" s="0" t="s">
        <v>1031</v>
      </c>
      <c r="B6" s="0" t="s">
        <v>1031</v>
      </c>
      <c r="C6" s="98" t="n">
        <f aca="false">'Fortificant Prices'!C18</f>
        <v>0.9</v>
      </c>
      <c r="D6" s="0" t="n">
        <v>0</v>
      </c>
      <c r="E6" s="17" t="n">
        <f aca="false">D6/C6</f>
        <v>0</v>
      </c>
      <c r="F6" s="59" t="n">
        <f aca="false">E6*(1/$E$13)</f>
        <v>0</v>
      </c>
      <c r="G6" s="59" t="n">
        <f aca="false">'Fortificant Prices'!D18</f>
        <v>40</v>
      </c>
      <c r="H6" s="59" t="n">
        <f aca="false">F6*G6</f>
        <v>0</v>
      </c>
      <c r="I6" s="74" t="n">
        <f aca="false">H6/$H$22</f>
        <v>0</v>
      </c>
    </row>
    <row r="7" customFormat="false" ht="15" hidden="false" customHeight="false" outlineLevel="0" collapsed="false">
      <c r="A7" s="0" t="s">
        <v>1032</v>
      </c>
      <c r="B7" s="0" t="s">
        <v>1033</v>
      </c>
      <c r="C7" s="98" t="n">
        <f aca="false">'Fortificant Prices'!C33</f>
        <v>0.8</v>
      </c>
      <c r="D7" s="0" t="n">
        <v>0</v>
      </c>
      <c r="E7" s="17" t="n">
        <f aca="false">D7/C7</f>
        <v>0</v>
      </c>
      <c r="F7" s="59" t="n">
        <f aca="false">E7*(1/$E$13)</f>
        <v>0</v>
      </c>
      <c r="G7" s="59" t="n">
        <f aca="false">'Fortificant Prices'!D33</f>
        <v>4</v>
      </c>
      <c r="H7" s="59" t="n">
        <f aca="false">F7*G7</f>
        <v>0</v>
      </c>
      <c r="I7" s="74" t="n">
        <f aca="false">H7/$H$22</f>
        <v>0</v>
      </c>
    </row>
    <row r="8" customFormat="false" ht="15" hidden="false" customHeight="false" outlineLevel="0" collapsed="false">
      <c r="A8" s="0" t="s">
        <v>1034</v>
      </c>
      <c r="B8" s="0" t="s">
        <v>1035</v>
      </c>
      <c r="C8" s="74" t="n">
        <f aca="false">'Fortificant Prices'!C19</f>
        <v>0.001</v>
      </c>
      <c r="D8" s="0" t="n">
        <v>0</v>
      </c>
      <c r="E8" s="17" t="n">
        <f aca="false">D8/C8</f>
        <v>0</v>
      </c>
      <c r="F8" s="59" t="n">
        <f aca="false">E8*(1/$E$13)</f>
        <v>0</v>
      </c>
      <c r="G8" s="59" t="n">
        <f aca="false">'Fortificant Prices'!D19</f>
        <v>10</v>
      </c>
      <c r="H8" s="59" t="n">
        <f aca="false">F8*G8</f>
        <v>0</v>
      </c>
      <c r="I8" s="74" t="n">
        <f aca="false">H8/$H$22</f>
        <v>0</v>
      </c>
    </row>
    <row r="9" customFormat="false" ht="15" hidden="false" customHeight="false" outlineLevel="0" collapsed="false">
      <c r="A9" s="0" t="s">
        <v>1056</v>
      </c>
      <c r="B9" s="0" t="s">
        <v>1057</v>
      </c>
      <c r="C9" s="74" t="n">
        <f aca="false">'Fortificant Prices'!C10</f>
        <v>0.075</v>
      </c>
      <c r="D9" s="0" t="n">
        <f aca="false">Interventions!C119</f>
        <v>48</v>
      </c>
      <c r="E9" s="17" t="n">
        <f aca="false">D9/C9</f>
        <v>640</v>
      </c>
      <c r="F9" s="59" t="n">
        <f aca="false">E9*(1/$E$13)</f>
        <v>0.168421052631579</v>
      </c>
      <c r="G9" s="59" t="n">
        <f aca="false">'Fortificant Prices'!D10</f>
        <v>40</v>
      </c>
      <c r="H9" s="59" t="n">
        <f aca="false">F9*G9</f>
        <v>6.73684210526316</v>
      </c>
      <c r="I9" s="74" t="n">
        <f aca="false">H9/$H$22</f>
        <v>0.566772936592278</v>
      </c>
    </row>
    <row r="10" customFormat="false" ht="15" hidden="false" customHeight="false" outlineLevel="0" collapsed="false">
      <c r="A10" s="0" t="s">
        <v>1036</v>
      </c>
      <c r="C10" s="74"/>
      <c r="D10" s="0" t="n">
        <f aca="false">0.25*E10</f>
        <v>760</v>
      </c>
      <c r="E10" s="17" t="n">
        <f aca="false">SUM(E5:E9)</f>
        <v>3040</v>
      </c>
      <c r="F10" s="17" t="n">
        <f aca="false">SUM(F5:F9)</f>
        <v>0.8</v>
      </c>
      <c r="G10" s="59"/>
      <c r="I10" s="74"/>
    </row>
    <row r="11" customFormat="false" ht="15" hidden="false" customHeight="false" outlineLevel="0" collapsed="false">
      <c r="A11" s="0" t="s">
        <v>1037</v>
      </c>
      <c r="D11" s="17"/>
      <c r="E11" s="17" t="n">
        <f aca="false">E13-E10</f>
        <v>760</v>
      </c>
      <c r="F11" s="59" t="n">
        <f aca="false">E11*(1/$E$13)</f>
        <v>0.2</v>
      </c>
      <c r="G11" s="59" t="n">
        <v>1</v>
      </c>
      <c r="H11" s="59" t="n">
        <f aca="false">F11*G11</f>
        <v>0.2</v>
      </c>
      <c r="I11" s="74" t="n">
        <f aca="false">H11/$H$22</f>
        <v>0.0168260715550832</v>
      </c>
    </row>
    <row r="12" customFormat="false" ht="15" hidden="false" customHeight="false" outlineLevel="0" collapsed="false">
      <c r="A12" s="0" t="s">
        <v>220</v>
      </c>
      <c r="E12" s="17" t="n">
        <f aca="false">SUM(E10:E11)</f>
        <v>3800</v>
      </c>
      <c r="F12" s="59" t="n">
        <f aca="false">SUM(F10:F11)</f>
        <v>1</v>
      </c>
      <c r="G12" s="59"/>
      <c r="H12" s="59"/>
      <c r="I12" s="59"/>
    </row>
    <row r="13" customFormat="false" ht="15" hidden="false" customHeight="false" outlineLevel="0" collapsed="false">
      <c r="D13" s="196" t="s">
        <v>1038</v>
      </c>
      <c r="E13" s="197" t="n">
        <v>3800</v>
      </c>
      <c r="F13" s="59"/>
      <c r="G13" s="59"/>
      <c r="H13" s="59"/>
      <c r="I13" s="59"/>
    </row>
    <row r="14" customFormat="false" ht="15" hidden="false" customHeight="false" outlineLevel="0" collapsed="false">
      <c r="A14" s="198" t="s">
        <v>1039</v>
      </c>
      <c r="B14" s="198"/>
      <c r="C14" s="198"/>
      <c r="D14" s="198"/>
      <c r="E14" s="198"/>
      <c r="F14" s="198"/>
      <c r="G14" s="198"/>
      <c r="H14" s="199" t="n">
        <f aca="false">SUM(H5:H11)</f>
        <v>8.70526315789474</v>
      </c>
      <c r="I14" s="74" t="n">
        <f aca="false">H14/$H$22</f>
        <v>0.732376904002834</v>
      </c>
    </row>
    <row r="15" customFormat="false" ht="15" hidden="false" customHeight="false" outlineLevel="0" collapsed="false">
      <c r="A15" s="7" t="s">
        <v>1040</v>
      </c>
      <c r="B15" s="7"/>
      <c r="C15" s="7"/>
      <c r="D15" s="7"/>
      <c r="E15" s="7"/>
      <c r="F15" s="7"/>
      <c r="G15" s="7"/>
      <c r="H15" s="7" t="n">
        <v>1</v>
      </c>
      <c r="I15" s="74"/>
    </row>
    <row r="16" customFormat="false" ht="15" hidden="false" customHeight="false" outlineLevel="0" collapsed="false">
      <c r="A16" s="153" t="s">
        <v>1041</v>
      </c>
      <c r="E16" s="17"/>
      <c r="H16" s="0" t="n">
        <v>0.2</v>
      </c>
      <c r="I16" s="74" t="n">
        <f aca="false">H16/$H$22</f>
        <v>0.0168260715550832</v>
      </c>
    </row>
    <row r="17" customFormat="false" ht="15" hidden="false" customHeight="false" outlineLevel="0" collapsed="false">
      <c r="A17" s="153" t="s">
        <v>1042</v>
      </c>
      <c r="H17" s="59" t="n">
        <f aca="false">SUM(H14:H16)</f>
        <v>9.90526315789474</v>
      </c>
      <c r="I17" s="72"/>
    </row>
    <row r="18" customFormat="false" ht="15" hidden="false" customHeight="false" outlineLevel="0" collapsed="false">
      <c r="A18" s="153" t="s">
        <v>1053</v>
      </c>
      <c r="H18" s="59" t="n">
        <f aca="false">H17*(E13/1000000)</f>
        <v>0.03764</v>
      </c>
      <c r="I18" s="72"/>
    </row>
    <row r="19" customFormat="false" ht="15" hidden="false" customHeight="false" outlineLevel="0" collapsed="false">
      <c r="A19" s="153" t="s">
        <v>1054</v>
      </c>
      <c r="H19" s="59" t="n">
        <f aca="false">H18*1000</f>
        <v>37.64</v>
      </c>
      <c r="I19" s="72"/>
    </row>
    <row r="20" customFormat="false" ht="15" hidden="false" customHeight="false" outlineLevel="0" collapsed="false">
      <c r="A20" s="153" t="s">
        <v>1045</v>
      </c>
      <c r="H20" s="200" t="n">
        <v>0.05</v>
      </c>
      <c r="I20" s="74"/>
    </row>
    <row r="21" customFormat="false" ht="15" hidden="false" customHeight="false" outlineLevel="0" collapsed="false">
      <c r="A21" s="153" t="s">
        <v>1046</v>
      </c>
      <c r="H21" s="200" t="n">
        <v>0.15</v>
      </c>
      <c r="I21" s="74"/>
    </row>
    <row r="22" customFormat="false" ht="16" hidden="false" customHeight="false" outlineLevel="0" collapsed="false">
      <c r="A22" s="152" t="s">
        <v>1047</v>
      </c>
      <c r="H22" s="59" t="n">
        <f aca="false">H17+(H17*(H20+H21))</f>
        <v>11.8863157894737</v>
      </c>
      <c r="I22" s="74"/>
    </row>
    <row r="23" customFormat="false" ht="16" hidden="false" customHeight="false" outlineLevel="0" collapsed="false">
      <c r="A23" s="201" t="s">
        <v>1055</v>
      </c>
      <c r="B23" s="202"/>
      <c r="C23" s="202"/>
      <c r="D23" s="202"/>
      <c r="E23" s="202"/>
      <c r="F23" s="202"/>
      <c r="G23" s="202"/>
      <c r="H23" s="203" t="n">
        <f aca="false">(H22*E13)/1000</f>
        <v>45.168</v>
      </c>
    </row>
    <row r="24" customFormat="false" ht="15" hidden="false" customHeight="false" outlineLevel="0" collapsed="false">
      <c r="A24" s="0" t="s">
        <v>1049</v>
      </c>
    </row>
    <row r="25" customFormat="false" ht="15" hidden="false" customHeight="false" outlineLevel="0" collapsed="false">
      <c r="A25" s="152"/>
    </row>
    <row r="27" customFormat="false" ht="15" hidden="false" customHeight="false" outlineLevel="0" collapsed="false">
      <c r="H27" s="5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2.xml><?xml version="1.0" encoding="utf-8"?>
<worksheet xmlns="http://schemas.openxmlformats.org/spreadsheetml/2006/main" xmlns:r="http://schemas.openxmlformats.org/officeDocument/2006/relationships">
  <sheetPr filterMode="false">
    <pageSetUpPr fitToPage="false"/>
  </sheetPr>
  <dimension ref="A1:H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3" activeCellId="0" sqref="D3"/>
    </sheetView>
  </sheetViews>
  <sheetFormatPr defaultColWidth="8.83984375" defaultRowHeight="15" zeroHeight="false" outlineLevelRow="0" outlineLevelCol="0"/>
  <cols>
    <col collapsed="false" customWidth="true" hidden="false" outlineLevel="0" max="1" min="1" style="0" width="31.83"/>
    <col collapsed="false" customWidth="true" hidden="false" outlineLevel="0" max="2" min="2" style="0" width="16.5"/>
    <col collapsed="false" customWidth="true" hidden="false" outlineLevel="0" max="3" min="3" style="0" width="32.66"/>
    <col collapsed="false" customWidth="true" hidden="false" outlineLevel="0" max="4" min="4" style="0" width="26.5"/>
    <col collapsed="false" customWidth="true" hidden="false" outlineLevel="0" max="5" min="5" style="0" width="28.16"/>
    <col collapsed="false" customWidth="true" hidden="false" outlineLevel="0" max="6" min="6" style="0" width="13.66"/>
    <col collapsed="false" customWidth="true" hidden="false" outlineLevel="0" max="7" min="7" style="0" width="20"/>
  </cols>
  <sheetData>
    <row r="1" customFormat="false" ht="15" hidden="false" customHeight="false" outlineLevel="0" collapsed="false">
      <c r="F1" s="19" t="s">
        <v>1058</v>
      </c>
    </row>
    <row r="2" customFormat="false" ht="15" hidden="false" customHeight="false" outlineLevel="0" collapsed="false">
      <c r="A2" s="53" t="s">
        <v>1020</v>
      </c>
      <c r="B2" s="53" t="s">
        <v>1021</v>
      </c>
      <c r="C2" s="53" t="s">
        <v>1059</v>
      </c>
      <c r="D2" s="53" t="s">
        <v>1023</v>
      </c>
      <c r="E2" s="53" t="s">
        <v>1060</v>
      </c>
      <c r="F2" s="53" t="s">
        <v>1026</v>
      </c>
      <c r="G2" s="53" t="s">
        <v>1061</v>
      </c>
      <c r="H2" s="53" t="s">
        <v>1028</v>
      </c>
    </row>
    <row r="3" customFormat="false" ht="15" hidden="false" customHeight="false" outlineLevel="0" collapsed="false">
      <c r="A3" s="0" t="s">
        <v>1056</v>
      </c>
      <c r="B3" s="0" t="s">
        <v>1062</v>
      </c>
      <c r="C3" s="74" t="n">
        <f aca="false">'Fortificant Prices'!C6</f>
        <v>0.51</v>
      </c>
      <c r="D3" s="0" t="n">
        <f aca="false">Interventions!C122</f>
        <v>12</v>
      </c>
      <c r="E3" s="17" t="n">
        <f aca="false">D3/C3</f>
        <v>23.5294117647059</v>
      </c>
      <c r="F3" s="59" t="n">
        <f aca="false">'Fortificant Prices'!D6</f>
        <v>117</v>
      </c>
      <c r="G3" s="204" t="n">
        <f aca="false">F3</f>
        <v>117</v>
      </c>
      <c r="H3" s="74"/>
    </row>
    <row r="4" customFormat="false" ht="15" hidden="false" customHeight="false" outlineLevel="0" collapsed="false">
      <c r="A4" s="0" t="s">
        <v>290</v>
      </c>
      <c r="C4" s="74"/>
      <c r="E4" s="17"/>
      <c r="F4" s="59"/>
      <c r="G4" s="59"/>
      <c r="H4" s="74"/>
    </row>
    <row r="5" customFormat="false" ht="15" hidden="false" customHeight="false" outlineLevel="0" collapsed="false">
      <c r="A5" s="0" t="s">
        <v>1036</v>
      </c>
      <c r="C5" s="74"/>
      <c r="E5" s="17" t="n">
        <f aca="false">SUM(E3:E4)</f>
        <v>23.5294117647059</v>
      </c>
      <c r="F5" s="59"/>
      <c r="G5" s="204" t="n">
        <f aca="false">SUM(G3:G4)</f>
        <v>117</v>
      </c>
      <c r="H5" s="74"/>
    </row>
    <row r="6" customFormat="false" ht="15" hidden="false" customHeight="false" outlineLevel="0" collapsed="false">
      <c r="A6" s="198" t="s">
        <v>1039</v>
      </c>
      <c r="B6" s="198"/>
      <c r="C6" s="198"/>
      <c r="D6" s="198"/>
      <c r="E6" s="198"/>
      <c r="F6" s="198"/>
      <c r="G6" s="199" t="n">
        <f aca="false">G5</f>
        <v>117</v>
      </c>
      <c r="H6" s="74" t="n">
        <f aca="false">G6/$G$13</f>
        <v>0.831911262798635</v>
      </c>
    </row>
    <row r="7" customFormat="false" ht="15" hidden="false" customHeight="false" outlineLevel="0" collapsed="false">
      <c r="A7" s="153" t="s">
        <v>1041</v>
      </c>
      <c r="G7" s="0" t="n">
        <v>0.2</v>
      </c>
      <c r="H7" s="74" t="n">
        <f aca="false">G7/$G$13</f>
        <v>0.00142207053469852</v>
      </c>
    </row>
    <row r="8" customFormat="false" ht="15" hidden="false" customHeight="false" outlineLevel="0" collapsed="false">
      <c r="A8" s="153" t="s">
        <v>1063</v>
      </c>
      <c r="G8" s="59" t="n">
        <f aca="false">SUM(G6:G7)</f>
        <v>117.2</v>
      </c>
      <c r="H8" s="72"/>
    </row>
    <row r="9" customFormat="false" ht="15" hidden="false" customHeight="false" outlineLevel="0" collapsed="false">
      <c r="A9" s="153" t="s">
        <v>1064</v>
      </c>
      <c r="G9" s="47" t="n">
        <f aca="false">G8*(E3/1000000)</f>
        <v>0.00275764705882353</v>
      </c>
      <c r="H9" s="72"/>
    </row>
    <row r="10" customFormat="false" ht="15" hidden="false" customHeight="false" outlineLevel="0" collapsed="false">
      <c r="A10" s="153" t="s">
        <v>1065</v>
      </c>
      <c r="G10" s="59" t="n">
        <f aca="false">G9*1000</f>
        <v>2.75764705882353</v>
      </c>
      <c r="H10" s="72"/>
    </row>
    <row r="11" customFormat="false" ht="15" hidden="false" customHeight="false" outlineLevel="0" collapsed="false">
      <c r="A11" s="153" t="s">
        <v>1045</v>
      </c>
      <c r="G11" s="200" t="n">
        <v>0.05</v>
      </c>
      <c r="H11" s="74"/>
    </row>
    <row r="12" customFormat="false" ht="15" hidden="false" customHeight="false" outlineLevel="0" collapsed="false">
      <c r="A12" s="153" t="s">
        <v>1046</v>
      </c>
      <c r="G12" s="200" t="n">
        <v>0.15</v>
      </c>
      <c r="H12" s="74"/>
    </row>
    <row r="13" customFormat="false" ht="16" hidden="false" customHeight="false" outlineLevel="0" collapsed="false">
      <c r="A13" s="152" t="s">
        <v>1066</v>
      </c>
      <c r="G13" s="59" t="n">
        <f aca="false">G8+(G8*(G11+G12))</f>
        <v>140.64</v>
      </c>
      <c r="H13" s="74"/>
    </row>
    <row r="14" customFormat="false" ht="16" hidden="false" customHeight="false" outlineLevel="0" collapsed="false">
      <c r="A14" s="201" t="s">
        <v>1067</v>
      </c>
      <c r="B14" s="202"/>
      <c r="C14" s="202"/>
      <c r="D14" s="202"/>
      <c r="E14" s="202"/>
      <c r="F14" s="202"/>
      <c r="G14" s="203" t="n">
        <f aca="false">(G13*E5)/1000</f>
        <v>3.30917647058824</v>
      </c>
    </row>
    <row r="16" customFormat="false" ht="15" hidden="false" customHeight="false" outlineLevel="0" collapsed="false">
      <c r="A16" s="152"/>
    </row>
    <row r="18" customFormat="false" ht="15" hidden="false" customHeight="false" outlineLevel="0" collapsed="false">
      <c r="G18" s="5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3.xml><?xml version="1.0" encoding="utf-8"?>
<worksheet xmlns="http://schemas.openxmlformats.org/spreadsheetml/2006/main" xmlns:r="http://schemas.openxmlformats.org/officeDocument/2006/relationships">
  <sheetPr filterMode="false">
    <pageSetUpPr fitToPage="false"/>
  </sheetPr>
  <dimension ref="A1:E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0" activeCellId="0" sqref="D10"/>
    </sheetView>
  </sheetViews>
  <sheetFormatPr defaultColWidth="8.83984375" defaultRowHeight="15" zeroHeight="false" outlineLevelRow="0" outlineLevelCol="0"/>
  <cols>
    <col collapsed="false" customWidth="true" hidden="false" outlineLevel="0" max="1" min="1" style="0" width="20.51"/>
    <col collapsed="false" customWidth="true" hidden="false" outlineLevel="0" max="2" min="2" style="0" width="36.33"/>
    <col collapsed="false" customWidth="true" hidden="false" outlineLevel="0" max="3" min="3" style="0" width="44.33"/>
    <col collapsed="false" customWidth="true" hidden="false" outlineLevel="0" max="4" min="4" style="0" width="32.66"/>
  </cols>
  <sheetData>
    <row r="1" customFormat="false" ht="16" hidden="false" customHeight="false" outlineLevel="0" collapsed="false">
      <c r="A1" s="0" t="s">
        <v>1068</v>
      </c>
    </row>
    <row r="2" customFormat="false" ht="15" hidden="false" customHeight="false" outlineLevel="0" collapsed="false">
      <c r="A2" s="205" t="s">
        <v>1069</v>
      </c>
      <c r="B2" s="206" t="s">
        <v>1070</v>
      </c>
      <c r="C2" s="207" t="s">
        <v>1071</v>
      </c>
      <c r="D2" s="208" t="s">
        <v>1072</v>
      </c>
    </row>
    <row r="3" customFormat="false" ht="15" hidden="false" customHeight="false" outlineLevel="0" collapsed="false">
      <c r="A3" s="205"/>
      <c r="B3" s="206"/>
      <c r="C3" s="209" t="s">
        <v>1073</v>
      </c>
      <c r="D3" s="210" t="s">
        <v>1074</v>
      </c>
    </row>
    <row r="4" customFormat="false" ht="16" hidden="false" customHeight="false" outlineLevel="0" collapsed="false">
      <c r="A4" s="211"/>
      <c r="B4" s="212"/>
      <c r="C4" s="212" t="s">
        <v>1075</v>
      </c>
      <c r="D4" s="213" t="s">
        <v>1076</v>
      </c>
    </row>
    <row r="5" customFormat="false" ht="16" hidden="false" customHeight="false" outlineLevel="0" collapsed="false">
      <c r="A5" s="214"/>
      <c r="B5" s="215"/>
      <c r="C5" s="215"/>
      <c r="D5" s="216"/>
    </row>
    <row r="6" customFormat="false" ht="16" hidden="false" customHeight="false" outlineLevel="0" collapsed="false">
      <c r="A6" s="217" t="s">
        <v>1077</v>
      </c>
      <c r="B6" s="218" t="s">
        <v>1078</v>
      </c>
      <c r="C6" s="219" t="n">
        <v>0.51</v>
      </c>
      <c r="D6" s="220" t="n">
        <v>117</v>
      </c>
      <c r="E6" s="0" t="s">
        <v>1079</v>
      </c>
    </row>
    <row r="7" customFormat="false" ht="16" hidden="false" customHeight="false" outlineLevel="0" collapsed="false">
      <c r="A7" s="217" t="s">
        <v>1080</v>
      </c>
      <c r="B7" s="218" t="s">
        <v>1081</v>
      </c>
      <c r="C7" s="221" t="n">
        <v>0.025</v>
      </c>
      <c r="D7" s="220"/>
    </row>
    <row r="8" customFormat="false" ht="16" hidden="false" customHeight="false" outlineLevel="0" collapsed="false">
      <c r="A8" s="217" t="s">
        <v>1082</v>
      </c>
      <c r="B8" s="218" t="s">
        <v>1083</v>
      </c>
      <c r="C8" s="222" t="n">
        <v>0.45</v>
      </c>
      <c r="D8" s="220"/>
    </row>
    <row r="9" customFormat="false" ht="15" hidden="false" customHeight="false" outlineLevel="0" collapsed="false">
      <c r="A9" s="217"/>
      <c r="B9" s="218"/>
      <c r="C9" s="223"/>
      <c r="D9" s="224"/>
    </row>
    <row r="10" customFormat="false" ht="16" hidden="false" customHeight="false" outlineLevel="0" collapsed="false">
      <c r="A10" s="217" t="s">
        <v>1077</v>
      </c>
      <c r="B10" s="218" t="s">
        <v>1057</v>
      </c>
      <c r="C10" s="221" t="n">
        <v>0.075</v>
      </c>
      <c r="D10" s="220" t="n">
        <v>40</v>
      </c>
      <c r="E10" s="0" t="s">
        <v>1084</v>
      </c>
    </row>
    <row r="11" customFormat="false" ht="16" hidden="false" customHeight="false" outlineLevel="0" collapsed="false">
      <c r="A11" s="217" t="s">
        <v>1080</v>
      </c>
      <c r="B11" s="218" t="s">
        <v>1085</v>
      </c>
      <c r="C11" s="222" t="n">
        <v>0.0025</v>
      </c>
      <c r="D11" s="220"/>
    </row>
    <row r="12" customFormat="false" ht="16" hidden="false" customHeight="false" outlineLevel="0" collapsed="false">
      <c r="A12" s="217" t="s">
        <v>1082</v>
      </c>
      <c r="B12" s="218" t="s">
        <v>1086</v>
      </c>
      <c r="C12" s="219" t="n">
        <v>0.23</v>
      </c>
      <c r="D12" s="220"/>
    </row>
    <row r="13" customFormat="false" ht="15" hidden="false" customHeight="false" outlineLevel="0" collapsed="false">
      <c r="A13" s="217"/>
      <c r="B13" s="218"/>
      <c r="C13" s="223"/>
      <c r="D13" s="224"/>
    </row>
    <row r="14" customFormat="false" ht="15" hidden="false" customHeight="false" outlineLevel="0" collapsed="false">
      <c r="A14" s="217" t="s">
        <v>1087</v>
      </c>
      <c r="B14" s="218" t="s">
        <v>1088</v>
      </c>
      <c r="C14" s="219" t="n">
        <v>0.81</v>
      </c>
      <c r="D14" s="220" t="n">
        <v>24.5</v>
      </c>
    </row>
    <row r="15" customFormat="false" ht="15" hidden="false" customHeight="false" outlineLevel="0" collapsed="false">
      <c r="A15" s="217" t="s">
        <v>1089</v>
      </c>
      <c r="B15" s="218" t="s">
        <v>1090</v>
      </c>
      <c r="C15" s="219" t="n">
        <v>1</v>
      </c>
      <c r="D15" s="220" t="n">
        <v>55</v>
      </c>
    </row>
    <row r="16" customFormat="false" ht="15" hidden="false" customHeight="false" outlineLevel="0" collapsed="false">
      <c r="A16" s="217" t="s">
        <v>1091</v>
      </c>
      <c r="B16" s="218" t="s">
        <v>1092</v>
      </c>
      <c r="C16" s="219" t="n">
        <v>0.99</v>
      </c>
      <c r="D16" s="220" t="n">
        <v>13</v>
      </c>
    </row>
    <row r="17" customFormat="false" ht="15" hidden="false" customHeight="false" outlineLevel="0" collapsed="false">
      <c r="A17" s="217" t="s">
        <v>1093</v>
      </c>
      <c r="B17" s="218" t="s">
        <v>1094</v>
      </c>
      <c r="C17" s="219" t="n">
        <v>0.82</v>
      </c>
      <c r="D17" s="220"/>
    </row>
    <row r="18" customFormat="false" ht="15" hidden="false" customHeight="false" outlineLevel="0" collapsed="false">
      <c r="A18" s="217" t="s">
        <v>1095</v>
      </c>
      <c r="B18" s="218" t="s">
        <v>1096</v>
      </c>
      <c r="C18" s="219" t="n">
        <v>0.9</v>
      </c>
      <c r="D18" s="220" t="n">
        <v>40</v>
      </c>
    </row>
    <row r="19" customFormat="false" ht="15" hidden="false" customHeight="false" outlineLevel="0" collapsed="false">
      <c r="A19" s="217" t="s">
        <v>1097</v>
      </c>
      <c r="B19" s="218" t="s">
        <v>1098</v>
      </c>
      <c r="C19" s="221" t="n">
        <v>0.001</v>
      </c>
      <c r="D19" s="220" t="n">
        <v>10</v>
      </c>
    </row>
    <row r="20" customFormat="false" ht="15" hidden="false" customHeight="false" outlineLevel="0" collapsed="false">
      <c r="A20" s="217"/>
      <c r="B20" s="218"/>
      <c r="C20" s="225"/>
      <c r="D20" s="224"/>
    </row>
    <row r="21" customFormat="false" ht="15" hidden="false" customHeight="false" outlineLevel="0" collapsed="false">
      <c r="A21" s="217" t="s">
        <v>1099</v>
      </c>
      <c r="B21" s="218" t="s">
        <v>1100</v>
      </c>
      <c r="C21" s="219" t="n">
        <v>1</v>
      </c>
      <c r="D21" s="220"/>
    </row>
    <row r="22" customFormat="false" ht="15" hidden="false" customHeight="false" outlineLevel="0" collapsed="false">
      <c r="A22" s="217"/>
      <c r="B22" s="218"/>
      <c r="C22" s="226"/>
      <c r="D22" s="227"/>
    </row>
    <row r="23" customFormat="false" ht="15" hidden="false" customHeight="false" outlineLevel="0" collapsed="false">
      <c r="A23" s="217" t="s">
        <v>1029</v>
      </c>
      <c r="B23" s="218" t="s">
        <v>1101</v>
      </c>
      <c r="C23" s="219" t="n">
        <v>0.32</v>
      </c>
      <c r="D23" s="220"/>
    </row>
    <row r="24" customFormat="false" ht="15" hidden="false" customHeight="false" outlineLevel="0" collapsed="false">
      <c r="A24" s="217"/>
      <c r="B24" s="218" t="s">
        <v>1102</v>
      </c>
      <c r="C24" s="219" t="n">
        <v>0.12</v>
      </c>
      <c r="D24" s="220"/>
    </row>
    <row r="25" customFormat="false" ht="15" hidden="false" customHeight="false" outlineLevel="0" collapsed="false">
      <c r="A25" s="217"/>
      <c r="B25" s="218" t="s">
        <v>1103</v>
      </c>
      <c r="C25" s="219" t="n">
        <v>0.97</v>
      </c>
      <c r="D25" s="220"/>
    </row>
    <row r="26" customFormat="false" ht="15" hidden="false" customHeight="false" outlineLevel="0" collapsed="false">
      <c r="A26" s="217"/>
      <c r="B26" s="218" t="s">
        <v>1104</v>
      </c>
      <c r="C26" s="219" t="n">
        <v>0.16</v>
      </c>
      <c r="D26" s="220"/>
    </row>
    <row r="27" customFormat="false" ht="15" hidden="false" customHeight="false" outlineLevel="0" collapsed="false">
      <c r="A27" s="217"/>
      <c r="B27" s="218" t="s">
        <v>1030</v>
      </c>
      <c r="C27" s="219" t="n">
        <v>0.32</v>
      </c>
      <c r="D27" s="220" t="n">
        <v>2.8</v>
      </c>
    </row>
    <row r="28" customFormat="false" ht="15" hidden="false" customHeight="false" outlineLevel="0" collapsed="false">
      <c r="A28" s="217"/>
      <c r="B28" s="228" t="s">
        <v>1052</v>
      </c>
      <c r="C28" s="219" t="n">
        <v>0.25</v>
      </c>
      <c r="D28" s="220"/>
    </row>
    <row r="29" customFormat="false" ht="15" hidden="false" customHeight="false" outlineLevel="0" collapsed="false">
      <c r="A29" s="217"/>
      <c r="B29" s="218" t="s">
        <v>1105</v>
      </c>
      <c r="C29" s="219" t="n">
        <v>0.13</v>
      </c>
      <c r="D29" s="220"/>
    </row>
    <row r="30" customFormat="false" ht="15" hidden="false" customHeight="false" outlineLevel="0" collapsed="false">
      <c r="A30" s="217"/>
      <c r="B30" s="218" t="s">
        <v>1106</v>
      </c>
      <c r="C30" s="219" t="n">
        <v>0.2</v>
      </c>
      <c r="D30" s="220"/>
    </row>
    <row r="31" customFormat="false" ht="15" hidden="false" customHeight="false" outlineLevel="0" collapsed="false">
      <c r="A31" s="217"/>
      <c r="B31" s="218"/>
      <c r="C31" s="229"/>
      <c r="D31" s="224"/>
    </row>
    <row r="32" customFormat="false" ht="15" hidden="false" customHeight="false" outlineLevel="0" collapsed="false">
      <c r="A32" s="217"/>
      <c r="B32" s="218"/>
      <c r="C32" s="229"/>
      <c r="D32" s="224"/>
    </row>
    <row r="33" customFormat="false" ht="15" hidden="false" customHeight="false" outlineLevel="0" collapsed="false">
      <c r="A33" s="217" t="s">
        <v>1032</v>
      </c>
      <c r="B33" s="218" t="s">
        <v>1107</v>
      </c>
      <c r="C33" s="219" t="n">
        <v>0.8</v>
      </c>
      <c r="D33" s="220" t="n">
        <v>4</v>
      </c>
    </row>
    <row r="34" customFormat="false" ht="15" hidden="false" customHeight="false" outlineLevel="0" collapsed="false">
      <c r="A34" s="217"/>
      <c r="B34" s="218" t="s">
        <v>1108</v>
      </c>
      <c r="C34" s="219" t="n">
        <v>0.36</v>
      </c>
      <c r="D34" s="220" t="n">
        <v>8</v>
      </c>
    </row>
    <row r="35" customFormat="false" ht="15" hidden="false" customHeight="false" outlineLevel="0" collapsed="false">
      <c r="A35" s="217"/>
      <c r="B35" s="218"/>
      <c r="C35" s="229"/>
      <c r="D35" s="224"/>
    </row>
    <row r="36" customFormat="false" ht="15" hidden="false" customHeight="false" outlineLevel="0" collapsed="false">
      <c r="A36" s="217" t="s">
        <v>1109</v>
      </c>
      <c r="B36" s="218" t="s">
        <v>1110</v>
      </c>
      <c r="C36" s="219" t="n">
        <v>0.4</v>
      </c>
      <c r="D36" s="220"/>
    </row>
    <row r="37" customFormat="false" ht="15" hidden="false" customHeight="false" outlineLevel="0" collapsed="false">
      <c r="A37" s="217" t="s">
        <v>1111</v>
      </c>
      <c r="B37" s="218" t="s">
        <v>1112</v>
      </c>
      <c r="C37" s="219" t="n">
        <v>0.58</v>
      </c>
      <c r="D37" s="220"/>
    </row>
    <row r="38" customFormat="false" ht="15" hidden="false" customHeight="false" outlineLevel="0" collapsed="false">
      <c r="A38" s="230"/>
      <c r="B38" s="218" t="s">
        <v>1113</v>
      </c>
      <c r="C38" s="219" t="n">
        <v>0.25</v>
      </c>
      <c r="D38" s="220"/>
    </row>
    <row r="39" customFormat="false" ht="15" hidden="false" customHeight="false" outlineLevel="0" collapsed="false">
      <c r="A39" s="230"/>
      <c r="B39" s="218"/>
      <c r="C39" s="229"/>
      <c r="D39" s="224"/>
    </row>
    <row r="40" customFormat="false" ht="15" hidden="false" customHeight="false" outlineLevel="0" collapsed="false">
      <c r="A40" s="217" t="s">
        <v>1114</v>
      </c>
      <c r="B40" s="218" t="s">
        <v>1115</v>
      </c>
      <c r="C40" s="219" t="n">
        <v>0.59</v>
      </c>
      <c r="D40" s="220"/>
    </row>
    <row r="41" customFormat="false" ht="15" hidden="false" customHeight="false" outlineLevel="0" collapsed="false">
      <c r="A41" s="230"/>
      <c r="B41" s="231" t="s">
        <v>1116</v>
      </c>
      <c r="C41" s="219" t="n">
        <v>0.76</v>
      </c>
      <c r="D41" s="220"/>
    </row>
    <row r="42" customFormat="false" ht="15" hidden="false" customHeight="false" outlineLevel="0" collapsed="false">
      <c r="A42" s="230" t="s">
        <v>1117</v>
      </c>
      <c r="B42" s="231" t="s">
        <v>1118</v>
      </c>
      <c r="C42" s="232" t="n">
        <v>0.45</v>
      </c>
      <c r="D42" s="233"/>
    </row>
    <row r="43" customFormat="false" ht="15" hidden="false" customHeight="false" outlineLevel="0" collapsed="false">
      <c r="A43" s="230"/>
      <c r="B43" s="218" t="s">
        <v>1119</v>
      </c>
      <c r="C43" s="219" t="n">
        <v>0.33</v>
      </c>
      <c r="D43" s="220"/>
    </row>
    <row r="44" customFormat="false" ht="16" hidden="false" customHeight="false" outlineLevel="0" collapsed="false">
      <c r="A44" s="234" t="s">
        <v>1120</v>
      </c>
      <c r="B44" s="235"/>
      <c r="C44" s="236" t="n">
        <v>1</v>
      </c>
      <c r="D44" s="237" t="n">
        <v>1.5</v>
      </c>
    </row>
    <row r="45" customFormat="false" ht="15" hidden="false" customHeight="false" outlineLevel="0" collapsed="false">
      <c r="A45" s="238"/>
      <c r="B45" s="238"/>
      <c r="C45" s="239"/>
      <c r="D45" s="239"/>
    </row>
    <row r="46" customFormat="false" ht="16" hidden="false" customHeight="false" outlineLevel="0" collapsed="false">
      <c r="A46" s="240" t="s">
        <v>1121</v>
      </c>
      <c r="B46" s="241"/>
    </row>
    <row r="47" customFormat="false" ht="16" hidden="false" customHeight="false" outlineLevel="0" collapsed="false">
      <c r="A47" s="240" t="s">
        <v>1122</v>
      </c>
      <c r="B47" s="241"/>
    </row>
    <row r="48" customFormat="false" ht="16" hidden="false" customHeight="false" outlineLevel="0" collapsed="false">
      <c r="A48" s="242" t="s">
        <v>1123</v>
      </c>
      <c r="B48" s="242"/>
      <c r="C48" s="242"/>
    </row>
    <row r="49" customFormat="false" ht="15" hidden="false" customHeight="false" outlineLevel="0" collapsed="false">
      <c r="D49" s="175"/>
    </row>
    <row r="50" customFormat="false" ht="15" hidden="false" customHeight="false" outlineLevel="0" collapsed="false">
      <c r="D50" s="175"/>
    </row>
    <row r="51" customFormat="false" ht="15" hidden="false" customHeight="false" outlineLevel="0" collapsed="false">
      <c r="A51" s="0" t="s">
        <v>1124</v>
      </c>
      <c r="D51" s="175"/>
    </row>
  </sheetData>
  <mergeCells count="2">
    <mergeCell ref="A2:A3"/>
    <mergeCell ref="B2:B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1352</TotalTime>
  <Application>LibreOffice/6.4.0.3$Linux_X86_64 LibreOffice_project/40$Build-3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2017-09-26T17:29:02Z</dcterms:created>
  <dc:creator>Katherine Adams</dc:creator>
  <dc:description/>
  <dc:language>en-US</dc:language>
  <cp:lastModifiedBy/>
  <dcterms:modified xsi:type="dcterms:W3CDTF">2020-02-14T17:48:26Z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