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crh-my.sharepoint.com/personal/syu_stjude_org/Documents/UDrive/Documents_syu_Backup/PMBA_courses/FIR7155_GlobalFinanceMgmt/EquityReport/FinancialStatementAnalysis/"/>
    </mc:Choice>
  </mc:AlternateContent>
  <xr:revisionPtr revIDLastSave="71" documentId="11_36D1CD29CBABA947A9B777DC1E01F976F0BCF683" xr6:coauthVersionLast="47" xr6:coauthVersionMax="47" xr10:uidLastSave="{7C17030F-D83A-4A61-8ED1-6CC085A003DC}"/>
  <bookViews>
    <workbookView xWindow="57480" yWindow="-1815" windowWidth="29040" windowHeight="15840" activeTab="3" xr2:uid="{00000000-000D-0000-FFFF-FFFF00000000}"/>
  </bookViews>
  <sheets>
    <sheet name="1.Financial Ratios" sheetId="1" r:id="rId1"/>
    <sheet name="2. ROE components of 15 yrs" sheetId="2" r:id="rId2"/>
    <sheet name="3. ROE comparisons" sheetId="5" r:id="rId3"/>
    <sheet name="Compiled income statement-15yrs" sheetId="3" r:id="rId4"/>
    <sheet name="Regression for revenue forecast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E18" i="3"/>
  <c r="E55" i="3"/>
  <c r="F28" i="3"/>
  <c r="F18" i="3"/>
  <c r="F55" i="3"/>
  <c r="G28" i="3"/>
  <c r="G18" i="3"/>
  <c r="G55" i="3"/>
  <c r="H28" i="3"/>
  <c r="H18" i="3"/>
  <c r="H55" i="3"/>
  <c r="I28" i="3"/>
  <c r="I18" i="3"/>
  <c r="I55" i="3"/>
  <c r="J28" i="3"/>
  <c r="J18" i="3"/>
  <c r="J55" i="3"/>
  <c r="K28" i="3"/>
  <c r="K18" i="3"/>
  <c r="K55" i="3"/>
  <c r="L28" i="3"/>
  <c r="L18" i="3"/>
  <c r="L55" i="3"/>
  <c r="M28" i="3"/>
  <c r="M18" i="3"/>
  <c r="M55" i="3"/>
  <c r="N28" i="3"/>
  <c r="N18" i="3"/>
  <c r="N55" i="3"/>
  <c r="O28" i="3"/>
  <c r="O18" i="3"/>
  <c r="O55" i="3"/>
  <c r="P28" i="3"/>
  <c r="P18" i="3"/>
  <c r="P55" i="3"/>
  <c r="Q28" i="3"/>
  <c r="Q18" i="3"/>
  <c r="Q55" i="3"/>
  <c r="D18" i="3"/>
  <c r="D55" i="3"/>
  <c r="B18" i="3"/>
  <c r="B55" i="3"/>
  <c r="C18" i="3"/>
  <c r="C55" i="3"/>
  <c r="B69" i="3"/>
  <c r="C69" i="3"/>
  <c r="D69" i="3"/>
  <c r="E69" i="3"/>
  <c r="F69" i="3"/>
  <c r="F70" i="3"/>
  <c r="F71" i="3"/>
  <c r="F72" i="3"/>
  <c r="F73" i="3"/>
  <c r="F74" i="3"/>
  <c r="F75" i="3"/>
  <c r="F76" i="3"/>
  <c r="F77" i="3"/>
  <c r="F80" i="3"/>
  <c r="F81" i="3"/>
  <c r="F83" i="3"/>
  <c r="B70" i="3"/>
  <c r="B71" i="3"/>
  <c r="B72" i="3"/>
  <c r="B73" i="3"/>
  <c r="B74" i="3"/>
  <c r="B75" i="3"/>
  <c r="B76" i="3"/>
  <c r="B77" i="3"/>
  <c r="B80" i="3"/>
  <c r="B81" i="3"/>
  <c r="B83" i="3"/>
  <c r="F88" i="3"/>
  <c r="D70" i="3"/>
  <c r="D71" i="3"/>
  <c r="D72" i="3"/>
  <c r="D73" i="3"/>
  <c r="D74" i="3"/>
  <c r="D75" i="3"/>
  <c r="D76" i="3"/>
  <c r="D77" i="3"/>
  <c r="D80" i="3"/>
  <c r="D81" i="3"/>
  <c r="D83" i="3"/>
  <c r="C70" i="3"/>
  <c r="C71" i="3"/>
  <c r="C72" i="3"/>
  <c r="C73" i="3"/>
  <c r="C74" i="3"/>
  <c r="C75" i="3"/>
  <c r="C76" i="3"/>
  <c r="C77" i="3"/>
  <c r="C80" i="3"/>
  <c r="C81" i="3"/>
  <c r="C83" i="3"/>
  <c r="D87" i="3"/>
  <c r="E70" i="3"/>
  <c r="E71" i="3"/>
  <c r="E72" i="3"/>
  <c r="E73" i="3"/>
  <c r="E74" i="3"/>
  <c r="E75" i="3"/>
  <c r="E76" i="3"/>
  <c r="E77" i="3"/>
  <c r="E80" i="3"/>
  <c r="E81" i="3"/>
  <c r="E83" i="3"/>
  <c r="E87" i="3"/>
  <c r="F87" i="3"/>
  <c r="C87" i="3"/>
  <c r="K33" i="3"/>
  <c r="K34" i="3"/>
  <c r="L33" i="3"/>
  <c r="L34" i="3"/>
  <c r="F33" i="3"/>
  <c r="F34" i="3"/>
  <c r="G33" i="3"/>
  <c r="G34" i="3"/>
  <c r="H33" i="3"/>
  <c r="H34" i="3"/>
  <c r="I33" i="3"/>
  <c r="I34" i="3"/>
  <c r="J33" i="3"/>
  <c r="J34" i="3"/>
  <c r="M33" i="3"/>
  <c r="M34" i="3"/>
  <c r="N33" i="3"/>
  <c r="N34" i="3"/>
  <c r="O33" i="3"/>
  <c r="O34" i="3"/>
  <c r="P33" i="3"/>
  <c r="P34" i="3"/>
  <c r="Q33" i="3"/>
  <c r="Q34" i="3"/>
  <c r="E35" i="3"/>
  <c r="G35" i="3"/>
  <c r="H35" i="3"/>
  <c r="I35" i="3"/>
  <c r="J35" i="3"/>
  <c r="K35" i="3"/>
  <c r="L35" i="3"/>
  <c r="M35" i="3"/>
  <c r="N35" i="3"/>
  <c r="O35" i="3"/>
  <c r="P35" i="3"/>
  <c r="Q35" i="3"/>
  <c r="F35" i="3"/>
  <c r="B29" i="3"/>
  <c r="C29" i="3"/>
  <c r="D29" i="3"/>
  <c r="E33" i="3"/>
  <c r="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B30" i="3"/>
  <c r="Q9" i="3"/>
  <c r="Q13" i="3"/>
  <c r="Q16" i="3"/>
  <c r="P9" i="3"/>
  <c r="P13" i="3"/>
  <c r="P16" i="3"/>
  <c r="O9" i="3"/>
  <c r="O13" i="3"/>
  <c r="O16" i="3"/>
  <c r="N9" i="3"/>
  <c r="N13" i="3"/>
  <c r="N16" i="3"/>
  <c r="M9" i="3"/>
  <c r="M13" i="3"/>
  <c r="M16" i="3"/>
  <c r="L9" i="3"/>
  <c r="L13" i="3"/>
  <c r="L16" i="3"/>
  <c r="K9" i="3"/>
  <c r="K13" i="3"/>
  <c r="K16" i="3"/>
  <c r="J9" i="3"/>
  <c r="J13" i="3"/>
  <c r="J16" i="3"/>
  <c r="I9" i="3"/>
  <c r="I13" i="3"/>
  <c r="I16" i="3"/>
  <c r="H9" i="3"/>
  <c r="H13" i="3"/>
  <c r="H16" i="3"/>
  <c r="G9" i="3"/>
  <c r="G13" i="3"/>
  <c r="G16" i="3"/>
  <c r="F9" i="3"/>
  <c r="F13" i="3"/>
  <c r="F16" i="3"/>
  <c r="G29" i="3"/>
  <c r="H29" i="3"/>
  <c r="I29" i="3"/>
  <c r="J29" i="3"/>
  <c r="K29" i="3"/>
  <c r="L29" i="3"/>
  <c r="M29" i="3"/>
  <c r="N29" i="3"/>
  <c r="O29" i="3"/>
  <c r="P29" i="3"/>
  <c r="Q29" i="3"/>
  <c r="F29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D31" i="3"/>
  <c r="J19" i="4"/>
  <c r="I11" i="4"/>
  <c r="I10" i="4"/>
  <c r="I9" i="4"/>
  <c r="F78" i="3"/>
  <c r="F79" i="3"/>
  <c r="F82" i="3"/>
  <c r="F84" i="3"/>
  <c r="F86" i="3"/>
  <c r="E78" i="3"/>
  <c r="E79" i="3"/>
  <c r="E82" i="3"/>
  <c r="E84" i="3"/>
  <c r="E86" i="3"/>
  <c r="D78" i="3"/>
  <c r="D79" i="3"/>
  <c r="D82" i="3"/>
  <c r="D84" i="3"/>
  <c r="D86" i="3"/>
  <c r="C78" i="3"/>
  <c r="C79" i="3"/>
  <c r="C82" i="3"/>
  <c r="C84" i="3"/>
  <c r="C86" i="3"/>
  <c r="B78" i="3"/>
  <c r="B79" i="3"/>
  <c r="B82" i="3"/>
  <c r="B84" i="3"/>
  <c r="B86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Q20" i="3"/>
  <c r="Q56" i="3"/>
  <c r="P20" i="3"/>
  <c r="P56" i="3"/>
  <c r="O20" i="3"/>
  <c r="O56" i="3"/>
  <c r="N20" i="3"/>
  <c r="N56" i="3"/>
  <c r="M20" i="3"/>
  <c r="M56" i="3"/>
  <c r="L20" i="3"/>
  <c r="L56" i="3"/>
  <c r="K20" i="3"/>
  <c r="K56" i="3"/>
  <c r="J20" i="3"/>
  <c r="J56" i="3"/>
  <c r="I20" i="3"/>
  <c r="I56" i="3"/>
  <c r="H20" i="3"/>
  <c r="H56" i="3"/>
  <c r="G20" i="3"/>
  <c r="G56" i="3"/>
  <c r="F20" i="3"/>
  <c r="F56" i="3"/>
  <c r="E9" i="3"/>
  <c r="E13" i="3"/>
  <c r="E16" i="3"/>
  <c r="E20" i="3"/>
  <c r="E56" i="3"/>
  <c r="D9" i="3"/>
  <c r="D13" i="3"/>
  <c r="D16" i="3"/>
  <c r="D20" i="3"/>
  <c r="D56" i="3"/>
  <c r="C9" i="3"/>
  <c r="C13" i="3"/>
  <c r="C16" i="3"/>
  <c r="C20" i="3"/>
  <c r="C56" i="3"/>
  <c r="B9" i="3"/>
  <c r="B13" i="3"/>
  <c r="B16" i="3"/>
  <c r="B20" i="3"/>
  <c r="B56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11" i="3"/>
  <c r="Q15" i="3"/>
  <c r="Q52" i="3"/>
  <c r="P11" i="3"/>
  <c r="P15" i="3"/>
  <c r="P52" i="3"/>
  <c r="O11" i="3"/>
  <c r="O15" i="3"/>
  <c r="O52" i="3"/>
  <c r="N11" i="3"/>
  <c r="N15" i="3"/>
  <c r="N52" i="3"/>
  <c r="M11" i="3"/>
  <c r="M15" i="3"/>
  <c r="M52" i="3"/>
  <c r="L11" i="3"/>
  <c r="L15" i="3"/>
  <c r="L52" i="3"/>
  <c r="K11" i="3"/>
  <c r="K15" i="3"/>
  <c r="K52" i="3"/>
  <c r="J11" i="3"/>
  <c r="J15" i="3"/>
  <c r="J52" i="3"/>
  <c r="I11" i="3"/>
  <c r="I15" i="3"/>
  <c r="I52" i="3"/>
  <c r="H11" i="3"/>
  <c r="H15" i="3"/>
  <c r="H52" i="3"/>
  <c r="G11" i="3"/>
  <c r="G15" i="3"/>
  <c r="G52" i="3"/>
  <c r="F11" i="3"/>
  <c r="F15" i="3"/>
  <c r="F52" i="3"/>
  <c r="E11" i="3"/>
  <c r="E15" i="3"/>
  <c r="E52" i="3"/>
  <c r="D11" i="3"/>
  <c r="D15" i="3"/>
  <c r="D52" i="3"/>
  <c r="C11" i="3"/>
  <c r="C15" i="3"/>
  <c r="C52" i="3"/>
  <c r="B11" i="3"/>
  <c r="B15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Y43" i="3"/>
  <c r="Q5" i="3"/>
  <c r="Q6" i="3"/>
  <c r="Q43" i="3"/>
  <c r="P5" i="3"/>
  <c r="P6" i="3"/>
  <c r="P43" i="3"/>
  <c r="O5" i="3"/>
  <c r="O6" i="3"/>
  <c r="O43" i="3"/>
  <c r="N5" i="3"/>
  <c r="N6" i="3"/>
  <c r="N43" i="3"/>
  <c r="M5" i="3"/>
  <c r="M6" i="3"/>
  <c r="M43" i="3"/>
  <c r="L5" i="3"/>
  <c r="L6" i="3"/>
  <c r="L43" i="3"/>
  <c r="K5" i="3"/>
  <c r="K6" i="3"/>
  <c r="K43" i="3"/>
  <c r="J5" i="3"/>
  <c r="J6" i="3"/>
  <c r="J43" i="3"/>
  <c r="I5" i="3"/>
  <c r="I6" i="3"/>
  <c r="I43" i="3"/>
  <c r="H5" i="3"/>
  <c r="H6" i="3"/>
  <c r="H43" i="3"/>
  <c r="G5" i="3"/>
  <c r="G6" i="3"/>
  <c r="G43" i="3"/>
  <c r="F5" i="3"/>
  <c r="F6" i="3"/>
  <c r="F43" i="3"/>
  <c r="E5" i="3"/>
  <c r="E6" i="3"/>
  <c r="E43" i="3"/>
  <c r="D5" i="3"/>
  <c r="D6" i="3"/>
  <c r="D43" i="3"/>
  <c r="C5" i="3"/>
  <c r="C6" i="3"/>
  <c r="C43" i="3"/>
  <c r="B5" i="3"/>
  <c r="B6" i="3"/>
  <c r="B43" i="3"/>
  <c r="Y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Y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Y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Y39" i="3"/>
</calcChain>
</file>

<file path=xl/sharedStrings.xml><?xml version="1.0" encoding="utf-8"?>
<sst xmlns="http://schemas.openxmlformats.org/spreadsheetml/2006/main" count="218" uniqueCount="141">
  <si>
    <t>Liquidity Ratio</t>
  </si>
  <si>
    <t>Current ratio</t>
  </si>
  <si>
    <t>Quick ratio</t>
  </si>
  <si>
    <t>Cash ratio</t>
  </si>
  <si>
    <t>Ratio Formula</t>
  </si>
  <si>
    <r>
      <t xml:space="preserve">  Current assets - Inventory    </t>
    </r>
    <r>
      <rPr>
        <sz val="11"/>
        <color theme="1"/>
        <rFont val="Calibri"/>
        <family val="2"/>
        <scheme val="minor"/>
      </rPr>
      <t>Current liabilities</t>
    </r>
  </si>
  <si>
    <r>
      <t xml:space="preserve">  Current assets </t>
    </r>
    <r>
      <rPr>
        <sz val="11"/>
        <color theme="1"/>
        <rFont val="Calibri"/>
        <family val="2"/>
        <scheme val="minor"/>
      </rPr>
      <t xml:space="preserve">                Current liabilities</t>
    </r>
  </si>
  <si>
    <r>
      <t xml:space="preserve">              Cash            </t>
    </r>
    <r>
      <rPr>
        <sz val="11"/>
        <color theme="1"/>
        <rFont val="Calibri"/>
        <family val="2"/>
        <scheme val="minor"/>
      </rPr>
      <t xml:space="preserve">          Current liabilities</t>
    </r>
  </si>
  <si>
    <t>Financial Leverage Ratio</t>
  </si>
  <si>
    <t>Total debt ratio</t>
  </si>
  <si>
    <t>Debt-equity ratio</t>
  </si>
  <si>
    <t>Equity multiplier</t>
  </si>
  <si>
    <t xml:space="preserve">Times interest earned ratio </t>
  </si>
  <si>
    <t>Cash coverage ratio</t>
  </si>
  <si>
    <r>
      <t xml:space="preserve">  Total debt</t>
    </r>
    <r>
      <rPr>
        <sz val="11"/>
        <color theme="1"/>
        <rFont val="Calibri"/>
        <family val="2"/>
        <scheme val="minor"/>
      </rPr>
      <t xml:space="preserve">                             Total equity</t>
    </r>
  </si>
  <si>
    <r>
      <t xml:space="preserve">  Total assets</t>
    </r>
    <r>
      <rPr>
        <sz val="11"/>
        <color theme="1"/>
        <rFont val="Calibri"/>
        <family val="2"/>
        <scheme val="minor"/>
      </rPr>
      <t xml:space="preserve">                           Total equity</t>
    </r>
  </si>
  <si>
    <r>
      <t xml:space="preserve">  EBIT       </t>
    </r>
    <r>
      <rPr>
        <sz val="11"/>
        <color theme="1"/>
        <rFont val="Calibri"/>
        <family val="2"/>
        <scheme val="minor"/>
      </rPr>
      <t xml:space="preserve">                                 Interest</t>
    </r>
  </si>
  <si>
    <r>
      <t xml:space="preserve">  EBIT + Depreciation</t>
    </r>
    <r>
      <rPr>
        <sz val="11"/>
        <color theme="1"/>
        <rFont val="Calibri"/>
        <family val="2"/>
        <scheme val="minor"/>
      </rPr>
      <t xml:space="preserve">                                        Interest</t>
    </r>
  </si>
  <si>
    <t>Inventory turnover</t>
  </si>
  <si>
    <t>Days sale in inventory</t>
  </si>
  <si>
    <r>
      <rPr>
        <u/>
        <sz val="11"/>
        <color theme="1"/>
        <rFont val="Calibri"/>
        <family val="2"/>
        <scheme val="minor"/>
      </rPr>
      <t xml:space="preserve">Cost pf goods sold </t>
    </r>
    <r>
      <rPr>
        <sz val="11"/>
        <color theme="1"/>
        <rFont val="Calibri"/>
        <family val="2"/>
        <scheme val="minor"/>
      </rPr>
      <t xml:space="preserve">            Inventory</t>
    </r>
  </si>
  <si>
    <r>
      <rPr>
        <u/>
        <sz val="11"/>
        <color theme="1"/>
        <rFont val="Calibri"/>
        <family val="2"/>
        <scheme val="minor"/>
      </rPr>
      <t xml:space="preserve">         365 days        </t>
    </r>
    <r>
      <rPr>
        <sz val="11"/>
        <color theme="1"/>
        <rFont val="Calibri"/>
        <family val="2"/>
        <scheme val="minor"/>
      </rPr>
      <t xml:space="preserve">                      Inventory turnover</t>
    </r>
  </si>
  <si>
    <t>Turnover ratio</t>
  </si>
  <si>
    <t>Receivable turnover</t>
  </si>
  <si>
    <r>
      <rPr>
        <u/>
        <sz val="11"/>
        <color theme="1"/>
        <rFont val="Calibri"/>
        <family val="2"/>
        <scheme val="minor"/>
      </rPr>
      <t xml:space="preserve">                   Sales             </t>
    </r>
    <r>
      <rPr>
        <sz val="11"/>
        <color theme="1"/>
        <rFont val="Calibri"/>
        <family val="2"/>
        <scheme val="minor"/>
      </rPr>
      <t xml:space="preserve">                      Accounts recievable</t>
    </r>
  </si>
  <si>
    <t>Days sale in receivables</t>
  </si>
  <si>
    <r>
      <rPr>
        <u/>
        <sz val="11"/>
        <color theme="1"/>
        <rFont val="Calibri"/>
        <family val="2"/>
        <scheme val="minor"/>
      </rPr>
      <t xml:space="preserve">                      365 days           </t>
    </r>
    <r>
      <rPr>
        <sz val="11"/>
        <color theme="1"/>
        <rFont val="Calibri"/>
        <family val="2"/>
        <scheme val="minor"/>
      </rPr>
      <t xml:space="preserve">                      Receivables turnover</t>
    </r>
  </si>
  <si>
    <t>Total asset turnover</t>
  </si>
  <si>
    <t>Capital intensity</t>
  </si>
  <si>
    <r>
      <rPr>
        <u/>
        <sz val="11"/>
        <color theme="1"/>
        <rFont val="Calibri"/>
        <family val="2"/>
        <scheme val="minor"/>
      </rPr>
      <t xml:space="preserve">           Sales        </t>
    </r>
    <r>
      <rPr>
        <sz val="11"/>
        <color theme="1"/>
        <rFont val="Calibri"/>
        <family val="2"/>
        <scheme val="minor"/>
      </rPr>
      <t xml:space="preserve">                         Total assets</t>
    </r>
  </si>
  <si>
    <r>
      <t xml:space="preserve">    </t>
    </r>
    <r>
      <rPr>
        <u/>
        <sz val="11"/>
        <color theme="1"/>
        <rFont val="Calibri"/>
        <family val="2"/>
        <scheme val="minor"/>
      </rPr>
      <t xml:space="preserve">Total assets </t>
    </r>
    <r>
      <rPr>
        <sz val="11"/>
        <color theme="1"/>
        <rFont val="Calibri"/>
        <family val="2"/>
        <scheme val="minor"/>
      </rPr>
      <t xml:space="preserve">                               Sales</t>
    </r>
  </si>
  <si>
    <t>Profitability ratio</t>
  </si>
  <si>
    <t>Profit margin</t>
  </si>
  <si>
    <t>Return on assets (ROA)</t>
  </si>
  <si>
    <t>Return on equity (ROE)</t>
  </si>
  <si>
    <r>
      <t>Net income</t>
    </r>
    <r>
      <rPr>
        <sz val="11"/>
        <color theme="1"/>
        <rFont val="Calibri"/>
        <family val="2"/>
        <scheme val="minor"/>
      </rPr>
      <t xml:space="preserve">                             Sales</t>
    </r>
  </si>
  <si>
    <r>
      <t>Net income</t>
    </r>
    <r>
      <rPr>
        <sz val="11"/>
        <color theme="1"/>
        <rFont val="Calibri"/>
        <family val="2"/>
        <scheme val="minor"/>
      </rPr>
      <t xml:space="preserve">                             Total assets</t>
    </r>
  </si>
  <si>
    <r>
      <t>Net income</t>
    </r>
    <r>
      <rPr>
        <sz val="11"/>
        <color theme="1"/>
        <rFont val="Calibri"/>
        <family val="2"/>
        <scheme val="minor"/>
      </rPr>
      <t xml:space="preserve">                             Total equity</t>
    </r>
  </si>
  <si>
    <t>Market value ratio</t>
  </si>
  <si>
    <t>Prince-earning ratio</t>
  </si>
  <si>
    <t>Market-to-book ratio</t>
  </si>
  <si>
    <r>
      <rPr>
        <u/>
        <sz val="11"/>
        <color theme="1"/>
        <rFont val="Calibri"/>
        <family val="2"/>
        <scheme val="minor"/>
      </rPr>
      <t xml:space="preserve">          Price per share         </t>
    </r>
    <r>
      <rPr>
        <sz val="11"/>
        <color theme="1"/>
        <rFont val="Calibri"/>
        <family val="2"/>
        <scheme val="minor"/>
      </rPr>
      <t xml:space="preserve">  Earings per share </t>
    </r>
  </si>
  <si>
    <r>
      <rPr>
        <u/>
        <sz val="11"/>
        <color theme="1"/>
        <rFont val="Calibri"/>
        <family val="2"/>
        <scheme val="minor"/>
      </rPr>
      <t xml:space="preserve">          Market value per share         </t>
    </r>
    <r>
      <rPr>
        <sz val="11"/>
        <color theme="1"/>
        <rFont val="Calibri"/>
        <family val="2"/>
        <scheme val="minor"/>
      </rPr>
      <t xml:space="preserve">  Book value per share </t>
    </r>
  </si>
  <si>
    <t>ROE</t>
  </si>
  <si>
    <t>Profit margin X Total asset turnover X Equity multiplier</t>
  </si>
  <si>
    <t>FY2016 Calculated Ratio</t>
  </si>
  <si>
    <r>
      <t xml:space="preserve"> </t>
    </r>
    <r>
      <rPr>
        <u/>
        <sz val="11"/>
        <color theme="1"/>
        <rFont val="Calibri"/>
        <family val="2"/>
        <scheme val="minor"/>
      </rPr>
      <t xml:space="preserve"> Total assets - Total equity </t>
    </r>
    <r>
      <rPr>
        <sz val="11"/>
        <color theme="1"/>
        <rFont val="Calibri"/>
        <family val="2"/>
        <scheme val="minor"/>
      </rPr>
      <t xml:space="preserve">   Total assets</t>
    </r>
  </si>
  <si>
    <t>The close price of WMF stock  at Oct01, 2016 was $28.29</t>
  </si>
  <si>
    <t>The outstanding shares of Sep25,2016 was 318.3 million</t>
  </si>
  <si>
    <t>Book value per share</t>
  </si>
  <si>
    <r>
      <rPr>
        <u/>
        <sz val="11"/>
        <color theme="1"/>
        <rFont val="Calibri"/>
        <family val="2"/>
        <scheme val="minor"/>
      </rPr>
      <t xml:space="preserve">         Total equity   </t>
    </r>
    <r>
      <rPr>
        <sz val="11"/>
        <color theme="1"/>
        <rFont val="Calibri"/>
        <family val="2"/>
        <scheme val="minor"/>
      </rPr>
      <t xml:space="preserve">     Outstanding share</t>
    </r>
  </si>
  <si>
    <t>EBIT Margin</t>
  </si>
  <si>
    <t>Interest Burden</t>
  </si>
  <si>
    <t>Tax Burden</t>
  </si>
  <si>
    <t>Asset Turnover</t>
  </si>
  <si>
    <t>Leverage</t>
  </si>
  <si>
    <t>Formula</t>
  </si>
  <si>
    <t xml:space="preserve">EBIT/Revenue </t>
  </si>
  <si>
    <t>EBT/EBIT</t>
  </si>
  <si>
    <t xml:space="preserve">Net income/ EBT </t>
  </si>
  <si>
    <t xml:space="preserve">Sales/Total assets </t>
  </si>
  <si>
    <t xml:space="preserve">Total assets/Equity </t>
  </si>
  <si>
    <t>Net income/Total equity</t>
  </si>
  <si>
    <t xml:space="preserve">Total sale Revenue </t>
  </si>
  <si>
    <t>Common sized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</si>
  <si>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</si>
  <si>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</si>
  <si>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</si>
  <si>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</si>
  <si>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</si>
  <si>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</si>
  <si>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</si>
  <si>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</si>
  <si>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</si>
  <si>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</si>
  <si>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</si>
  <si>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</si>
  <si>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</si>
  <si>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</si>
  <si>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</si>
  <si>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</si>
  <si>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</si>
  <si>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</si>
  <si>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</si>
  <si>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</si>
  <si>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</si>
  <si>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</si>
  <si>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</si>
  <si>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</si>
  <si>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</si>
  <si>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</si>
  <si>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</si>
  <si>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</si>
  <si>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 xml:space="preserve">Predicted Total sale Revenue </t>
  </si>
  <si>
    <t>Fiscal year</t>
  </si>
  <si>
    <t>Forcast revenue growth</t>
  </si>
  <si>
    <t xml:space="preserve">Sprouts Farmers Market </t>
  </si>
  <si>
    <t>Kroger</t>
  </si>
  <si>
    <t>Cost of goods sold and occupancy costs</t>
  </si>
  <si>
    <t>Total revenue (In millions, except for per share and operating data)</t>
  </si>
  <si>
    <t>Gross profit</t>
  </si>
  <si>
    <t>Total operating expenses</t>
  </si>
  <si>
    <t>Operating Income</t>
  </si>
  <si>
    <t>Earnings before interest and taxes (EBIT)</t>
  </si>
  <si>
    <t>Interest expense</t>
  </si>
  <si>
    <t>Investment and other Income</t>
  </si>
  <si>
    <t>Earnings before taxes (EBT)</t>
  </si>
  <si>
    <t>Net Income</t>
  </si>
  <si>
    <t>Basic earning per share (EPS)</t>
  </si>
  <si>
    <t>Divdends Paid</t>
  </si>
  <si>
    <t>Cash flow per share</t>
  </si>
  <si>
    <t>Depreciation and amortization</t>
  </si>
  <si>
    <t>EBITDA</t>
  </si>
  <si>
    <t>Provision for income taxes</t>
  </si>
  <si>
    <t>Operating cash flow</t>
  </si>
  <si>
    <t>Outstanding shares</t>
  </si>
  <si>
    <t>Fiscal year ending at the last Sunday of September</t>
  </si>
  <si>
    <t>Total Revenue Growth</t>
  </si>
  <si>
    <t>Common size values (% of Revenue)</t>
  </si>
  <si>
    <t>Total revenue growth</t>
  </si>
  <si>
    <t>Forcast % of revenue</t>
  </si>
  <si>
    <t>Forcast total revenue</t>
  </si>
  <si>
    <t>Forcast total revenue growth</t>
  </si>
  <si>
    <t>n/a</t>
  </si>
  <si>
    <t>Whole Foods Market</t>
  </si>
  <si>
    <t>FY2014</t>
  </si>
  <si>
    <t>FY2015</t>
  </si>
  <si>
    <t>FY2016</t>
  </si>
  <si>
    <t>Net Income (In millions)</t>
  </si>
  <si>
    <t xml:space="preserve">Dividend payout ratio </t>
  </si>
  <si>
    <t>Retention ratio, b</t>
  </si>
  <si>
    <t>Paid Divdends growth rate</t>
  </si>
  <si>
    <t>Paid Dividend per share</t>
  </si>
  <si>
    <t>-</t>
  </si>
  <si>
    <t>Divdends Paid (combined)</t>
  </si>
  <si>
    <t>Common divdends Paid (In millions)</t>
  </si>
  <si>
    <t>Preferred dividends paid (in millions)</t>
  </si>
  <si>
    <t>Dividends paid, total</t>
  </si>
  <si>
    <t>Retention earnings</t>
  </si>
  <si>
    <t>Paid Divdends per share growth (In millions)</t>
  </si>
  <si>
    <t>Annual 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</si>
</sst>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00"/>
    <numFmt numFmtId="167" formatCode="0.000%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horizontal="center"/>
    </xf>
    <xf numFmtId="10" fontId="0" fillId="0" borderId="0" xfId="0" applyNumberFormat="1" applyBorder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0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Border="1"/>
    <xf numFmtId="10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1" xfId="0" applyNumberFormat="1" applyFont="1" applyBorder="1" applyAlignment="1">
      <alignment horizontal="center" wrapText="1"/>
    </xf>
    <xf numFmtId="0" fontId="5" fillId="0" borderId="5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left" vertical="center" wrapText="1"/>
    </xf>
    <xf numFmtId="0" fontId="5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3" fontId="5" fillId="3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 wrapText="1"/>
    </xf>
    <xf numFmtId="165" fontId="5" fillId="3" borderId="11" xfId="0" applyNumberFormat="1" applyFont="1" applyFill="1" applyBorder="1" applyAlignment="1">
      <alignment horizontal="center" vertical="center" wrapText="1"/>
    </xf>
    <xf numFmtId="165" fontId="5" fillId="3" borderId="0" xfId="0" applyNumberFormat="1" applyFont="1" applyFill="1" applyAlignment="1">
      <alignment vertical="center"/>
    </xf>
    <xf numFmtId="4" fontId="5" fillId="3" borderId="0" xfId="0" applyNumberFormat="1" applyFont="1" applyFill="1" applyBorder="1" applyAlignment="1">
      <alignment horizontal="center" vertical="center"/>
    </xf>
    <xf numFmtId="4" fontId="5" fillId="3" borderId="0" xfId="0" applyNumberFormat="1" applyFont="1" applyFill="1" applyBorder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 wrapText="1"/>
    </xf>
    <xf numFmtId="4" fontId="5" fillId="3" borderId="0" xfId="0" applyNumberFormat="1" applyFont="1" applyFill="1" applyAlignment="1">
      <alignment vertical="center"/>
    </xf>
    <xf numFmtId="4" fontId="5" fillId="0" borderId="0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4" fontId="5" fillId="0" borderId="0" xfId="0" applyNumberFormat="1" applyFont="1" applyBorder="1" applyAlignment="1">
      <alignment horizontal="center" vertical="center"/>
    </xf>
    <xf numFmtId="4" fontId="5" fillId="0" borderId="0" xfId="0" applyNumberFormat="1" applyFont="1" applyAlignment="1">
      <alignment vertical="center"/>
    </xf>
    <xf numFmtId="4" fontId="6" fillId="3" borderId="1" xfId="0" applyNumberFormat="1" applyFont="1" applyFill="1" applyBorder="1" applyAlignment="1">
      <alignment horizontal="left" vertical="center" wrapText="1"/>
    </xf>
    <xf numFmtId="4" fontId="5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Fill="1" applyBorder="1" applyAlignment="1">
      <alignment horizontal="left" vertical="center" wrapText="1"/>
    </xf>
    <xf numFmtId="4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 wrapText="1"/>
    </xf>
    <xf numFmtId="4" fontId="5" fillId="0" borderId="0" xfId="0" applyNumberFormat="1" applyFont="1" applyFill="1" applyAlignment="1">
      <alignment vertical="center"/>
    </xf>
    <xf numFmtId="3" fontId="5" fillId="2" borderId="0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 wrapText="1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4" fontId="5" fillId="0" borderId="11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Alignment="1">
      <alignment vertical="center"/>
    </xf>
    <xf numFmtId="4" fontId="5" fillId="2" borderId="0" xfId="0" applyNumberFormat="1" applyFont="1" applyFill="1" applyBorder="1" applyAlignment="1">
      <alignment horizontal="center" vertical="center"/>
    </xf>
    <xf numFmtId="4" fontId="5" fillId="2" borderId="0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vertical="center"/>
    </xf>
    <xf numFmtId="166" fontId="5" fillId="0" borderId="0" xfId="0" applyNumberFormat="1" applyFont="1" applyAlignment="1">
      <alignment vertical="center"/>
    </xf>
    <xf numFmtId="0" fontId="5" fillId="2" borderId="3" xfId="0" applyFont="1" applyFill="1" applyBorder="1" applyAlignment="1">
      <alignment horizontal="left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vertical="center"/>
    </xf>
    <xf numFmtId="4" fontId="5" fillId="2" borderId="1" xfId="0" applyNumberFormat="1" applyFont="1" applyFill="1" applyBorder="1" applyAlignment="1">
      <alignment horizontal="left" vertical="center" wrapText="1"/>
    </xf>
    <xf numFmtId="10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9" xfId="0" applyNumberFormat="1" applyFont="1" applyFill="1" applyBorder="1" applyAlignment="1">
      <alignment horizontal="center" vertical="center" wrapText="1"/>
    </xf>
    <xf numFmtId="4" fontId="5" fillId="2" borderId="0" xfId="0" applyNumberFormat="1" applyFont="1" applyFill="1" applyAlignment="1">
      <alignment vertical="center"/>
    </xf>
    <xf numFmtId="2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Alignment="1">
      <alignment vertical="center"/>
    </xf>
    <xf numFmtId="10" fontId="5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0" fontId="5" fillId="0" borderId="0" xfId="0" applyNumberFormat="1" applyFont="1" applyAlignment="1">
      <alignment horizontal="center" vertical="center"/>
    </xf>
    <xf numFmtId="10" fontId="5" fillId="3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0" fontId="5" fillId="0" borderId="0" xfId="0" applyNumberFormat="1" applyFont="1" applyAlignment="1">
      <alignment vertical="center"/>
    </xf>
    <xf numFmtId="10" fontId="6" fillId="0" borderId="1" xfId="0" applyNumberFormat="1" applyFont="1" applyFill="1" applyBorder="1" applyAlignment="1">
      <alignment horizontal="left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Alignment="1">
      <alignment vertical="center"/>
    </xf>
    <xf numFmtId="0" fontId="7" fillId="0" borderId="0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0" borderId="0" xfId="0" applyFont="1" applyFill="1" applyBorder="1" applyAlignment="1"/>
    <xf numFmtId="0" fontId="5" fillId="0" borderId="0" xfId="0" applyFont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 wrapText="1"/>
    </xf>
    <xf numFmtId="165" fontId="5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4" fontId="5" fillId="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165" fontId="5" fillId="3" borderId="0" xfId="0" applyNumberFormat="1" applyFont="1" applyFill="1" applyBorder="1" applyAlignment="1">
      <alignment vertical="center"/>
    </xf>
    <xf numFmtId="4" fontId="5" fillId="3" borderId="0" xfId="0" applyNumberFormat="1" applyFont="1" applyFill="1" applyBorder="1" applyAlignment="1">
      <alignment vertical="center"/>
    </xf>
    <xf numFmtId="4" fontId="5" fillId="0" borderId="0" xfId="0" applyNumberFormat="1" applyFont="1" applyBorder="1" applyAlignment="1">
      <alignment vertical="center" wrapText="1"/>
    </xf>
    <xf numFmtId="4" fontId="5" fillId="0" borderId="0" xfId="0" applyNumberFormat="1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6" fontId="5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4" fontId="5" fillId="2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10" fontId="5" fillId="0" borderId="0" xfId="0" applyNumberFormat="1" applyFont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10" fontId="5" fillId="0" borderId="11" xfId="0" applyNumberFormat="1" applyFont="1" applyFill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/>
    </xf>
    <xf numFmtId="10" fontId="5" fillId="3" borderId="11" xfId="0" applyNumberFormat="1" applyFont="1" applyFill="1" applyBorder="1" applyAlignment="1">
      <alignment horizontal="center" vertical="center"/>
    </xf>
    <xf numFmtId="10" fontId="5" fillId="0" borderId="11" xfId="0" applyNumberFormat="1" applyFont="1" applyFill="1" applyBorder="1" applyAlignment="1">
      <alignment horizontal="center" vertical="center"/>
    </xf>
    <xf numFmtId="10" fontId="5" fillId="0" borderId="9" xfId="0" applyNumberFormat="1" applyFont="1" applyFill="1" applyBorder="1" applyAlignment="1">
      <alignment horizontal="center" vertical="center"/>
    </xf>
    <xf numFmtId="10" fontId="5" fillId="0" borderId="0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10" fontId="5" fillId="0" borderId="5" xfId="0" applyNumberFormat="1" applyFont="1" applyBorder="1" applyAlignment="1">
      <alignment horizontal="left" vertical="center" wrapText="1"/>
    </xf>
    <xf numFmtId="10" fontId="5" fillId="0" borderId="5" xfId="0" applyNumberFormat="1" applyFont="1" applyBorder="1" applyAlignment="1">
      <alignment horizontal="center" vertical="center" wrapText="1"/>
    </xf>
    <xf numFmtId="10" fontId="5" fillId="0" borderId="10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167" fontId="5" fillId="0" borderId="5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165" fontId="5" fillId="3" borderId="0" xfId="0" applyNumberFormat="1" applyFont="1" applyFill="1" applyBorder="1" applyAlignment="1">
      <alignment horizontal="left" vertical="center" wrapText="1"/>
    </xf>
    <xf numFmtId="4" fontId="5" fillId="3" borderId="0" xfId="0" applyNumberFormat="1" applyFont="1" applyFill="1" applyBorder="1" applyAlignment="1">
      <alignment horizontal="left" vertical="center" wrapText="1"/>
    </xf>
    <xf numFmtId="4" fontId="6" fillId="0" borderId="0" xfId="0" applyNumberFormat="1" applyFont="1" applyBorder="1" applyAlignment="1">
      <alignment horizontal="left" vertical="center" wrapText="1"/>
    </xf>
    <xf numFmtId="4" fontId="5" fillId="0" borderId="0" xfId="0" applyNumberFormat="1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164" fontId="5" fillId="2" borderId="0" xfId="0" applyNumberFormat="1" applyFont="1" applyFill="1" applyBorder="1" applyAlignment="1">
      <alignment horizontal="left" vertical="center" wrapText="1"/>
    </xf>
    <xf numFmtId="166" fontId="5" fillId="0" borderId="0" xfId="0" applyNumberFormat="1" applyFon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left" vertical="center" wrapText="1"/>
    </xf>
    <xf numFmtId="2" fontId="5" fillId="0" borderId="0" xfId="0" applyNumberFormat="1" applyFont="1" applyFill="1" applyBorder="1" applyAlignment="1">
      <alignment horizontal="left" vertical="center" wrapText="1"/>
    </xf>
    <xf numFmtId="4" fontId="5" fillId="2" borderId="0" xfId="0" applyNumberFormat="1" applyFont="1" applyFill="1" applyBorder="1" applyAlignment="1">
      <alignment horizontal="left" vertical="center" wrapText="1"/>
    </xf>
    <xf numFmtId="4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65" fontId="5" fillId="3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65" fontId="5" fillId="2" borderId="0" xfId="0" applyNumberFormat="1" applyFont="1" applyFill="1" applyBorder="1" applyAlignment="1">
      <alignment horizontal="left" vertical="center" wrapText="1"/>
    </xf>
    <xf numFmtId="165" fontId="5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EBIT margin</a:t>
            </a:r>
          </a:p>
        </c:rich>
      </c:tx>
      <c:layout>
        <c:manualLayout>
          <c:xMode val="edge"/>
          <c:yMode val="edge"/>
          <c:x val="0.36787645418792325"/>
          <c:y val="2.185793603713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4743103155271"/>
          <c:y val="0.18837926559629711"/>
          <c:w val="0.82923242508355521"/>
          <c:h val="0.6290949208123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'2. ROE components of 15 yrs'!$D$2:$S$2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'2. ROE components of 15 yrs'!$D$3:$S$3</c:f>
              <c:numCache>
                <c:formatCode>0.00%</c:formatCode>
                <c:ptCount val="16"/>
                <c:pt idx="0">
                  <c:v>4.99E-2</c:v>
                </c:pt>
                <c:pt idx="1">
                  <c:v>5.62E-2</c:v>
                </c:pt>
                <c:pt idx="2">
                  <c:v>5.7500000000000002E-2</c:v>
                </c:pt>
                <c:pt idx="3">
                  <c:v>6.0999999999999999E-2</c:v>
                </c:pt>
                <c:pt idx="4">
                  <c:v>5.0900000000000001E-2</c:v>
                </c:pt>
                <c:pt idx="5">
                  <c:v>6.0600000000000001E-2</c:v>
                </c:pt>
                <c:pt idx="6">
                  <c:v>4.6800000000000001E-2</c:v>
                </c:pt>
                <c:pt idx="7">
                  <c:v>3.0499999999999999E-2</c:v>
                </c:pt>
                <c:pt idx="8">
                  <c:v>3.5799999999999998E-2</c:v>
                </c:pt>
                <c:pt idx="9">
                  <c:v>4.9399999999999999E-2</c:v>
                </c:pt>
                <c:pt idx="10">
                  <c:v>5.5E-2</c:v>
                </c:pt>
                <c:pt idx="11">
                  <c:v>6.4299999999999996E-2</c:v>
                </c:pt>
                <c:pt idx="12">
                  <c:v>6.9199999999999998E-2</c:v>
                </c:pt>
                <c:pt idx="13">
                  <c:v>6.6600000000000006E-2</c:v>
                </c:pt>
                <c:pt idx="14">
                  <c:v>5.7099999999999998E-2</c:v>
                </c:pt>
                <c:pt idx="15">
                  <c:v>5.5199999999999999E-2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7-4E8B-840B-4001FF41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36432"/>
        <c:axId val="2123739952"/>
      </c:scatterChart>
      <c:valAx>
        <c:axId val="21237364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9952"/>
        <c:crosses val="autoZero"/>
        <c:crossBetween val="midCat"/>
        <c:majorUnit val="2"/>
      </c:valAx>
      <c:valAx>
        <c:axId val="2123739952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ratio</a:t>
            </a:r>
          </a:p>
        </c:rich>
      </c:tx>
      <c:layout>
        <c:manualLayout>
          <c:xMode val="edge"/>
          <c:yMode val="edge"/>
          <c:x val="0.40046833438808588"/>
          <c:y val="1.869811937685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0033656366804"/>
          <c:y val="0.27327101854203706"/>
          <c:w val="0.83359336682057261"/>
          <c:h val="0.491912623825247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'Compiled income statement-15yrs'!$B$39:$Q$39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statement-15yrs'!$B$51:$Q$51</c:f>
              <c:numCache>
                <c:formatCode>0.00%</c:formatCode>
                <c:ptCount val="16"/>
                <c:pt idx="0">
                  <c:v>1.6811670996478789E-2</c:v>
                </c:pt>
                <c:pt idx="1">
                  <c:v>2.0925672975961495E-2</c:v>
                </c:pt>
                <c:pt idx="2">
                  <c:v>2.1946310621919058E-2</c:v>
                </c:pt>
                <c:pt idx="3">
                  <c:v>2.3648430121993819E-2</c:v>
                </c:pt>
                <c:pt idx="4">
                  <c:v>2.1440928222025916E-2</c:v>
                </c:pt>
                <c:pt idx="5">
                  <c:v>2.4235934954245978E-2</c:v>
                </c:pt>
                <c:pt idx="6">
                  <c:v>1.8477578035530046E-2</c:v>
                </c:pt>
                <c:pt idx="7">
                  <c:v>1.1566635386461403E-2</c:v>
                </c:pt>
                <c:pt idx="8">
                  <c:v>1.2948207171314742E-2</c:v>
                </c:pt>
                <c:pt idx="9">
                  <c:v>1.8432156340217633E-2</c:v>
                </c:pt>
                <c:pt idx="10">
                  <c:v>2.0676691729323307E-2</c:v>
                </c:pt>
                <c:pt idx="11">
                  <c:v>2.4446533891785624E-2</c:v>
                </c:pt>
                <c:pt idx="12">
                  <c:v>2.6554153441201517E-2</c:v>
                </c:pt>
                <c:pt idx="13">
                  <c:v>2.5855995491052556E-2</c:v>
                </c:pt>
                <c:pt idx="14">
                  <c:v>2.2223666255117291E-2</c:v>
                </c:pt>
                <c:pt idx="15">
                  <c:v>2.0351055711015011E-2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1-4C21-A0A1-20B7222E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86208"/>
        <c:axId val="543682600"/>
      </c:scatterChart>
      <c:valAx>
        <c:axId val="543686208"/>
        <c:scaling>
          <c:orientation val="minMax"/>
          <c:max val="2018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2600"/>
        <c:crosses val="autoZero"/>
        <c:crossBetween val="midCat"/>
        <c:majorUnit val="2"/>
      </c:valAx>
      <c:valAx>
        <c:axId val="543682600"/>
        <c:scaling>
          <c:orientation val="minMax"/>
          <c:max val="3.0000000000000006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6208"/>
        <c:crosses val="autoZero"/>
        <c:crossBetween val="midCat"/>
        <c:majorUnit val="5.000000000000001E-3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expenses</a:t>
            </a:r>
            <a:r>
              <a:rPr lang="en-US" baseline="0"/>
              <a:t> ratio</a:t>
            </a:r>
            <a:endParaRPr lang="en-US"/>
          </a:p>
        </c:rich>
      </c:tx>
      <c:layout>
        <c:manualLayout>
          <c:xMode val="edge"/>
          <c:yMode val="edge"/>
          <c:x val="0.24408552428498859"/>
          <c:y val="2.262765145272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592300962382E-2"/>
          <c:y val="0.26140380569057681"/>
          <c:w val="0.83487770457386867"/>
          <c:h val="0.567787246716562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statement-15yrs'!$B$39:$Q$39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statement-15yrs'!$B$43:$Q$43</c:f>
              <c:numCache>
                <c:formatCode>0.00%</c:formatCode>
                <c:ptCount val="16"/>
                <c:pt idx="0">
                  <c:v>0.29848681758148715</c:v>
                </c:pt>
                <c:pt idx="1">
                  <c:v>0.29157490777650785</c:v>
                </c:pt>
                <c:pt idx="2">
                  <c:v>0.28761831078199052</c:v>
                </c:pt>
                <c:pt idx="3">
                  <c:v>0.2884772118656127</c:v>
                </c:pt>
                <c:pt idx="4">
                  <c:v>0.30189358705665614</c:v>
                </c:pt>
                <c:pt idx="5">
                  <c:v>0.2925389700993834</c:v>
                </c:pt>
                <c:pt idx="6">
                  <c:v>0.30337406946507411</c:v>
                </c:pt>
                <c:pt idx="7">
                  <c:v>0.3106536758264361</c:v>
                </c:pt>
                <c:pt idx="8">
                  <c:v>0.30764442231075695</c:v>
                </c:pt>
                <c:pt idx="9">
                  <c:v>0.29957805907172996</c:v>
                </c:pt>
                <c:pt idx="10">
                  <c:v>0.29570637119113574</c:v>
                </c:pt>
                <c:pt idx="11">
                  <c:v>0.29164885887682707</c:v>
                </c:pt>
                <c:pt idx="12">
                  <c:v>0.29000541921498801</c:v>
                </c:pt>
                <c:pt idx="13">
                  <c:v>0.28955896857827251</c:v>
                </c:pt>
                <c:pt idx="14">
                  <c:v>0.29599064266683994</c:v>
                </c:pt>
                <c:pt idx="15">
                  <c:v>0.28962096158738232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5-4516-80E9-2570055E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68504"/>
        <c:axId val="753063584"/>
      </c:scatterChart>
      <c:valAx>
        <c:axId val="753068504"/>
        <c:scaling>
          <c:orientation val="minMax"/>
          <c:max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3584"/>
        <c:crosses val="autoZero"/>
        <c:crossBetween val="midCat"/>
        <c:majorUnit val="2"/>
      </c:valAx>
      <c:valAx>
        <c:axId val="753063584"/>
        <c:scaling>
          <c:orientation val="minMax"/>
          <c:max val="0.32000000000000006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8504"/>
        <c:crosses val="autoZero"/>
        <c:crossBetween val="midCat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statement-15yrs'!$B$39:$Q$39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statement-15yrs'!$B$41:$Q$41</c:f>
              <c:numCache>
                <c:formatCode>0.00%</c:formatCode>
                <c:ptCount val="16"/>
                <c:pt idx="0">
                  <c:v>0.6522224192874756</c:v>
                </c:pt>
                <c:pt idx="1">
                  <c:v>0.65304453674537022</c:v>
                </c:pt>
                <c:pt idx="2">
                  <c:v>0.65680130775873546</c:v>
                </c:pt>
                <c:pt idx="3">
                  <c:v>0.65227234504974196</c:v>
                </c:pt>
                <c:pt idx="4">
                  <c:v>0.64918366005578476</c:v>
                </c:pt>
                <c:pt idx="5">
                  <c:v>0.65057167559300466</c:v>
                </c:pt>
                <c:pt idx="6">
                  <c:v>0.65156976734484029</c:v>
                </c:pt>
                <c:pt idx="7">
                  <c:v>0.65967538992133679</c:v>
                </c:pt>
                <c:pt idx="8">
                  <c:v>0.65699701195219129</c:v>
                </c:pt>
                <c:pt idx="9">
                  <c:v>0.65178769709082829</c:v>
                </c:pt>
                <c:pt idx="10">
                  <c:v>0.65007914523149979</c:v>
                </c:pt>
                <c:pt idx="11">
                  <c:v>0.64475596204803831</c:v>
                </c:pt>
                <c:pt idx="12">
                  <c:v>0.64163505457923664</c:v>
                </c:pt>
                <c:pt idx="13">
                  <c:v>0.64463857968155558</c:v>
                </c:pt>
                <c:pt idx="14">
                  <c:v>0.64806030281369809</c:v>
                </c:pt>
                <c:pt idx="15">
                  <c:v>0.65587636733655563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F-4574-AF5D-9E5EB609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26160"/>
        <c:axId val="699428456"/>
      </c:scatterChart>
      <c:valAx>
        <c:axId val="699426160"/>
        <c:scaling>
          <c:orientation val="minMax"/>
          <c:max val="201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8456"/>
        <c:crosses val="autoZero"/>
        <c:crossBetween val="midCat"/>
        <c:majorUnit val="2"/>
        <c:minorUnit val="1"/>
      </c:valAx>
      <c:valAx>
        <c:axId val="699428456"/>
        <c:scaling>
          <c:orientation val="minMax"/>
          <c:max val="0.66000000000000014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6160"/>
        <c:crosses val="autoZero"/>
        <c:crossBetween val="midCat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and other</a:t>
            </a:r>
            <a:r>
              <a:rPr lang="en-US" baseline="0"/>
              <a:t> income ratio</a:t>
            </a:r>
            <a:endParaRPr lang="en-US"/>
          </a:p>
        </c:rich>
      </c:tx>
      <c:layout>
        <c:manualLayout>
          <c:xMode val="edge"/>
          <c:yMode val="edge"/>
          <c:x val="0.1207878052153792"/>
          <c:y val="5.47761529808774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28465725671613057"/>
          <c:w val="0.84068285214348204"/>
          <c:h val="0.526840869830467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statement-15yrs'!$B$39:$Q$39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statement-15yrs'!$B$45:$Q$45</c:f>
              <c:numCache>
                <c:formatCode>0.00%</c:formatCode>
                <c:ptCount val="16"/>
                <c:pt idx="0">
                  <c:v>7.0415375901481845E-4</c:v>
                </c:pt>
                <c:pt idx="1">
                  <c:v>7.8053131881916768E-4</c:v>
                </c:pt>
                <c:pt idx="2">
                  <c:v>1.778572206696769E-3</c:v>
                </c:pt>
                <c:pt idx="3">
                  <c:v>1.6817811355903699E-3</c:v>
                </c:pt>
                <c:pt idx="4">
                  <c:v>2.0419931640024685E-3</c:v>
                </c:pt>
                <c:pt idx="5">
                  <c:v>3.69156625130899E-3</c:v>
                </c:pt>
                <c:pt idx="6">
                  <c:v>1.7142580607675659E-3</c:v>
                </c:pt>
                <c:pt idx="7">
                  <c:v>8.4235279444881965E-4</c:v>
                </c:pt>
                <c:pt idx="8">
                  <c:v>4.9800796812749003E-4</c:v>
                </c:pt>
                <c:pt idx="9">
                  <c:v>7.7725960470797248E-4</c:v>
                </c:pt>
                <c:pt idx="10">
                  <c:v>7.9145231499802137E-4</c:v>
                </c:pt>
                <c:pt idx="11">
                  <c:v>6.838191298401573E-4</c:v>
                </c:pt>
                <c:pt idx="12">
                  <c:v>8.515909266857629E-4</c:v>
                </c:pt>
                <c:pt idx="13">
                  <c:v>8.4542764548400733E-4</c:v>
                </c:pt>
                <c:pt idx="14">
                  <c:v>1.1046851647280526E-3</c:v>
                </c:pt>
                <c:pt idx="15">
                  <c:v>6.995675400661409E-4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A-424D-8EAF-23209EA0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40760"/>
        <c:axId val="681041416"/>
      </c:scatterChart>
      <c:valAx>
        <c:axId val="68104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41416"/>
        <c:crosses val="autoZero"/>
        <c:crossBetween val="midCat"/>
        <c:majorUnit val="2"/>
      </c:valAx>
      <c:valAx>
        <c:axId val="681041416"/>
        <c:scaling>
          <c:orientation val="minMax"/>
          <c:max val="4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40760"/>
        <c:crosses val="autoZero"/>
        <c:crossBetween val="midCat"/>
        <c:majorUnit val="1.0000000000000002E-3"/>
        <c:min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expense ratio</a:t>
            </a:r>
          </a:p>
        </c:rich>
      </c:tx>
      <c:layout>
        <c:manualLayout>
          <c:xMode val="edge"/>
          <c:yMode val="edge"/>
          <c:x val="0.31993044619422573"/>
          <c:y val="2.5201262841234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2662326209223847"/>
          <c:w val="0.84068285214348204"/>
          <c:h val="0.525787176602924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statement-15yrs'!$D$39:$S$39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xVal>
          <c:yVal>
            <c:numRef>
              <c:f>'Compiled income statement-15yrs'!$D$47:$S$47</c:f>
              <c:numCache>
                <c:formatCode>0.00%</c:formatCode>
                <c:ptCount val="16"/>
                <c:pt idx="0">
                  <c:v>2.5757536779126423E-3</c:v>
                </c:pt>
                <c:pt idx="1">
                  <c:v>1.8758328050815665E-3</c:v>
                </c:pt>
                <c:pt idx="2">
                  <c:v>4.7221091917557087E-4</c:v>
                </c:pt>
                <c:pt idx="3">
                  <c:v>5.3500960163898408E-6</c:v>
                </c:pt>
                <c:pt idx="4">
                  <c:v>6.3715786329413958E-4</c:v>
                </c:pt>
                <c:pt idx="5">
                  <c:v>4.5763644355129897E-3</c:v>
                </c:pt>
                <c:pt idx="6">
                  <c:v>4.6065737051792831E-3</c:v>
                </c:pt>
                <c:pt idx="7">
                  <c:v>3.6642238507661557E-3</c:v>
                </c:pt>
                <c:pt idx="8">
                  <c:v>3.9572615749901069E-4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2.607479012973798E-3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9-4D08-B982-0DDC6FA9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99992"/>
        <c:axId val="549090808"/>
      </c:scatterChart>
      <c:valAx>
        <c:axId val="549099992"/>
        <c:scaling>
          <c:orientation val="minMax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0808"/>
        <c:crosses val="autoZero"/>
        <c:crossBetween val="midCat"/>
        <c:majorUnit val="2"/>
      </c:valAx>
      <c:valAx>
        <c:axId val="549090808"/>
        <c:scaling>
          <c:orientation val="minMax"/>
          <c:max val="6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9992"/>
        <c:crosses val="autoZero"/>
        <c:crossBetween val="midCat"/>
        <c:majorUnit val="2.0000000000000005E-3"/>
        <c:min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Depreciation</a:t>
            </a:r>
            <a:r>
              <a:rPr lang="en-US" baseline="0"/>
              <a:t> and amortization ratio</a:t>
            </a:r>
          </a:p>
        </c:rich>
      </c:tx>
      <c:layout>
        <c:manualLayout>
          <c:xMode val="edge"/>
          <c:yMode val="edge"/>
          <c:x val="0.10429350857776969"/>
          <c:y val="4.1078288911368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39597463885908"/>
          <c:y val="0.2493900131783249"/>
          <c:w val="0.80112216375440914"/>
          <c:h val="0.537047185362055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statement-15yrs'!$B$39:$Q$39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statement-15yrs'!$B$49:$Q$49</c:f>
              <c:numCache>
                <c:formatCode>0.00%</c:formatCode>
                <c:ptCount val="16"/>
                <c:pt idx="0">
                  <c:v>3.4679572631479805E-2</c:v>
                </c:pt>
                <c:pt idx="1">
                  <c:v>3.1964615913546865E-2</c:v>
                </c:pt>
                <c:pt idx="2">
                  <c:v>3.112501361719346E-2</c:v>
                </c:pt>
                <c:pt idx="3">
                  <c:v>2.8952509088086525E-2</c:v>
                </c:pt>
                <c:pt idx="4">
                  <c:v>2.8460279723284406E-2</c:v>
                </c:pt>
                <c:pt idx="5">
                  <c:v>2.7856166592003101E-2</c:v>
                </c:pt>
                <c:pt idx="6">
                  <c:v>2.8277672790006574E-2</c:v>
                </c:pt>
                <c:pt idx="7">
                  <c:v>3.1330494981588929E-2</c:v>
                </c:pt>
                <c:pt idx="8">
                  <c:v>3.3242031872509958E-2</c:v>
                </c:pt>
                <c:pt idx="9">
                  <c:v>3.0646235842771485E-2</c:v>
                </c:pt>
                <c:pt idx="10">
                  <c:v>2.8393351800554016E-2</c:v>
                </c:pt>
                <c:pt idx="11">
                  <c:v>2.6583468672536113E-2</c:v>
                </c:pt>
                <c:pt idx="12">
                  <c:v>2.6244484013315784E-2</c:v>
                </c:pt>
                <c:pt idx="13">
                  <c:v>2.6560518528955898E-2</c:v>
                </c:pt>
                <c:pt idx="14">
                  <c:v>2.8526869842095001E-2</c:v>
                </c:pt>
                <c:pt idx="15">
                  <c:v>3.1671330450267106E-2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5-4219-987F-4098B21D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00576"/>
        <c:axId val="695689064"/>
      </c:scatterChart>
      <c:valAx>
        <c:axId val="6994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9064"/>
        <c:crosses val="autoZero"/>
        <c:crossBetween val="midCat"/>
        <c:majorUnit val="2"/>
      </c:valAx>
      <c:valAx>
        <c:axId val="695689064"/>
        <c:scaling>
          <c:orientation val="minMax"/>
          <c:max val="3.5000000000000003E-2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00576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Outstanding shares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0697157002459369"/>
          <c:y val="9.6501772745163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1545046571603554"/>
          <c:w val="0.86486351706036746"/>
          <c:h val="0.6089330247302889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statement-15yrs'!$D$39:$Q$39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xVal>
          <c:yVal>
            <c:numRef>
              <c:f>'Compiled income statement-15yrs'!$D$19:$Q$19</c:f>
              <c:numCache>
                <c:formatCode>#,##0.00</c:formatCode>
                <c:ptCount val="14"/>
                <c:pt idx="0">
                  <c:v>59.04</c:v>
                </c:pt>
                <c:pt idx="1">
                  <c:v>61.32</c:v>
                </c:pt>
                <c:pt idx="2">
                  <c:v>65.05</c:v>
                </c:pt>
                <c:pt idx="3">
                  <c:v>139.33000000000001</c:v>
                </c:pt>
                <c:pt idx="4">
                  <c:v>140.09</c:v>
                </c:pt>
                <c:pt idx="5">
                  <c:v>139.88999999999999</c:v>
                </c:pt>
                <c:pt idx="6">
                  <c:v>140.41</c:v>
                </c:pt>
                <c:pt idx="7">
                  <c:v>166.24</c:v>
                </c:pt>
                <c:pt idx="8">
                  <c:v>350.5</c:v>
                </c:pt>
                <c:pt idx="9">
                  <c:v>364.8</c:v>
                </c:pt>
                <c:pt idx="10">
                  <c:v>371.2</c:v>
                </c:pt>
                <c:pt idx="11">
                  <c:v>367.8</c:v>
                </c:pt>
                <c:pt idx="12">
                  <c:v>358.5</c:v>
                </c:pt>
                <c:pt idx="13">
                  <c:v>326.10000000000002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347-A8CA-7AD0A285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98816"/>
        <c:axId val="751197504"/>
      </c:scatterChart>
      <c:valAx>
        <c:axId val="7511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7504"/>
        <c:crosses val="autoZero"/>
        <c:crossBetween val="midCat"/>
      </c:valAx>
      <c:valAx>
        <c:axId val="7511975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881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</a:t>
            </a:r>
            <a:r>
              <a:rPr lang="en-US" baseline="0"/>
              <a:t> Foods Market Revenues</a:t>
            </a:r>
            <a:endParaRPr lang="en-US"/>
          </a:p>
        </c:rich>
      </c:tx>
      <c:layout>
        <c:manualLayout>
          <c:xMode val="edge"/>
          <c:yMode val="edge"/>
          <c:x val="0.1783295195426291"/>
          <c:y val="1.763411563608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9250556139236"/>
          <c:y val="0.15358362407533846"/>
          <c:w val="0.76503425620385035"/>
          <c:h val="0.733402212188590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statement-15yrs'!$B$2:$Q$2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statement-15yrs'!$B$3:$Q$3</c:f>
              <c:numCache>
                <c:formatCode>#,##0</c:formatCode>
                <c:ptCount val="16"/>
                <c:pt idx="0">
                  <c:v>2272.2310000000002</c:v>
                </c:pt>
                <c:pt idx="1">
                  <c:v>2690.4749999999999</c:v>
                </c:pt>
                <c:pt idx="2">
                  <c:v>3148.5929999999998</c:v>
                </c:pt>
                <c:pt idx="3">
                  <c:v>3864.95</c:v>
                </c:pt>
                <c:pt idx="4">
                  <c:v>4701.2889999999998</c:v>
                </c:pt>
                <c:pt idx="5">
                  <c:v>5607.3760000000002</c:v>
                </c:pt>
                <c:pt idx="6">
                  <c:v>6591.7730000000001</c:v>
                </c:pt>
                <c:pt idx="7">
                  <c:v>7953.9120000000003</c:v>
                </c:pt>
                <c:pt idx="8">
                  <c:v>8032</c:v>
                </c:pt>
                <c:pt idx="9">
                  <c:v>9006</c:v>
                </c:pt>
                <c:pt idx="10">
                  <c:v>10108</c:v>
                </c:pt>
                <c:pt idx="11">
                  <c:v>11699</c:v>
                </c:pt>
                <c:pt idx="12">
                  <c:v>12917</c:v>
                </c:pt>
                <c:pt idx="13">
                  <c:v>14194</c:v>
                </c:pt>
                <c:pt idx="14">
                  <c:v>15389</c:v>
                </c:pt>
                <c:pt idx="15">
                  <c:v>15724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2-4B6E-9744-25FB8729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53568"/>
        <c:axId val="620957504"/>
      </c:scatterChart>
      <c:valAx>
        <c:axId val="620953568"/>
        <c:scaling>
          <c:orientation val="minMax"/>
          <c:max val="2017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7504"/>
        <c:crosses val="autoZero"/>
        <c:crossBetween val="midCat"/>
      </c:valAx>
      <c:valAx>
        <c:axId val="620957504"/>
        <c:scaling>
          <c:orientation val="minMax"/>
          <c:max val="16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3568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 payout and retentio</a:t>
            </a:r>
            <a:r>
              <a:rPr lang="en-US" baseline="0"/>
              <a:t>n </a:t>
            </a:r>
            <a:r>
              <a:rPr lang="en-US"/>
              <a:t>ratio</a:t>
            </a:r>
          </a:p>
        </c:rich>
      </c:tx>
      <c:layout>
        <c:manualLayout>
          <c:xMode val="edge"/>
          <c:yMode val="edge"/>
          <c:x val="0.13469962958366841"/>
          <c:y val="1.851850168155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492563429571"/>
          <c:y val="0.13004629629629633"/>
          <c:w val="0.84190507436570428"/>
          <c:h val="0.8190277777777778"/>
        </c:manualLayout>
      </c:layout>
      <c:scatterChart>
        <c:scatterStyle val="smoothMarker"/>
        <c:varyColors val="0"/>
        <c:ser>
          <c:idx val="0"/>
          <c:order val="0"/>
          <c:tx>
            <c:v>Dividend payout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statement-15yrs'!$B$24:$Q$24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statement-15yrs'!$B$29:$Q$29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0.20261600292290832</c:v>
                </c:pt>
                <c:pt idx="4">
                  <c:v>0.40037340752672429</c:v>
                </c:pt>
                <c:pt idx="5">
                  <c:v>1.7572508220052019</c:v>
                </c:pt>
                <c:pt idx="6">
                  <c:v>0.53067471201316507</c:v>
                </c:pt>
                <c:pt idx="7">
                  <c:v>0.95426071741032392</c:v>
                </c:pt>
                <c:pt idx="8">
                  <c:v>0.13491836734693877</c:v>
                </c:pt>
                <c:pt idx="9">
                  <c:v>3.4552845528455285E-2</c:v>
                </c:pt>
                <c:pt idx="10">
                  <c:v>0.15341107871720117</c:v>
                </c:pt>
                <c:pt idx="11">
                  <c:v>0.20280042918454935</c:v>
                </c:pt>
                <c:pt idx="12">
                  <c:v>0.92196007259528134</c:v>
                </c:pt>
                <c:pt idx="13">
                  <c:v>0.29360967184801384</c:v>
                </c:pt>
                <c:pt idx="14">
                  <c:v>0.34328358208955223</c:v>
                </c:pt>
                <c:pt idx="15">
                  <c:v>0.34911242603550297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7-46A4-BFDB-9548EABB6AB7}"/>
            </c:ext>
          </c:extLst>
        </c:ser>
        <c:ser>
          <c:idx val="1"/>
          <c:order val="1"/>
          <c:tx>
            <c:v>Retention ratio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statement-15yrs'!$B$24:$Q$24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statement-15yrs'!$B$31:$Q$31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0.79738399707709173</c:v>
                </c:pt>
                <c:pt idx="4">
                  <c:v>0.59962659247327577</c:v>
                </c:pt>
                <c:pt idx="5">
                  <c:v>-0.75725082200520188</c:v>
                </c:pt>
                <c:pt idx="6">
                  <c:v>0.46932528798683493</c:v>
                </c:pt>
                <c:pt idx="7">
                  <c:v>4.5739282589676078E-2</c:v>
                </c:pt>
                <c:pt idx="8">
                  <c:v>0.86508163265306126</c:v>
                </c:pt>
                <c:pt idx="9">
                  <c:v>0.96544715447154472</c:v>
                </c:pt>
                <c:pt idx="10">
                  <c:v>0.84658892128279883</c:v>
                </c:pt>
                <c:pt idx="11">
                  <c:v>0.79719957081545068</c:v>
                </c:pt>
                <c:pt idx="12">
                  <c:v>7.8039927404718656E-2</c:v>
                </c:pt>
                <c:pt idx="13">
                  <c:v>0.7063903281519861</c:v>
                </c:pt>
                <c:pt idx="14">
                  <c:v>0.65671641791044777</c:v>
                </c:pt>
                <c:pt idx="15">
                  <c:v>0.65088757396449703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7-46A4-BFDB-9548EABB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26760"/>
        <c:axId val="630825120"/>
      </c:scatterChart>
      <c:valAx>
        <c:axId val="630826760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25120"/>
        <c:crosses val="autoZero"/>
        <c:crossBetween val="midCat"/>
      </c:valAx>
      <c:valAx>
        <c:axId val="63082512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26760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per share</a:t>
            </a:r>
          </a:p>
        </c:rich>
      </c:tx>
      <c:layout>
        <c:manualLayout>
          <c:xMode val="edge"/>
          <c:yMode val="edge"/>
          <c:x val="0.3365067804024496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3467592592592595"/>
          <c:w val="0.87244685039370073"/>
          <c:h val="0.75792468649752109"/>
        </c:manualLayout>
      </c:layout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12700" cmpd="sng">
                <a:solidFill>
                  <a:srgbClr val="00B050"/>
                </a:solidFill>
              </a:ln>
              <a:effectLst/>
            </c:spPr>
          </c:marker>
          <c:xVal>
            <c:numRef>
              <c:f>'Compiled income statement-15yrs'!$B$2:$Q$2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statement-15yrs'!$B$20:$Q$20</c:f>
              <c:numCache>
                <c:formatCode>#,##0.00</c:formatCode>
                <c:ptCount val="16"/>
                <c:pt idx="0">
                  <c:v>2.873648900484532</c:v>
                </c:pt>
                <c:pt idx="1">
                  <c:v>3.2062422415321867</c:v>
                </c:pt>
                <c:pt idx="2">
                  <c:v>3.5484417344173447</c:v>
                </c:pt>
                <c:pt idx="3">
                  <c:v>3.7226353555120673</c:v>
                </c:pt>
                <c:pt idx="4">
                  <c:v>3.3499923136049192</c:v>
                </c:pt>
                <c:pt idx="5">
                  <c:v>1.3816120002870962E-2</c:v>
                </c:pt>
                <c:pt idx="6">
                  <c:v>1.9712898850738811</c:v>
                </c:pt>
                <c:pt idx="7">
                  <c:v>2.078976338551719</c:v>
                </c:pt>
                <c:pt idx="8">
                  <c:v>3.0707713125845739</c:v>
                </c:pt>
                <c:pt idx="9">
                  <c:v>3.2874157844080845</c:v>
                </c:pt>
                <c:pt idx="10">
                  <c:v>1.6587161198288161</c:v>
                </c:pt>
                <c:pt idx="11">
                  <c:v>1.8708744517543858</c:v>
                </c:pt>
                <c:pt idx="12">
                  <c:v>1.0290948275862069</c:v>
                </c:pt>
                <c:pt idx="13">
                  <c:v>2.137030995106036</c:v>
                </c:pt>
                <c:pt idx="14">
                  <c:v>2.2064156206415619</c:v>
                </c:pt>
                <c:pt idx="15">
                  <c:v>2.6648267402637225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6-4B5D-9DDA-F01B2A44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39928"/>
        <c:axId val="709530744"/>
      </c:scatterChart>
      <c:valAx>
        <c:axId val="709539928"/>
        <c:scaling>
          <c:orientation val="minMax"/>
          <c:min val="200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0744"/>
        <c:crosses val="autoZero"/>
        <c:crossBetween val="midCat"/>
      </c:valAx>
      <c:valAx>
        <c:axId val="7095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Interest burden</a:t>
            </a:r>
          </a:p>
        </c:rich>
      </c:tx>
      <c:layout>
        <c:manualLayout>
          <c:xMode val="edge"/>
          <c:yMode val="edge"/>
          <c:x val="0.28598064397182466"/>
          <c:y val="2.1647616574687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70784116136169"/>
          <c:y val="0.22264602056012214"/>
          <c:w val="0.76090860186539178"/>
          <c:h val="0.596584449284066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'2. ROE components of 15 yrs'!$D$2:$S$2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'2. ROE components of 15 yrs'!$D$4:$S$4</c:f>
              <c:numCache>
                <c:formatCode>0.00%</c:formatCode>
                <c:ptCount val="16"/>
                <c:pt idx="0">
                  <c:v>0.84219999999999995</c:v>
                </c:pt>
                <c:pt idx="1">
                  <c:v>0.93130000000000002</c:v>
                </c:pt>
                <c:pt idx="2">
                  <c:v>0.95520000000000005</c:v>
                </c:pt>
                <c:pt idx="3">
                  <c:v>0.96930000000000005</c:v>
                </c:pt>
                <c:pt idx="4">
                  <c:v>0.99070000000000003</c:v>
                </c:pt>
                <c:pt idx="5">
                  <c:v>0.99990000000000001</c:v>
                </c:pt>
                <c:pt idx="6">
                  <c:v>0.98640000000000005</c:v>
                </c:pt>
                <c:pt idx="7">
                  <c:v>0.85009999999999997</c:v>
                </c:pt>
                <c:pt idx="8">
                  <c:v>0.87190000000000001</c:v>
                </c:pt>
                <c:pt idx="9">
                  <c:v>0.92569999999999997</c:v>
                </c:pt>
                <c:pt idx="10">
                  <c:v>0.99299999999999999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0.95279999999999998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6-407D-867F-3FC3F3C6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3312"/>
        <c:axId val="2125896480"/>
      </c:scatterChart>
      <c:valAx>
        <c:axId val="2125883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96480"/>
        <c:crosses val="autoZero"/>
        <c:crossBetween val="midCat"/>
        <c:majorUnit val="2"/>
      </c:valAx>
      <c:valAx>
        <c:axId val="212589648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The growth rate of dividend per share</a:t>
            </a:r>
          </a:p>
        </c:rich>
      </c:tx>
      <c:layout>
        <c:manualLayout>
          <c:xMode val="edge"/>
          <c:yMode val="edge"/>
          <c:x val="0.150757767134610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9926958503884"/>
          <c:y val="0.12009205983889529"/>
          <c:w val="0.82121304774272741"/>
          <c:h val="0.829275028768699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>
                  <a:alpha val="96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'Compiled income statement-15yrs'!$F$24:$Q$24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xVal>
          <c:yVal>
            <c:numRef>
              <c:f>'Compiled income statement-15yrs'!$F$34:$Q$34</c:f>
              <c:numCache>
                <c:formatCode>0.00%</c:formatCode>
                <c:ptCount val="12"/>
                <c:pt idx="0">
                  <c:v>0.56666666666666665</c:v>
                </c:pt>
                <c:pt idx="1">
                  <c:v>1.6063829787234045</c:v>
                </c:pt>
                <c:pt idx="2">
                  <c:v>-0.64489795918367343</c:v>
                </c:pt>
                <c:pt idx="3">
                  <c:v>-0.31034482758620691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0.40000000000000008</c:v>
                </c:pt>
                <c:pt idx="8">
                  <c:v>3.9999999999999991</c:v>
                </c:pt>
                <c:pt idx="9">
                  <c:v>-0.65714285714285714</c:v>
                </c:pt>
                <c:pt idx="10">
                  <c:v>8.3333333333333412E-2</c:v>
                </c:pt>
                <c:pt idx="11">
                  <c:v>3.8461538461538491E-2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5-4E07-818B-1C58B770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90088"/>
        <c:axId val="703493040"/>
      </c:scatterChart>
      <c:valAx>
        <c:axId val="703490088"/>
        <c:scaling>
          <c:orientation val="minMax"/>
          <c:max val="2016"/>
          <c:min val="2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93040"/>
        <c:crosses val="autoZero"/>
        <c:crossBetween val="midCat"/>
      </c:valAx>
      <c:valAx>
        <c:axId val="703493040"/>
        <c:scaling>
          <c:orientation val="minMax"/>
          <c:max val="4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 sized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for revenue forecast'!$B$4:$B$18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'Regression for revenue forecast'!$G$31:$G$45</c:f>
              <c:numCache>
                <c:formatCode>General</c:formatCode>
                <c:ptCount val="15"/>
                <c:pt idx="0">
                  <c:v>-3.152895511527079E-2</c:v>
                </c:pt>
                <c:pt idx="1">
                  <c:v>-3.4455944795516918E-2</c:v>
                </c:pt>
                <c:pt idx="2">
                  <c:v>3.3653118716368724E-2</c:v>
                </c:pt>
                <c:pt idx="3">
                  <c:v>3.3393754037765178E-2</c:v>
                </c:pt>
                <c:pt idx="4">
                  <c:v>2.0601266571565496E-2</c:v>
                </c:pt>
                <c:pt idx="5">
                  <c:v>1.4290146162802886E-2</c:v>
                </c:pt>
                <c:pt idx="6">
                  <c:v>5.6245017989034113E-2</c:v>
                </c:pt>
                <c:pt idx="7">
                  <c:v>-0.12976093692373905</c:v>
                </c:pt>
                <c:pt idx="8">
                  <c:v>-7.3718375641177586E-3</c:v>
                </c:pt>
                <c:pt idx="9">
                  <c:v>4.5672523523327124E-3</c:v>
                </c:pt>
                <c:pt idx="10">
                  <c:v>5.0493371425982092E-2</c:v>
                </c:pt>
                <c:pt idx="11">
                  <c:v>8.0469061323161784E-3</c:v>
                </c:pt>
                <c:pt idx="12">
                  <c:v>1.366394953215086E-2</c:v>
                </c:pt>
                <c:pt idx="13">
                  <c:v>9.8590287745622257E-3</c:v>
                </c:pt>
                <c:pt idx="14">
                  <c:v>-4.1696137296234156E-2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012-8B70-D44AD98F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95280"/>
        <c:axId val="599894952"/>
      </c:scatterChart>
      <c:valAx>
        <c:axId val="59989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sized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94952"/>
        <c:crosses val="autoZero"/>
        <c:crossBetween val="midCat"/>
      </c:valAx>
      <c:valAx>
        <c:axId val="59989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9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Common sized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for revenue forecast'!$B$4:$B$18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'Regression for revenue forecast'!$G$31:$G$45</c:f>
              <c:numCache>
                <c:formatCode>General</c:formatCode>
                <c:ptCount val="15"/>
                <c:pt idx="0">
                  <c:v>-3.152895511527079E-2</c:v>
                </c:pt>
                <c:pt idx="1">
                  <c:v>-3.4455944795516918E-2</c:v>
                </c:pt>
                <c:pt idx="2">
                  <c:v>3.3653118716368724E-2</c:v>
                </c:pt>
                <c:pt idx="3">
                  <c:v>3.3393754037765178E-2</c:v>
                </c:pt>
                <c:pt idx="4">
                  <c:v>2.0601266571565496E-2</c:v>
                </c:pt>
                <c:pt idx="5">
                  <c:v>1.4290146162802886E-2</c:v>
                </c:pt>
                <c:pt idx="6">
                  <c:v>5.6245017989034113E-2</c:v>
                </c:pt>
                <c:pt idx="7">
                  <c:v>-0.12976093692373905</c:v>
                </c:pt>
                <c:pt idx="8">
                  <c:v>-7.3718375641177586E-3</c:v>
                </c:pt>
                <c:pt idx="9">
                  <c:v>4.5672523523327124E-3</c:v>
                </c:pt>
                <c:pt idx="10">
                  <c:v>5.0493371425982092E-2</c:v>
                </c:pt>
                <c:pt idx="11">
                  <c:v>8.0469061323161784E-3</c:v>
                </c:pt>
                <c:pt idx="12">
                  <c:v>1.366394953215086E-2</c:v>
                </c:pt>
                <c:pt idx="13">
                  <c:v>9.8590287745622257E-3</c:v>
                </c:pt>
                <c:pt idx="14">
                  <c:v>-4.1696137296234156E-2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8-492B-A771-3ADF775D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88392"/>
        <c:axId val="599890032"/>
      </c:scatterChart>
      <c:valAx>
        <c:axId val="59988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sized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90032"/>
        <c:crosses val="autoZero"/>
        <c:crossBetween val="midCat"/>
      </c:valAx>
      <c:valAx>
        <c:axId val="5998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8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Tax burden</a:t>
            </a:r>
          </a:p>
        </c:rich>
      </c:tx>
      <c:layout>
        <c:manualLayout>
          <c:xMode val="edge"/>
          <c:yMode val="edge"/>
          <c:x val="0.37639489181499369"/>
          <c:y val="2.033899390844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688480116455"/>
          <c:y val="0.1595255088885674"/>
          <c:w val="0.82059101435849935"/>
          <c:h val="0.670632681506836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'2. ROE components of 15 yrs'!$D$2:$S$2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'2. ROE components of 15 yrs'!$D$5:$S$5</c:f>
              <c:numCache>
                <c:formatCode>0.00%</c:formatCode>
                <c:ptCount val="16"/>
                <c:pt idx="0">
                  <c:v>0.71109999999999995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0.57499999999999996</c:v>
                </c:pt>
                <c:pt idx="5">
                  <c:v>0.6</c:v>
                </c:pt>
                <c:pt idx="6">
                  <c:v>0.6</c:v>
                </c:pt>
                <c:pt idx="7">
                  <c:v>0.55449999999999999</c:v>
                </c:pt>
                <c:pt idx="8">
                  <c:v>0.58499999999999996</c:v>
                </c:pt>
                <c:pt idx="9">
                  <c:v>0.59699999999999998</c:v>
                </c:pt>
                <c:pt idx="10">
                  <c:v>0.621</c:v>
                </c:pt>
                <c:pt idx="11">
                  <c:v>0.61970000000000003</c:v>
                </c:pt>
                <c:pt idx="12">
                  <c:v>0.61629999999999996</c:v>
                </c:pt>
                <c:pt idx="13">
                  <c:v>0.61209999999999998</c:v>
                </c:pt>
                <c:pt idx="14">
                  <c:v>0.61050000000000004</c:v>
                </c:pt>
                <c:pt idx="15">
                  <c:v>0.61309999999999998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2-4F06-AF6E-0CE3D04E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78944"/>
        <c:axId val="2105381936"/>
      </c:scatterChart>
      <c:valAx>
        <c:axId val="2105378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81936"/>
        <c:crosses val="autoZero"/>
        <c:crossBetween val="midCat"/>
        <c:majorUnit val="2"/>
      </c:valAx>
      <c:valAx>
        <c:axId val="2105381936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Assets turnover</a:t>
            </a:r>
          </a:p>
        </c:rich>
      </c:tx>
      <c:layout>
        <c:manualLayout>
          <c:xMode val="edge"/>
          <c:yMode val="edge"/>
          <c:x val="0.27204897431485653"/>
          <c:y val="1.355932203389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8160206705119"/>
          <c:y val="0.16870359001734953"/>
          <c:w val="0.79560234580150091"/>
          <c:h val="0.695352996129721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'2. ROE components of 15 yrs'!$D$2:$S$2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'2. ROE components of 15 yrs'!$D$6:$S$6</c:f>
              <c:numCache>
                <c:formatCode>General</c:formatCode>
                <c:ptCount val="16"/>
                <c:pt idx="0">
                  <c:v>2.74</c:v>
                </c:pt>
                <c:pt idx="1">
                  <c:v>2.85</c:v>
                </c:pt>
                <c:pt idx="2">
                  <c:v>2.63</c:v>
                </c:pt>
                <c:pt idx="3">
                  <c:v>2.54</c:v>
                </c:pt>
                <c:pt idx="4">
                  <c:v>2.4900000000000002</c:v>
                </c:pt>
                <c:pt idx="5">
                  <c:v>2.74</c:v>
                </c:pt>
                <c:pt idx="6">
                  <c:v>2.0499999999999998</c:v>
                </c:pt>
                <c:pt idx="7">
                  <c:v>2.35</c:v>
                </c:pt>
                <c:pt idx="8">
                  <c:v>2.12</c:v>
                </c:pt>
                <c:pt idx="9">
                  <c:v>2.2599999999999998</c:v>
                </c:pt>
                <c:pt idx="10">
                  <c:v>2.35</c:v>
                </c:pt>
                <c:pt idx="11">
                  <c:v>2.21</c:v>
                </c:pt>
                <c:pt idx="12">
                  <c:v>2.33</c:v>
                </c:pt>
                <c:pt idx="13">
                  <c:v>2.4700000000000002</c:v>
                </c:pt>
                <c:pt idx="14" formatCode="0.00">
                  <c:v>2.68</c:v>
                </c:pt>
                <c:pt idx="15" formatCode="0.00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B-4DED-A2A9-21375893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40240"/>
        <c:axId val="2105443152"/>
      </c:scatterChart>
      <c:valAx>
        <c:axId val="2105440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43152"/>
        <c:crosses val="autoZero"/>
        <c:crossBetween val="midCat"/>
        <c:majorUnit val="2"/>
      </c:valAx>
      <c:valAx>
        <c:axId val="210544315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402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Leverage</a:t>
            </a:r>
          </a:p>
        </c:rich>
      </c:tx>
      <c:layout>
        <c:manualLayout>
          <c:xMode val="edge"/>
          <c:yMode val="edge"/>
          <c:x val="0.401818243174132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3580384654724"/>
          <c:y val="0.17416701201823456"/>
          <c:w val="0.8337429477220426"/>
          <c:h val="0.64994129023345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'2. ROE components of 15 yrs'!$D$2:$S$2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'2. ROE components of 15 yrs'!$D$7:$S$7</c:f>
              <c:numCache>
                <c:formatCode>General</c:formatCode>
                <c:ptCount val="16"/>
                <c:pt idx="0">
                  <c:v>2.0299999999999998</c:v>
                </c:pt>
                <c:pt idx="1">
                  <c:v>1.6</c:v>
                </c:pt>
                <c:pt idx="2">
                  <c:v>1.54</c:v>
                </c:pt>
                <c:pt idx="3">
                  <c:v>1.54</c:v>
                </c:pt>
                <c:pt idx="4">
                  <c:v>1.38</c:v>
                </c:pt>
                <c:pt idx="5">
                  <c:v>1.45</c:v>
                </c:pt>
                <c:pt idx="6">
                  <c:v>2.2000000000000002</c:v>
                </c:pt>
                <c:pt idx="7">
                  <c:v>2.2400000000000002</c:v>
                </c:pt>
                <c:pt idx="8">
                  <c:v>2.3199999999999998</c:v>
                </c:pt>
                <c:pt idx="9">
                  <c:v>1.68</c:v>
                </c:pt>
                <c:pt idx="10">
                  <c:v>1.43</c:v>
                </c:pt>
                <c:pt idx="11">
                  <c:v>1.39</c:v>
                </c:pt>
                <c:pt idx="12">
                  <c:v>1.43</c:v>
                </c:pt>
                <c:pt idx="13">
                  <c:v>1.51</c:v>
                </c:pt>
                <c:pt idx="14" formatCode="0.00">
                  <c:v>1.52</c:v>
                </c:pt>
                <c:pt idx="15" formatCode="0.00">
                  <c:v>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D-4B8A-A338-1314B60C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67552"/>
        <c:axId val="2105470544"/>
      </c:scatterChart>
      <c:valAx>
        <c:axId val="2105467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70544"/>
        <c:crosses val="autoZero"/>
        <c:crossBetween val="midCat"/>
        <c:majorUnit val="2"/>
      </c:valAx>
      <c:valAx>
        <c:axId val="2105470544"/>
        <c:scaling>
          <c:orientation val="minMax"/>
          <c:max val="2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67552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Return on equity (ROE)</a:t>
            </a:r>
          </a:p>
        </c:rich>
      </c:tx>
      <c:layout>
        <c:manualLayout>
          <c:xMode val="edge"/>
          <c:yMode val="edge"/>
          <c:x val="0.26780909627635913"/>
          <c:y val="6.98783106657122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0737432329209"/>
          <c:y val="0.18634860415175375"/>
          <c:w val="0.77423602091961019"/>
          <c:h val="0.631363636363636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22225">
                <a:solidFill>
                  <a:srgbClr val="00B0F0"/>
                </a:solidFill>
              </a:ln>
              <a:effectLst/>
            </c:spPr>
          </c:marker>
          <c:xVal>
            <c:numRef>
              <c:f>'2. ROE components of 15 yrs'!$D$2:$S$2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'2. ROE components of 15 yrs'!$D$8:$S$8</c:f>
              <c:numCache>
                <c:formatCode>0.00%</c:formatCode>
                <c:ptCount val="16"/>
                <c:pt idx="0">
                  <c:v>0.1658</c:v>
                </c:pt>
                <c:pt idx="1">
                  <c:v>0.1434</c:v>
                </c:pt>
                <c:pt idx="2">
                  <c:v>0.1336</c:v>
                </c:pt>
                <c:pt idx="3">
                  <c:v>0.13869999999999999</c:v>
                </c:pt>
                <c:pt idx="4">
                  <c:v>9.98E-2</c:v>
                </c:pt>
                <c:pt idx="5">
                  <c:v>0.1452</c:v>
                </c:pt>
                <c:pt idx="6">
                  <c:v>0.12529999999999999</c:v>
                </c:pt>
                <c:pt idx="7">
                  <c:v>7.5999999999999998E-2</c:v>
                </c:pt>
                <c:pt idx="8">
                  <c:v>9.0200000000000002E-2</c:v>
                </c:pt>
                <c:pt idx="9">
                  <c:v>0.1036</c:v>
                </c:pt>
                <c:pt idx="10">
                  <c:v>0.1145</c:v>
                </c:pt>
                <c:pt idx="11">
                  <c:v>0.1226</c:v>
                </c:pt>
                <c:pt idx="12">
                  <c:v>0.1421</c:v>
                </c:pt>
                <c:pt idx="13">
                  <c:v>0.15179999999999999</c:v>
                </c:pt>
                <c:pt idx="14">
                  <c:v>0.14219999999999999</c:v>
                </c:pt>
                <c:pt idx="15">
                  <c:v>0.1573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4-412A-83F2-8D9D4FDF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42768"/>
        <c:axId val="2125945760"/>
      </c:scatterChart>
      <c:valAx>
        <c:axId val="21259427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45760"/>
        <c:crosses val="autoZero"/>
        <c:crossBetween val="midCat"/>
        <c:majorUnit val="2"/>
      </c:valAx>
      <c:valAx>
        <c:axId val="2125945760"/>
        <c:scaling>
          <c:orientation val="minMax"/>
          <c:max val="0.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42768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ROE comparison</a:t>
            </a:r>
            <a:r>
              <a:rPr lang="en-US" sz="1200" baseline="0"/>
              <a:t> between Whole Foods and its competitors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025287001579682E-2"/>
          <c:y val="0.14842592592592593"/>
          <c:w val="0.70359085980678426"/>
          <c:h val="0.67473024205307675"/>
        </c:manualLayout>
      </c:layout>
      <c:bar3DChart>
        <c:barDir val="col"/>
        <c:grouping val="standard"/>
        <c:varyColors val="0"/>
        <c:ser>
          <c:idx val="0"/>
          <c:order val="0"/>
          <c:tx>
            <c:v>Whole Foods Market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1.745887847669237E-2"/>
                  <c:y val="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9E-44B4-A97F-E126C17A0EEC}"/>
                </c:ext>
              </c:extLst>
            </c:dLbl>
            <c:dLbl>
              <c:idx val="1"/>
              <c:layout>
                <c:manualLayout>
                  <c:x val="2.1028831472111615E-2"/>
                  <c:y val="9.259259259259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9E-44B4-A97F-E126C17A0EEC}"/>
                </c:ext>
              </c:extLst>
            </c:dLbl>
            <c:dLbl>
              <c:idx val="2"/>
              <c:layout>
                <c:manualLayout>
                  <c:x val="9.125475285171103E-3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9E-44B4-A97F-E126C17A0E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 ROE comparisons'!$D$9:$F$9</c:f>
              <c:numCache>
                <c:formatCode>0.00%</c:formatCode>
                <c:ptCount val="3"/>
                <c:pt idx="0">
                  <c:v>0.15179999999999999</c:v>
                </c:pt>
                <c:pt idx="1">
                  <c:v>0.14219999999999999</c:v>
                </c:pt>
                <c:pt idx="2">
                  <c:v>0.1573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E-44B4-A97F-E126C17A0EEC}"/>
            </c:ext>
          </c:extLst>
        </c:ser>
        <c:ser>
          <c:idx val="1"/>
          <c:order val="1"/>
          <c:tx>
            <c:v>Sprouts Farmers Market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1.1903356186940455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9E-44B4-A97F-E126C17A0EEC}"/>
                </c:ext>
              </c:extLst>
            </c:dLbl>
            <c:dLbl>
              <c:idx val="1"/>
              <c:layout>
                <c:manualLayout>
                  <c:x val="-2.3014400766444117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9E-44B4-A97F-E126C17A0EEC}"/>
                </c:ext>
              </c:extLst>
            </c:dLbl>
            <c:dLbl>
              <c:idx val="2"/>
              <c:layout>
                <c:manualLayout>
                  <c:x val="-3.0555555555555555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9E-44B4-A97F-E126C17A0E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 ROE comparisons'!$G$9:$I$9</c:f>
              <c:numCache>
                <c:formatCode>0.00%</c:formatCode>
                <c:ptCount val="3"/>
                <c:pt idx="0">
                  <c:v>0.15709999999999999</c:v>
                </c:pt>
                <c:pt idx="1">
                  <c:v>0.15670000000000001</c:v>
                </c:pt>
                <c:pt idx="2">
                  <c:v>0.1847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E-44B4-A97F-E126C17A0EEC}"/>
            </c:ext>
          </c:extLst>
        </c:ser>
        <c:ser>
          <c:idx val="2"/>
          <c:order val="2"/>
          <c:tx>
            <c:v>Kroger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1"/>
              <c:layout>
                <c:manualLayout>
                  <c:x val="6.6408411732152743E-3"/>
                  <c:y val="-1.3888888888888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9E-44B4-A97F-E126C17A0EEC}"/>
                </c:ext>
              </c:extLst>
            </c:dLbl>
            <c:dLbl>
              <c:idx val="2"/>
              <c:layout>
                <c:manualLayout>
                  <c:x val="1.106806862202537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9E-44B4-A97F-E126C17A0E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'3. ROE comparisons'!$I$9:$K$9</c:f>
              <c:numCache>
                <c:formatCode>0.00%</c:formatCode>
                <c:ptCount val="3"/>
                <c:pt idx="0">
                  <c:v>0.1847</c:v>
                </c:pt>
                <c:pt idx="1">
                  <c:v>0.3175</c:v>
                </c:pt>
                <c:pt idx="2">
                  <c:v>0.3039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E-44B4-A97F-E126C17A0E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03424856"/>
        <c:axId val="703424528"/>
        <c:axId val="446478320"/>
      </c:bar3DChart>
      <c:dateAx>
        <c:axId val="703424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24528"/>
        <c:crosses val="autoZero"/>
        <c:auto val="0"/>
        <c:lblOffset val="100"/>
        <c:baseTimeUnit val="days"/>
      </c:dateAx>
      <c:valAx>
        <c:axId val="7034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24856"/>
        <c:crosses val="autoZero"/>
        <c:crossBetween val="between"/>
      </c:valAx>
      <c:serAx>
        <c:axId val="44647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2452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intercept val="21.970411721199401"/>
            <c:dispRSqr val="1"/>
            <c:dispEq val="1"/>
            <c:trendlineLbl>
              <c:layout>
                <c:manualLayout>
                  <c:x val="-0.27781249874945652"/>
                  <c:y val="-9.3990471738251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'Compiled income statement-15yrs'!$C$39:$Q$39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'Compiled income statement-15yrs'!$C$40:$Q$40</c:f>
              <c:numCache>
                <c:formatCode>0.00%</c:formatCode>
                <c:ptCount val="15"/>
                <c:pt idx="0">
                  <c:v>0.18406755299087094</c:v>
                </c:pt>
                <c:pt idx="1">
                  <c:v>0.17027402224514257</c:v>
                </c:pt>
                <c:pt idx="2">
                  <c:v>0.22751654469154953</c:v>
                </c:pt>
                <c:pt idx="3">
                  <c:v>0.21639063894746374</c:v>
                </c:pt>
                <c:pt idx="4">
                  <c:v>0.19273161041578182</c:v>
                </c:pt>
                <c:pt idx="5">
                  <c:v>0.17555394894153697</c:v>
                </c:pt>
                <c:pt idx="6">
                  <c:v>0.20664227970228952</c:v>
                </c:pt>
                <c:pt idx="7">
                  <c:v>9.8175589571521202E-3</c:v>
                </c:pt>
                <c:pt idx="8">
                  <c:v>0.12126494023904383</c:v>
                </c:pt>
                <c:pt idx="9">
                  <c:v>0.12236286919831224</c:v>
                </c:pt>
                <c:pt idx="10">
                  <c:v>0.15740007914523149</c:v>
                </c:pt>
                <c:pt idx="11">
                  <c:v>0.10411146251816394</c:v>
                </c:pt>
                <c:pt idx="12">
                  <c:v>9.886196485251994E-2</c:v>
                </c:pt>
                <c:pt idx="13">
                  <c:v>8.4190503029449068E-2</c:v>
                </c:pt>
                <c:pt idx="14">
                  <c:v>2.1768795893170448E-2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2-4E48-9BE0-C1146912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114240"/>
        <c:axId val="-2137295936"/>
      </c:scatterChart>
      <c:valAx>
        <c:axId val="-2147114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95936"/>
        <c:crosses val="autoZero"/>
        <c:crossBetween val="midCat"/>
      </c:valAx>
      <c:valAx>
        <c:axId val="-21372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Dividends paid ratio</a:t>
            </a:r>
          </a:p>
        </c:rich>
      </c:tx>
      <c:layout>
        <c:manualLayout>
          <c:xMode val="edge"/>
          <c:yMode val="edge"/>
          <c:x val="0.29400208055227012"/>
          <c:y val="2.1280436099333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4183397765809"/>
          <c:y val="0.20890914597213811"/>
          <c:w val="0.8583691973545855"/>
          <c:h val="0.602235614778921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'Compiled income statement-15yrs'!$B$39:$Q$39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'Compiled income statement-15yrs'!$B$55:$Q$55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7.1742195888691972E-3</c:v>
                </c:pt>
                <c:pt idx="4">
                  <c:v>1.163149085282781E-2</c:v>
                </c:pt>
                <c:pt idx="5">
                  <c:v>6.3857854368959743E-2</c:v>
                </c:pt>
                <c:pt idx="6">
                  <c:v>1.4676172859714677E-2</c:v>
                </c:pt>
                <c:pt idx="7">
                  <c:v>1.3713000596436068E-2</c:v>
                </c:pt>
                <c:pt idx="8">
                  <c:v>2.4692480079681273E-3</c:v>
                </c:pt>
                <c:pt idx="9">
                  <c:v>9.4381523428825229E-4</c:v>
                </c:pt>
                <c:pt idx="10">
                  <c:v>5.2057776018994851E-3</c:v>
                </c:pt>
                <c:pt idx="11">
                  <c:v>8.0780408581930079E-3</c:v>
                </c:pt>
                <c:pt idx="12">
                  <c:v>3.9328017341487963E-2</c:v>
                </c:pt>
                <c:pt idx="13">
                  <c:v>1.1976891644356771E-2</c:v>
                </c:pt>
                <c:pt idx="14">
                  <c:v>1.1956592371174215E-2</c:v>
                </c:pt>
                <c:pt idx="15">
                  <c:v>1.1256677690155177E-2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9-4E7C-AF69-5C77C8A5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03224"/>
        <c:axId val="551207816"/>
      </c:scatterChart>
      <c:valAx>
        <c:axId val="551203224"/>
        <c:scaling>
          <c:orientation val="minMax"/>
          <c:max val="2018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07816"/>
        <c:crosses val="autoZero"/>
        <c:crossBetween val="midCat"/>
        <c:majorUnit val="2"/>
        <c:minorUnit val="1"/>
      </c:valAx>
      <c:valAx>
        <c:axId val="551207816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03224"/>
        <c:crosses val="autoZero"/>
        <c:crossBetween val="midCat"/>
        <c:majorUnit val="1.0000000000000002E-2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44451</xdr:colOff>
      <xdr:row>12</xdr:row>
      <xdr:rowOff>139700</xdr:rowOff>
    </xdr:from>
    <xdr:to>
      <xdr:col>5</xdr:col>
      <xdr:colOff>177801</xdr:colOff>
      <xdr:row>22</xdr:row>
      <xdr:rowOff>41274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172508</xdr:colOff>
      <xdr:row>12</xdr:row>
      <xdr:rowOff>171449</xdr:rowOff>
    </xdr:from>
    <xdr:to>
      <xdr:col>12</xdr:col>
      <xdr:colOff>361950</xdr:colOff>
      <xdr:row>22</xdr:row>
      <xdr:rowOff>89958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44451</xdr:colOff>
      <xdr:row>25</xdr:row>
      <xdr:rowOff>57150</xdr:rowOff>
    </xdr:from>
    <xdr:to>
      <xdr:col>5</xdr:col>
      <xdr:colOff>215901</xdr:colOff>
      <xdr:row>35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122765</xdr:colOff>
      <xdr:row>25</xdr:row>
      <xdr:rowOff>76200</xdr:rowOff>
    </xdr:from>
    <xdr:to>
      <xdr:col>12</xdr:col>
      <xdr:colOff>31750</xdr:colOff>
      <xdr:row>35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</xdr:colOff>
      <xdr:row>37</xdr:row>
      <xdr:rowOff>171450</xdr:rowOff>
    </xdr:from>
    <xdr:to>
      <xdr:col>5</xdr:col>
      <xdr:colOff>501650</xdr:colOff>
      <xdr:row>45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239183</xdr:colOff>
      <xdr:row>37</xdr:row>
      <xdr:rowOff>146050</xdr:rowOff>
    </xdr:from>
    <xdr:to>
      <xdr:col>12</xdr:col>
      <xdr:colOff>482600</xdr:colOff>
      <xdr:row>45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669925</xdr:colOff>
      <xdr:row>10</xdr:row>
      <xdr:rowOff>92075</xdr:rowOff>
    </xdr:from>
    <xdr:to>
      <xdr:col>9</xdr:col>
      <xdr:colOff>444500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C091-6189-4AFB-A66D-04DFB49B8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297389</xdr:colOff>
      <xdr:row>37</xdr:row>
      <xdr:rowOff>6839</xdr:rowOff>
    </xdr:from>
    <xdr:to>
      <xdr:col>23</xdr:col>
      <xdr:colOff>5292</xdr:colOff>
      <xdr:row>53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105834</xdr:colOff>
      <xdr:row>67</xdr:row>
      <xdr:rowOff>10584</xdr:rowOff>
    </xdr:from>
    <xdr:to>
      <xdr:col>26</xdr:col>
      <xdr:colOff>391583</xdr:colOff>
      <xdr:row>74</xdr:row>
      <xdr:rowOff>185210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944BB-4BA3-4E21-ACAB-0B8BFDD2C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161397</xdr:colOff>
      <xdr:row>73</xdr:row>
      <xdr:rowOff>306917</xdr:rowOff>
    </xdr:from>
    <xdr:to>
      <xdr:col>21</xdr:col>
      <xdr:colOff>444500</xdr:colOff>
      <xdr:row>77</xdr:row>
      <xdr:rowOff>306917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EFEED-D6BB-40F7-9DD9-815DBAA3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111125</xdr:colOff>
      <xdr:row>53</xdr:row>
      <xdr:rowOff>105834</xdr:rowOff>
    </xdr:from>
    <xdr:to>
      <xdr:col>26</xdr:col>
      <xdr:colOff>375707</xdr:colOff>
      <xdr:row>61</xdr:row>
      <xdr:rowOff>40746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40ED6-86C7-4113-8D0A-CDA0ACD16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214313</xdr:colOff>
      <xdr:row>53</xdr:row>
      <xdr:rowOff>158749</xdr:rowOff>
    </xdr:from>
    <xdr:to>
      <xdr:col>21</xdr:col>
      <xdr:colOff>455083</xdr:colOff>
      <xdr:row>61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C304FD-C56E-45B8-B453-EE6C0CFCB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203729</xdr:colOff>
      <xdr:row>61</xdr:row>
      <xdr:rowOff>95252</xdr:rowOff>
    </xdr:from>
    <xdr:to>
      <xdr:col>21</xdr:col>
      <xdr:colOff>423333</xdr:colOff>
      <xdr:row>66</xdr:row>
      <xdr:rowOff>592669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4A42E2-C851-4C27-B038-D24AF2C39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121708</xdr:colOff>
      <xdr:row>61</xdr:row>
      <xdr:rowOff>84667</xdr:rowOff>
    </xdr:from>
    <xdr:to>
      <xdr:col>26</xdr:col>
      <xdr:colOff>333375</xdr:colOff>
      <xdr:row>66</xdr:row>
      <xdr:rowOff>582084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F1438A-83AA-4125-AC92-49FE0079D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182562</xdr:colOff>
      <xdr:row>67</xdr:row>
      <xdr:rowOff>5291</xdr:rowOff>
    </xdr:from>
    <xdr:to>
      <xdr:col>21</xdr:col>
      <xdr:colOff>486832</xdr:colOff>
      <xdr:row>73</xdr:row>
      <xdr:rowOff>93662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AE905F-66AD-4699-8AD6-C83117C0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709084</xdr:colOff>
      <xdr:row>74</xdr:row>
      <xdr:rowOff>322793</xdr:rowOff>
    </xdr:from>
    <xdr:to>
      <xdr:col>26</xdr:col>
      <xdr:colOff>534458</xdr:colOff>
      <xdr:row>81</xdr:row>
      <xdr:rowOff>162456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25A169-E3D3-49C3-A8FE-05CD87BE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227541</xdr:colOff>
      <xdr:row>2</xdr:row>
      <xdr:rowOff>366714</xdr:rowOff>
    </xdr:from>
    <xdr:to>
      <xdr:col>21</xdr:col>
      <xdr:colOff>444500</xdr:colOff>
      <xdr:row>11</xdr:row>
      <xdr:rowOff>222250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C3FD22-C893-4802-ACA8-C21C15C79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87840</xdr:colOff>
      <xdr:row>15</xdr:row>
      <xdr:rowOff>97897</xdr:rowOff>
    </xdr:from>
    <xdr:to>
      <xdr:col>21</xdr:col>
      <xdr:colOff>590549</xdr:colOff>
      <xdr:row>25</xdr:row>
      <xdr:rowOff>203200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5240DE-9692-4C55-8E5B-F3FCD3A1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571500</xdr:colOff>
      <xdr:row>2</xdr:row>
      <xdr:rowOff>276754</xdr:rowOff>
    </xdr:from>
    <xdr:to>
      <xdr:col>27</xdr:col>
      <xdr:colOff>296334</xdr:colOff>
      <xdr:row>12</xdr:row>
      <xdr:rowOff>31750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238C2B-1F9F-4543-A5EF-53CCFB14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128059</xdr:colOff>
      <xdr:row>25</xdr:row>
      <xdr:rowOff>288397</xdr:rowOff>
    </xdr:from>
    <xdr:to>
      <xdr:col>21</xdr:col>
      <xdr:colOff>596901</xdr:colOff>
      <xdr:row>34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BF77F2-64AA-419C-A7B2-0A6D5522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177800</xdr:rowOff>
    </xdr:from>
    <xdr:to>
      <xdr:col>19</xdr:col>
      <xdr:colOff>247650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31CC5-522B-4126-B88B-99F4716EF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6</xdr:row>
      <xdr:rowOff>177800</xdr:rowOff>
    </xdr:from>
    <xdr:to>
      <xdr:col>19</xdr:col>
      <xdr:colOff>247650</xdr:colOff>
      <xdr:row>16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5F783-A061-49C4-99AF-68DF8FFF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4"/>
  <sheetViews>
    <sheetView workbookViewId="0">
      <selection activeCell="D1" sqref="D1:D1048576"/>
    </sheetView>
  </sheetViews>
  <sheetFormatPr defaultColWidth="8.7890625" defaultRowHeight="14.4" x14ac:dyDescent="0.55000000000000004"/>
  <cols>
    <col min="2" max="2" width="10.89453125" style="2" customWidth="1"/>
    <col min="3" max="3" width="23.15625" style="1" customWidth="1"/>
    <col min="4" max="4" width="24.47265625" style="21" customWidth="1"/>
    <col min="5" max="5" width="13.3671875" style="1" customWidth="1"/>
    <col min="6" max="6" width="25.7890625" style="4" customWidth="1"/>
  </cols>
  <sheetData>
    <row r="3" spans="2:5" ht="43.2" x14ac:dyDescent="0.55000000000000004">
      <c r="B3" s="30"/>
      <c r="C3" s="155"/>
      <c r="D3" s="43" t="s">
        <v>4</v>
      </c>
      <c r="E3" s="24" t="s">
        <v>45</v>
      </c>
    </row>
    <row r="4" spans="2:5" ht="28.8" x14ac:dyDescent="0.55000000000000004">
      <c r="B4" s="163" t="s">
        <v>0</v>
      </c>
      <c r="C4" s="25" t="s">
        <v>1</v>
      </c>
      <c r="D4" s="159" t="s">
        <v>6</v>
      </c>
      <c r="E4" s="25">
        <v>1.47</v>
      </c>
    </row>
    <row r="5" spans="2:5" ht="28.8" x14ac:dyDescent="0.55000000000000004">
      <c r="B5" s="164"/>
      <c r="C5" s="25" t="s">
        <v>2</v>
      </c>
      <c r="D5" s="159" t="s">
        <v>5</v>
      </c>
      <c r="E5" s="25">
        <v>1.0900000000000001</v>
      </c>
    </row>
    <row r="6" spans="2:5" ht="28.8" x14ac:dyDescent="0.55000000000000004">
      <c r="B6" s="164"/>
      <c r="C6" s="25" t="s">
        <v>3</v>
      </c>
      <c r="D6" s="159" t="s">
        <v>7</v>
      </c>
      <c r="E6" s="25">
        <v>0.35</v>
      </c>
    </row>
    <row r="7" spans="2:5" ht="28.8" x14ac:dyDescent="0.55000000000000004">
      <c r="B7" s="163" t="s">
        <v>8</v>
      </c>
      <c r="C7" s="26" t="s">
        <v>9</v>
      </c>
      <c r="D7" s="152" t="s">
        <v>46</v>
      </c>
      <c r="E7" s="26">
        <v>0.49</v>
      </c>
    </row>
    <row r="8" spans="2:5" ht="28.8" x14ac:dyDescent="0.55000000000000004">
      <c r="B8" s="164"/>
      <c r="C8" s="25" t="s">
        <v>10</v>
      </c>
      <c r="D8" s="159" t="s">
        <v>14</v>
      </c>
      <c r="E8" s="25">
        <v>0.97</v>
      </c>
    </row>
    <row r="9" spans="2:5" ht="28.8" x14ac:dyDescent="0.55000000000000004">
      <c r="B9" s="164"/>
      <c r="C9" s="25" t="s">
        <v>11</v>
      </c>
      <c r="D9" s="159" t="s">
        <v>15</v>
      </c>
      <c r="E9" s="25">
        <v>1.97</v>
      </c>
    </row>
    <row r="10" spans="2:5" ht="28.8" x14ac:dyDescent="0.55000000000000004">
      <c r="B10" s="164"/>
      <c r="C10" s="158" t="s">
        <v>12</v>
      </c>
      <c r="D10" s="159" t="s">
        <v>16</v>
      </c>
      <c r="E10" s="25">
        <v>21.17</v>
      </c>
    </row>
    <row r="11" spans="2:5" ht="28.8" x14ac:dyDescent="0.55000000000000004">
      <c r="B11" s="165"/>
      <c r="C11" s="27" t="s">
        <v>13</v>
      </c>
      <c r="D11" s="160" t="s">
        <v>17</v>
      </c>
      <c r="E11" s="27">
        <v>33.32</v>
      </c>
    </row>
    <row r="12" spans="2:5" ht="28.8" x14ac:dyDescent="0.55000000000000004">
      <c r="B12" s="164" t="s">
        <v>22</v>
      </c>
      <c r="C12" s="25" t="s">
        <v>18</v>
      </c>
      <c r="D12" s="161" t="s">
        <v>20</v>
      </c>
      <c r="E12" s="25">
        <v>19.940000000000001</v>
      </c>
    </row>
    <row r="13" spans="2:5" ht="28.8" x14ac:dyDescent="0.55000000000000004">
      <c r="B13" s="164"/>
      <c r="C13" s="25" t="s">
        <v>19</v>
      </c>
      <c r="D13" s="153" t="s">
        <v>21</v>
      </c>
      <c r="E13" s="25">
        <v>18.29</v>
      </c>
    </row>
    <row r="14" spans="2:5" ht="28.8" x14ac:dyDescent="0.55000000000000004">
      <c r="B14" s="164"/>
      <c r="C14" s="25" t="s">
        <v>23</v>
      </c>
      <c r="D14" s="153" t="s">
        <v>24</v>
      </c>
      <c r="E14" s="25">
        <v>64.959999999999994</v>
      </c>
    </row>
    <row r="15" spans="2:5" ht="28.8" x14ac:dyDescent="0.55000000000000004">
      <c r="B15" s="164"/>
      <c r="C15" s="25" t="s">
        <v>25</v>
      </c>
      <c r="D15" s="153" t="s">
        <v>26</v>
      </c>
      <c r="E15" s="25">
        <v>5.62</v>
      </c>
    </row>
    <row r="16" spans="2:5" ht="28.8" x14ac:dyDescent="0.55000000000000004">
      <c r="B16" s="164"/>
      <c r="C16" s="25" t="s">
        <v>27</v>
      </c>
      <c r="D16" s="153" t="s">
        <v>29</v>
      </c>
      <c r="E16" s="25">
        <v>2.48</v>
      </c>
    </row>
    <row r="17" spans="2:6" ht="28.8" x14ac:dyDescent="0.55000000000000004">
      <c r="B17" s="164"/>
      <c r="C17" s="25" t="s">
        <v>28</v>
      </c>
      <c r="D17" s="153" t="s">
        <v>30</v>
      </c>
      <c r="E17" s="25">
        <v>0.4</v>
      </c>
    </row>
    <row r="18" spans="2:6" ht="28.8" x14ac:dyDescent="0.55000000000000004">
      <c r="B18" s="163" t="s">
        <v>31</v>
      </c>
      <c r="C18" s="26" t="s">
        <v>32</v>
      </c>
      <c r="D18" s="162" t="s">
        <v>35</v>
      </c>
      <c r="E18" s="28">
        <v>3.2199999999999999E-2</v>
      </c>
    </row>
    <row r="19" spans="2:6" ht="28.8" x14ac:dyDescent="0.55000000000000004">
      <c r="B19" s="164"/>
      <c r="C19" s="25" t="s">
        <v>33</v>
      </c>
      <c r="D19" s="159" t="s">
        <v>36</v>
      </c>
      <c r="E19" s="29">
        <v>0.08</v>
      </c>
    </row>
    <row r="20" spans="2:6" ht="28.8" x14ac:dyDescent="0.55000000000000004">
      <c r="B20" s="164"/>
      <c r="C20" s="25" t="s">
        <v>34</v>
      </c>
      <c r="D20" s="159" t="s">
        <v>37</v>
      </c>
      <c r="E20" s="29">
        <v>0.1573</v>
      </c>
    </row>
    <row r="21" spans="2:6" ht="28.8" x14ac:dyDescent="0.55000000000000004">
      <c r="B21" s="165"/>
      <c r="C21" s="27" t="s">
        <v>43</v>
      </c>
      <c r="D21" s="154" t="s">
        <v>44</v>
      </c>
      <c r="E21" s="27"/>
    </row>
    <row r="22" spans="2:6" ht="28.8" x14ac:dyDescent="0.55000000000000004">
      <c r="B22" s="164" t="s">
        <v>38</v>
      </c>
      <c r="C22" s="25" t="s">
        <v>39</v>
      </c>
      <c r="D22" s="153" t="s">
        <v>41</v>
      </c>
      <c r="E22" s="1">
        <v>18.25</v>
      </c>
      <c r="F22" s="31" t="s">
        <v>47</v>
      </c>
    </row>
    <row r="23" spans="2:6" ht="28.8" x14ac:dyDescent="0.55000000000000004">
      <c r="B23" s="164"/>
      <c r="C23" s="25" t="s">
        <v>40</v>
      </c>
      <c r="D23" s="153" t="s">
        <v>42</v>
      </c>
      <c r="E23" s="1">
        <v>2.79</v>
      </c>
      <c r="F23" s="41"/>
    </row>
    <row r="24" spans="2:6" ht="28.8" x14ac:dyDescent="0.55000000000000004">
      <c r="B24" s="42"/>
      <c r="C24" s="27" t="s">
        <v>49</v>
      </c>
      <c r="D24" s="154" t="s">
        <v>50</v>
      </c>
      <c r="E24" s="6">
        <v>10.130000000000001</v>
      </c>
      <c r="F24" s="40" t="s">
        <v>48</v>
      </c>
    </row>
  </sheetData>
  <mergeCells count="5">
    <mergeCell ref="B4:B6"/>
    <mergeCell ref="B7:B11"/>
    <mergeCell ref="B12:B17"/>
    <mergeCell ref="B18:B21"/>
    <mergeCell ref="B22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8"/>
  <sheetViews>
    <sheetView zoomScaleNormal="100" zoomScalePageLayoutView="150" workbookViewId="0">
      <selection activeCell="K38" sqref="K38"/>
    </sheetView>
  </sheetViews>
  <sheetFormatPr defaultColWidth="8.7890625" defaultRowHeight="14.4" x14ac:dyDescent="0.55000000000000004"/>
  <cols>
    <col min="1" max="1" width="8.7890625" style="47"/>
    <col min="2" max="2" width="13" style="47" customWidth="1"/>
    <col min="3" max="3" width="20.3671875" style="53" customWidth="1"/>
    <col min="4" max="19" width="7.62890625" style="53" customWidth="1"/>
    <col min="20" max="16384" width="8.7890625" style="47"/>
  </cols>
  <sheetData>
    <row r="2" spans="2:19" x14ac:dyDescent="0.55000000000000004">
      <c r="B2" s="44"/>
      <c r="C2" s="45" t="s">
        <v>56</v>
      </c>
      <c r="D2" s="46">
        <v>2001</v>
      </c>
      <c r="E2" s="46">
        <v>2002</v>
      </c>
      <c r="F2" s="46">
        <v>2003</v>
      </c>
      <c r="G2" s="46">
        <v>2004</v>
      </c>
      <c r="H2" s="46">
        <v>2005</v>
      </c>
      <c r="I2" s="46">
        <v>2006</v>
      </c>
      <c r="J2" s="46">
        <v>2007</v>
      </c>
      <c r="K2" s="46">
        <v>2008</v>
      </c>
      <c r="L2" s="46">
        <v>2009</v>
      </c>
      <c r="M2" s="46">
        <v>2010</v>
      </c>
      <c r="N2" s="46">
        <v>2011</v>
      </c>
      <c r="O2" s="46">
        <v>2012</v>
      </c>
      <c r="P2" s="46">
        <v>2013</v>
      </c>
      <c r="Q2" s="46">
        <v>2014</v>
      </c>
      <c r="R2" s="46">
        <v>2015</v>
      </c>
      <c r="S2" s="46">
        <v>2016</v>
      </c>
    </row>
    <row r="3" spans="2:19" x14ac:dyDescent="0.55000000000000004">
      <c r="B3" s="48" t="s">
        <v>51</v>
      </c>
      <c r="C3" s="49" t="s">
        <v>57</v>
      </c>
      <c r="D3" s="50">
        <v>4.99E-2</v>
      </c>
      <c r="E3" s="50">
        <v>5.62E-2</v>
      </c>
      <c r="F3" s="50">
        <v>5.7500000000000002E-2</v>
      </c>
      <c r="G3" s="50">
        <v>6.0999999999999999E-2</v>
      </c>
      <c r="H3" s="50">
        <v>5.0900000000000001E-2</v>
      </c>
      <c r="I3" s="50">
        <v>6.0600000000000001E-2</v>
      </c>
      <c r="J3" s="50">
        <v>4.6800000000000001E-2</v>
      </c>
      <c r="K3" s="50">
        <v>3.0499999999999999E-2</v>
      </c>
      <c r="L3" s="50">
        <v>3.5799999999999998E-2</v>
      </c>
      <c r="M3" s="50">
        <v>4.9399999999999999E-2</v>
      </c>
      <c r="N3" s="50">
        <v>5.5E-2</v>
      </c>
      <c r="O3" s="50">
        <v>6.4299999999999996E-2</v>
      </c>
      <c r="P3" s="50">
        <v>6.9199999999999998E-2</v>
      </c>
      <c r="Q3" s="50">
        <v>6.6600000000000006E-2</v>
      </c>
      <c r="R3" s="50">
        <v>5.7099999999999998E-2</v>
      </c>
      <c r="S3" s="50">
        <v>5.5199999999999999E-2</v>
      </c>
    </row>
    <row r="4" spans="2:19" x14ac:dyDescent="0.55000000000000004">
      <c r="B4" s="51" t="s">
        <v>52</v>
      </c>
      <c r="C4" s="49" t="s">
        <v>58</v>
      </c>
      <c r="D4" s="50">
        <v>0.84219999999999995</v>
      </c>
      <c r="E4" s="50">
        <v>0.93130000000000002</v>
      </c>
      <c r="F4" s="50">
        <v>0.95520000000000005</v>
      </c>
      <c r="G4" s="50">
        <v>0.96930000000000005</v>
      </c>
      <c r="H4" s="50">
        <v>0.99070000000000003</v>
      </c>
      <c r="I4" s="50">
        <v>0.99990000000000001</v>
      </c>
      <c r="J4" s="50">
        <v>0.98640000000000005</v>
      </c>
      <c r="K4" s="50">
        <v>0.85009999999999997</v>
      </c>
      <c r="L4" s="50">
        <v>0.87190000000000001</v>
      </c>
      <c r="M4" s="50">
        <v>0.92569999999999997</v>
      </c>
      <c r="N4" s="50">
        <v>0.99299999999999999</v>
      </c>
      <c r="O4" s="50">
        <v>1</v>
      </c>
      <c r="P4" s="50">
        <v>1</v>
      </c>
      <c r="Q4" s="50">
        <v>1</v>
      </c>
      <c r="R4" s="50">
        <v>1</v>
      </c>
      <c r="S4" s="50">
        <v>0.95279999999999998</v>
      </c>
    </row>
    <row r="5" spans="2:19" x14ac:dyDescent="0.55000000000000004">
      <c r="B5" s="51" t="s">
        <v>53</v>
      </c>
      <c r="C5" s="49" t="s">
        <v>59</v>
      </c>
      <c r="D5" s="50">
        <v>0.71109999999999995</v>
      </c>
      <c r="E5" s="50">
        <v>0.6</v>
      </c>
      <c r="F5" s="50">
        <v>0.6</v>
      </c>
      <c r="G5" s="50">
        <v>0.6</v>
      </c>
      <c r="H5" s="50">
        <v>0.57499999999999996</v>
      </c>
      <c r="I5" s="50">
        <v>0.6</v>
      </c>
      <c r="J5" s="50">
        <v>0.6</v>
      </c>
      <c r="K5" s="50">
        <v>0.55449999999999999</v>
      </c>
      <c r="L5" s="50">
        <v>0.58499999999999996</v>
      </c>
      <c r="M5" s="50">
        <v>0.59699999999999998</v>
      </c>
      <c r="N5" s="50">
        <v>0.621</v>
      </c>
      <c r="O5" s="50">
        <v>0.61970000000000003</v>
      </c>
      <c r="P5" s="50">
        <v>0.61629999999999996</v>
      </c>
      <c r="Q5" s="50">
        <v>0.61209999999999998</v>
      </c>
      <c r="R5" s="50">
        <v>0.61050000000000004</v>
      </c>
      <c r="S5" s="52">
        <v>0.61309999999999998</v>
      </c>
    </row>
    <row r="6" spans="2:19" x14ac:dyDescent="0.55000000000000004">
      <c r="B6" s="51" t="s">
        <v>54</v>
      </c>
      <c r="C6" s="49" t="s">
        <v>60</v>
      </c>
      <c r="D6" s="53">
        <v>2.74</v>
      </c>
      <c r="E6" s="53">
        <v>2.85</v>
      </c>
      <c r="F6" s="53">
        <v>2.63</v>
      </c>
      <c r="G6" s="53">
        <v>2.54</v>
      </c>
      <c r="H6" s="53">
        <v>2.4900000000000002</v>
      </c>
      <c r="I6" s="53">
        <v>2.74</v>
      </c>
      <c r="J6" s="53">
        <v>2.0499999999999998</v>
      </c>
      <c r="K6" s="53">
        <v>2.35</v>
      </c>
      <c r="L6" s="53">
        <v>2.12</v>
      </c>
      <c r="M6" s="53">
        <v>2.2599999999999998</v>
      </c>
      <c r="N6" s="53">
        <v>2.35</v>
      </c>
      <c r="O6" s="53">
        <v>2.21</v>
      </c>
      <c r="P6" s="53">
        <v>2.33</v>
      </c>
      <c r="Q6" s="53">
        <v>2.4700000000000002</v>
      </c>
      <c r="R6" s="54">
        <v>2.68</v>
      </c>
      <c r="S6" s="54">
        <v>2.48</v>
      </c>
    </row>
    <row r="7" spans="2:19" x14ac:dyDescent="0.55000000000000004">
      <c r="B7" s="55" t="s">
        <v>55</v>
      </c>
      <c r="C7" s="56" t="s">
        <v>61</v>
      </c>
      <c r="D7" s="57">
        <v>2.0299999999999998</v>
      </c>
      <c r="E7" s="57">
        <v>1.6</v>
      </c>
      <c r="F7" s="57">
        <v>1.54</v>
      </c>
      <c r="G7" s="57">
        <v>1.54</v>
      </c>
      <c r="H7" s="57">
        <v>1.38</v>
      </c>
      <c r="I7" s="57">
        <v>1.45</v>
      </c>
      <c r="J7" s="57">
        <v>2.2000000000000002</v>
      </c>
      <c r="K7" s="57">
        <v>2.2400000000000002</v>
      </c>
      <c r="L7" s="57">
        <v>2.3199999999999998</v>
      </c>
      <c r="M7" s="57">
        <v>1.68</v>
      </c>
      <c r="N7" s="57">
        <v>1.43</v>
      </c>
      <c r="O7" s="57">
        <v>1.39</v>
      </c>
      <c r="P7" s="57">
        <v>1.43</v>
      </c>
      <c r="Q7" s="57">
        <v>1.51</v>
      </c>
      <c r="R7" s="58">
        <v>1.52</v>
      </c>
      <c r="S7" s="58">
        <v>1.97</v>
      </c>
    </row>
    <row r="8" spans="2:19" x14ac:dyDescent="0.55000000000000004">
      <c r="B8" s="55" t="s">
        <v>43</v>
      </c>
      <c r="C8" s="56" t="s">
        <v>62</v>
      </c>
      <c r="D8" s="59">
        <v>0.1658</v>
      </c>
      <c r="E8" s="59">
        <v>0.1434</v>
      </c>
      <c r="F8" s="59">
        <v>0.1336</v>
      </c>
      <c r="G8" s="59">
        <v>0.13869999999999999</v>
      </c>
      <c r="H8" s="59">
        <v>9.98E-2</v>
      </c>
      <c r="I8" s="59">
        <v>0.1452</v>
      </c>
      <c r="J8" s="59">
        <v>0.12529999999999999</v>
      </c>
      <c r="K8" s="59">
        <v>7.5999999999999998E-2</v>
      </c>
      <c r="L8" s="59">
        <v>9.0200000000000002E-2</v>
      </c>
      <c r="M8" s="59">
        <v>0.1036</v>
      </c>
      <c r="N8" s="59">
        <v>0.1145</v>
      </c>
      <c r="O8" s="59">
        <v>0.1226</v>
      </c>
      <c r="P8" s="59">
        <v>0.1421</v>
      </c>
      <c r="Q8" s="59">
        <v>0.15179999999999999</v>
      </c>
      <c r="R8" s="59">
        <v>0.14219999999999999</v>
      </c>
      <c r="S8" s="59">
        <v>0.1573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4"/>
  <sheetViews>
    <sheetView workbookViewId="0">
      <selection activeCell="C2" sqref="C2:L9"/>
    </sheetView>
  </sheetViews>
  <sheetFormatPr defaultColWidth="8.734375" defaultRowHeight="14.4" x14ac:dyDescent="0.55000000000000004"/>
  <cols>
    <col min="1" max="1" width="8.734375" style="4"/>
    <col min="2" max="2" width="13.734375" style="4" customWidth="1"/>
    <col min="3" max="3" width="21" style="4" customWidth="1"/>
    <col min="4" max="9" width="10.734375" style="4" customWidth="1"/>
    <col min="10" max="16384" width="8.734375" style="4"/>
  </cols>
  <sheetData>
    <row r="2" spans="1:12" x14ac:dyDescent="0.55000000000000004">
      <c r="B2" s="35"/>
      <c r="C2" s="41"/>
      <c r="D2" s="169" t="s">
        <v>124</v>
      </c>
      <c r="E2" s="169"/>
      <c r="F2" s="169"/>
      <c r="G2" s="166" t="s">
        <v>96</v>
      </c>
      <c r="H2" s="167"/>
      <c r="I2" s="168"/>
      <c r="J2" s="167" t="s">
        <v>97</v>
      </c>
      <c r="K2" s="167"/>
      <c r="L2" s="168"/>
    </row>
    <row r="3" spans="1:12" x14ac:dyDescent="0.55000000000000004">
      <c r="B3" s="35"/>
      <c r="C3" s="60" t="s">
        <v>56</v>
      </c>
      <c r="D3" s="60" t="s">
        <v>125</v>
      </c>
      <c r="E3" s="61" t="s">
        <v>126</v>
      </c>
      <c r="F3" s="62" t="s">
        <v>127</v>
      </c>
      <c r="G3" s="60" t="s">
        <v>125</v>
      </c>
      <c r="H3" s="61" t="s">
        <v>126</v>
      </c>
      <c r="I3" s="62" t="s">
        <v>127</v>
      </c>
      <c r="J3" s="60" t="s">
        <v>125</v>
      </c>
      <c r="K3" s="61" t="s">
        <v>126</v>
      </c>
      <c r="L3" s="62" t="s">
        <v>127</v>
      </c>
    </row>
    <row r="4" spans="1:12" x14ac:dyDescent="0.55000000000000004">
      <c r="B4" s="33" t="s">
        <v>51</v>
      </c>
      <c r="C4" s="11" t="s">
        <v>57</v>
      </c>
      <c r="D4" s="3">
        <v>6.6600000000000006E-2</v>
      </c>
      <c r="E4" s="3">
        <v>5.7099999999999998E-2</v>
      </c>
      <c r="F4" s="29">
        <v>5.5199999999999999E-2</v>
      </c>
      <c r="G4" s="3">
        <v>6.7100000000000007E-2</v>
      </c>
      <c r="H4" s="3">
        <v>6.2300000000000001E-2</v>
      </c>
      <c r="I4" s="29">
        <v>5.2699999999999997E-2</v>
      </c>
      <c r="J4" s="3">
        <v>2.87E-2</v>
      </c>
      <c r="K4" s="3">
        <v>3.2500000000000001E-2</v>
      </c>
      <c r="L4" s="29">
        <v>2.98E-2</v>
      </c>
    </row>
    <row r="5" spans="1:12" x14ac:dyDescent="0.55000000000000004">
      <c r="B5" s="36" t="s">
        <v>52</v>
      </c>
      <c r="C5" s="11" t="s">
        <v>58</v>
      </c>
      <c r="D5" s="3">
        <v>1</v>
      </c>
      <c r="E5" s="3">
        <v>1</v>
      </c>
      <c r="F5" s="29">
        <v>0.95279999999999998</v>
      </c>
      <c r="G5" s="3">
        <v>0.87419999999999998</v>
      </c>
      <c r="H5" s="3">
        <v>0.92079999999999995</v>
      </c>
      <c r="I5" s="29">
        <v>0.93069999999999997</v>
      </c>
      <c r="J5" s="3">
        <v>0.84350000000000003</v>
      </c>
      <c r="K5" s="3">
        <v>0.86480000000000001</v>
      </c>
      <c r="L5" s="29">
        <v>0.84809999999999997</v>
      </c>
    </row>
    <row r="6" spans="1:12" x14ac:dyDescent="0.55000000000000004">
      <c r="B6" s="36" t="s">
        <v>53</v>
      </c>
      <c r="C6" s="11" t="s">
        <v>59</v>
      </c>
      <c r="D6" s="3">
        <v>0.61209999999999998</v>
      </c>
      <c r="E6" s="3">
        <v>0.61050000000000004</v>
      </c>
      <c r="F6" s="63">
        <v>0.61309999999999998</v>
      </c>
      <c r="G6" s="3">
        <v>0.61850000000000005</v>
      </c>
      <c r="H6" s="3">
        <v>0.62619999999999998</v>
      </c>
      <c r="I6" s="63">
        <v>0.62590000000000001</v>
      </c>
      <c r="J6" s="3">
        <v>0.65700000000000003</v>
      </c>
      <c r="K6" s="3">
        <v>0.66120000000000001</v>
      </c>
      <c r="L6" s="63">
        <v>0.67779999999999996</v>
      </c>
    </row>
    <row r="7" spans="1:12" x14ac:dyDescent="0.55000000000000004">
      <c r="B7" s="36" t="s">
        <v>54</v>
      </c>
      <c r="C7" s="11" t="s">
        <v>60</v>
      </c>
      <c r="D7" s="5">
        <v>2.4700000000000002</v>
      </c>
      <c r="E7" s="5">
        <v>2.68</v>
      </c>
      <c r="F7" s="38">
        <v>2.48</v>
      </c>
      <c r="G7" s="5">
        <v>2.17</v>
      </c>
      <c r="H7" s="5">
        <v>2.52</v>
      </c>
      <c r="I7" s="38">
        <v>2.81</v>
      </c>
      <c r="J7" s="5">
        <v>3.55</v>
      </c>
      <c r="K7" s="5">
        <v>3.24</v>
      </c>
      <c r="L7" s="38">
        <v>3.16</v>
      </c>
    </row>
    <row r="8" spans="1:12" x14ac:dyDescent="0.55000000000000004">
      <c r="B8" s="34" t="s">
        <v>55</v>
      </c>
      <c r="C8" s="10" t="s">
        <v>61</v>
      </c>
      <c r="D8" s="9">
        <v>1.51</v>
      </c>
      <c r="E8" s="9">
        <v>1.52</v>
      </c>
      <c r="F8" s="39">
        <v>1.97</v>
      </c>
      <c r="G8" s="9">
        <v>2</v>
      </c>
      <c r="H8" s="9">
        <v>1.73</v>
      </c>
      <c r="I8" s="39">
        <v>2.14</v>
      </c>
      <c r="J8" s="9">
        <v>5.61</v>
      </c>
      <c r="K8" s="9">
        <v>5.44</v>
      </c>
      <c r="L8" s="39">
        <v>5.44</v>
      </c>
    </row>
    <row r="9" spans="1:12" x14ac:dyDescent="0.55000000000000004">
      <c r="B9" s="34" t="s">
        <v>43</v>
      </c>
      <c r="C9" s="10" t="s">
        <v>62</v>
      </c>
      <c r="D9" s="8">
        <v>0.15179999999999999</v>
      </c>
      <c r="E9" s="8">
        <v>0.14219999999999999</v>
      </c>
      <c r="F9" s="37">
        <v>0.1573</v>
      </c>
      <c r="G9" s="8">
        <v>0.15709999999999999</v>
      </c>
      <c r="H9" s="8">
        <v>0.15670000000000001</v>
      </c>
      <c r="I9" s="37">
        <v>0.1847</v>
      </c>
      <c r="J9" s="8">
        <v>0.3175</v>
      </c>
      <c r="K9" s="8">
        <v>0.3039</v>
      </c>
      <c r="L9" s="37">
        <v>0.29430000000000001</v>
      </c>
    </row>
    <row r="13" spans="1:12" x14ac:dyDescent="0.55000000000000004">
      <c r="A13" s="32"/>
      <c r="B13" s="32"/>
      <c r="C13" s="22"/>
      <c r="E13" s="22"/>
      <c r="F13" s="22"/>
      <c r="H13" s="22"/>
      <c r="I13" s="22"/>
      <c r="J13" s="32"/>
    </row>
    <row r="14" spans="1:12" x14ac:dyDescent="0.55000000000000004">
      <c r="A14" s="32"/>
      <c r="B14" s="32"/>
      <c r="C14" s="22"/>
      <c r="E14" s="22"/>
      <c r="F14" s="22"/>
      <c r="H14" s="22"/>
      <c r="I14" s="22"/>
      <c r="J14" s="32"/>
    </row>
    <row r="15" spans="1:12" x14ac:dyDescent="0.55000000000000004">
      <c r="A15" s="32"/>
      <c r="B15" s="32"/>
      <c r="C15" s="22"/>
      <c r="E15" s="23"/>
      <c r="F15" s="23"/>
      <c r="H15" s="23"/>
      <c r="I15" s="23"/>
      <c r="J15" s="32"/>
    </row>
    <row r="16" spans="1:12" x14ac:dyDescent="0.55000000000000004">
      <c r="A16" s="32"/>
      <c r="B16" s="32"/>
      <c r="C16" s="22"/>
      <c r="E16" s="23"/>
      <c r="F16" s="23"/>
      <c r="H16" s="23"/>
      <c r="I16" s="23"/>
      <c r="J16" s="32"/>
    </row>
    <row r="17" spans="1:10" x14ac:dyDescent="0.55000000000000004">
      <c r="A17" s="32"/>
      <c r="B17" s="32"/>
      <c r="C17" s="22"/>
      <c r="E17" s="23"/>
      <c r="F17" s="23"/>
      <c r="H17" s="23"/>
      <c r="I17" s="23"/>
      <c r="J17" s="32"/>
    </row>
    <row r="18" spans="1:10" x14ac:dyDescent="0.55000000000000004">
      <c r="A18" s="32"/>
      <c r="B18" s="32"/>
      <c r="C18" s="22"/>
      <c r="D18" s="22"/>
      <c r="E18" s="22"/>
      <c r="F18" s="22"/>
      <c r="H18" s="22"/>
      <c r="I18" s="22"/>
      <c r="J18" s="32"/>
    </row>
    <row r="19" spans="1:10" x14ac:dyDescent="0.55000000000000004">
      <c r="A19" s="32"/>
      <c r="B19" s="32"/>
      <c r="C19" s="22"/>
      <c r="D19" s="22"/>
      <c r="E19" s="22"/>
      <c r="F19" s="22"/>
      <c r="G19" s="22"/>
      <c r="H19" s="22"/>
      <c r="I19" s="22"/>
      <c r="J19" s="32"/>
    </row>
    <row r="20" spans="1:10" x14ac:dyDescent="0.55000000000000004">
      <c r="A20" s="32"/>
      <c r="B20" s="32"/>
      <c r="C20" s="22"/>
      <c r="D20" s="23"/>
      <c r="E20" s="23"/>
      <c r="F20" s="23"/>
      <c r="G20" s="23"/>
      <c r="H20" s="23"/>
      <c r="I20" s="23"/>
      <c r="J20" s="32"/>
    </row>
    <row r="21" spans="1:10" x14ac:dyDescent="0.55000000000000004">
      <c r="A21" s="32"/>
      <c r="B21" s="32"/>
      <c r="C21" s="32"/>
      <c r="D21" s="32"/>
      <c r="E21" s="32"/>
      <c r="F21" s="32"/>
      <c r="G21" s="32"/>
      <c r="H21" s="32"/>
      <c r="I21" s="32"/>
      <c r="J21" s="32"/>
    </row>
    <row r="22" spans="1:10" x14ac:dyDescent="0.55000000000000004">
      <c r="A22" s="32"/>
      <c r="B22" s="32"/>
      <c r="C22" s="32"/>
      <c r="D22" s="32"/>
      <c r="E22" s="32"/>
      <c r="F22" s="32"/>
      <c r="G22" s="32"/>
      <c r="H22" s="32"/>
      <c r="I22" s="32"/>
      <c r="J22" s="32"/>
    </row>
    <row r="23" spans="1:10" x14ac:dyDescent="0.55000000000000004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 spans="1:10" x14ac:dyDescent="0.55000000000000004">
      <c r="A24" s="32"/>
      <c r="B24" s="32"/>
      <c r="C24" s="32"/>
      <c r="D24" s="32"/>
      <c r="E24" s="32"/>
      <c r="F24" s="32"/>
      <c r="G24" s="32"/>
      <c r="H24" s="32"/>
      <c r="I24" s="32"/>
      <c r="J24" s="32"/>
    </row>
  </sheetData>
  <mergeCells count="3">
    <mergeCell ref="G2:I2"/>
    <mergeCell ref="J2:L2"/>
    <mergeCell ref="D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8"/>
  <sheetViews>
    <sheetView tabSelected="1" topLeftCell="A37" zoomScale="110" zoomScaleNormal="110" zoomScalePageLayoutView="130" workbookViewId="0">
      <pane xSplit="1" topLeftCell="I1" activePane="topRight" state="frozen"/>
      <selection activeCell="A10" sqref="A10"/>
      <selection pane="topRight" activeCell="C83" sqref="C83"/>
    </sheetView>
  </sheetViews>
  <sheetFormatPr defaultColWidth="10.7890625" defaultRowHeight="11.7" x14ac:dyDescent="0.55000000000000004"/>
  <cols>
    <col min="1" max="1" width="23.26171875" style="238" customWidth="1"/>
    <col min="2" max="2" width="7.1015625" style="137" customWidth="1"/>
    <col min="3" max="4" width="7.62890625" style="137" customWidth="1"/>
    <col min="5" max="5" width="7.62890625" style="138" customWidth="1"/>
    <col min="6" max="6" width="8.3671875" style="138" customWidth="1"/>
    <col min="7" max="7" width="8.1015625" style="138" customWidth="1"/>
    <col min="8" max="9" width="7.62890625" style="138" customWidth="1"/>
    <col min="10" max="10" width="7.62890625" style="139" customWidth="1"/>
    <col min="11" max="11" width="8.47265625" style="139" customWidth="1"/>
    <col min="12" max="17" width="7.62890625" style="139" customWidth="1"/>
    <col min="18" max="24" width="10.7890625" style="173"/>
    <col min="25" max="25" width="15.9453125" style="141" customWidth="1"/>
    <col min="26" max="31" width="10.7890625" style="141"/>
    <col min="32" max="16384" width="10.7890625" style="71"/>
  </cols>
  <sheetData>
    <row r="1" spans="1:31" s="64" customFormat="1" ht="14.5" customHeight="1" x14ac:dyDescent="0.55000000000000004">
      <c r="B1" s="170" t="s">
        <v>116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65"/>
      <c r="Z1" s="65"/>
      <c r="AA1" s="65"/>
      <c r="AB1" s="65"/>
      <c r="AC1" s="65"/>
      <c r="AD1" s="65"/>
      <c r="AE1" s="65"/>
    </row>
    <row r="2" spans="1:31" s="67" customFormat="1" x14ac:dyDescent="0.55000000000000004">
      <c r="A2" s="66"/>
      <c r="B2" s="198">
        <v>2001</v>
      </c>
      <c r="C2" s="198">
        <v>2002</v>
      </c>
      <c r="D2" s="198">
        <v>2003</v>
      </c>
      <c r="E2" s="220">
        <v>2004</v>
      </c>
      <c r="F2" s="220">
        <v>2005</v>
      </c>
      <c r="G2" s="220">
        <v>2006</v>
      </c>
      <c r="H2" s="220">
        <v>2007</v>
      </c>
      <c r="I2" s="220">
        <v>2008</v>
      </c>
      <c r="J2" s="220">
        <v>2009</v>
      </c>
      <c r="K2" s="220">
        <v>2010</v>
      </c>
      <c r="L2" s="220">
        <v>2011</v>
      </c>
      <c r="M2" s="220">
        <v>2012</v>
      </c>
      <c r="N2" s="220">
        <v>2013</v>
      </c>
      <c r="O2" s="220">
        <v>2014</v>
      </c>
      <c r="P2" s="220">
        <v>2015</v>
      </c>
      <c r="Q2" s="221">
        <v>2016</v>
      </c>
      <c r="R2" s="171"/>
      <c r="S2" s="171"/>
      <c r="T2" s="171"/>
      <c r="U2" s="171"/>
      <c r="V2" s="171"/>
      <c r="W2" s="171"/>
      <c r="X2" s="171"/>
      <c r="Y2" s="65"/>
      <c r="Z2" s="65"/>
      <c r="AA2" s="65"/>
      <c r="AB2" s="65"/>
      <c r="AC2" s="65"/>
      <c r="AD2" s="65"/>
      <c r="AE2" s="65"/>
    </row>
    <row r="3" spans="1:31" ht="23.4" x14ac:dyDescent="0.55000000000000004">
      <c r="A3" s="222" t="s">
        <v>99</v>
      </c>
      <c r="B3" s="68">
        <v>2272.2310000000002</v>
      </c>
      <c r="C3" s="68">
        <v>2690.4749999999999</v>
      </c>
      <c r="D3" s="68">
        <v>3148.5929999999998</v>
      </c>
      <c r="E3" s="69">
        <v>3864.95</v>
      </c>
      <c r="F3" s="69">
        <v>4701.2889999999998</v>
      </c>
      <c r="G3" s="69">
        <v>5607.3760000000002</v>
      </c>
      <c r="H3" s="69">
        <v>6591.7730000000001</v>
      </c>
      <c r="I3" s="69">
        <v>7953.9120000000003</v>
      </c>
      <c r="J3" s="69">
        <v>8032</v>
      </c>
      <c r="K3" s="69">
        <v>9006</v>
      </c>
      <c r="L3" s="69">
        <v>10108</v>
      </c>
      <c r="M3" s="69">
        <v>11699</v>
      </c>
      <c r="N3" s="69">
        <v>12917</v>
      </c>
      <c r="O3" s="69">
        <v>14194</v>
      </c>
      <c r="P3" s="69">
        <v>15389</v>
      </c>
      <c r="Q3" s="70">
        <v>15724</v>
      </c>
    </row>
    <row r="4" spans="1:31" s="75" customFormat="1" ht="23.4" x14ac:dyDescent="0.55000000000000004">
      <c r="A4" s="223" t="s">
        <v>98</v>
      </c>
      <c r="B4" s="72">
        <v>1482</v>
      </c>
      <c r="C4" s="72">
        <v>1757</v>
      </c>
      <c r="D4" s="72">
        <v>2068</v>
      </c>
      <c r="E4" s="73">
        <v>2521</v>
      </c>
      <c r="F4" s="73">
        <v>3052</v>
      </c>
      <c r="G4" s="73">
        <v>3648</v>
      </c>
      <c r="H4" s="73">
        <v>4295</v>
      </c>
      <c r="I4" s="73">
        <v>5247</v>
      </c>
      <c r="J4" s="73">
        <v>5277</v>
      </c>
      <c r="K4" s="73">
        <v>5870</v>
      </c>
      <c r="L4" s="73">
        <v>6571</v>
      </c>
      <c r="M4" s="73">
        <v>7543</v>
      </c>
      <c r="N4" s="73">
        <v>8288</v>
      </c>
      <c r="O4" s="73">
        <v>9150</v>
      </c>
      <c r="P4" s="73">
        <v>9973</v>
      </c>
      <c r="Q4" s="74">
        <v>10313</v>
      </c>
      <c r="R4" s="173"/>
      <c r="S4" s="173"/>
      <c r="T4" s="173"/>
      <c r="U4" s="173"/>
      <c r="V4" s="173"/>
      <c r="W4" s="173"/>
      <c r="X4" s="173"/>
      <c r="Y4" s="182"/>
      <c r="Z4" s="182"/>
      <c r="AA4" s="182"/>
      <c r="AB4" s="182"/>
      <c r="AC4" s="182"/>
      <c r="AD4" s="182"/>
      <c r="AE4" s="182"/>
    </row>
    <row r="5" spans="1:31" x14ac:dyDescent="0.55000000000000004">
      <c r="A5" s="222" t="s">
        <v>100</v>
      </c>
      <c r="B5" s="68">
        <f t="shared" ref="B5:Q5" si="0">B3-B4</f>
        <v>790.23100000000022</v>
      </c>
      <c r="C5" s="68">
        <f t="shared" si="0"/>
        <v>933.47499999999991</v>
      </c>
      <c r="D5" s="68">
        <f t="shared" si="0"/>
        <v>1080.5929999999998</v>
      </c>
      <c r="E5" s="69">
        <f t="shared" si="0"/>
        <v>1343.9499999999998</v>
      </c>
      <c r="F5" s="69">
        <f t="shared" si="0"/>
        <v>1649.2889999999998</v>
      </c>
      <c r="G5" s="69">
        <f t="shared" si="0"/>
        <v>1959.3760000000002</v>
      </c>
      <c r="H5" s="69">
        <f t="shared" si="0"/>
        <v>2296.7730000000001</v>
      </c>
      <c r="I5" s="69">
        <f t="shared" si="0"/>
        <v>2706.9120000000003</v>
      </c>
      <c r="J5" s="69">
        <f t="shared" si="0"/>
        <v>2755</v>
      </c>
      <c r="K5" s="69">
        <f t="shared" si="0"/>
        <v>3136</v>
      </c>
      <c r="L5" s="69">
        <f t="shared" si="0"/>
        <v>3537</v>
      </c>
      <c r="M5" s="69">
        <f t="shared" si="0"/>
        <v>4156</v>
      </c>
      <c r="N5" s="69">
        <f t="shared" si="0"/>
        <v>4629</v>
      </c>
      <c r="O5" s="69">
        <f t="shared" si="0"/>
        <v>5044</v>
      </c>
      <c r="P5" s="69">
        <f t="shared" si="0"/>
        <v>5416</v>
      </c>
      <c r="Q5" s="70">
        <f t="shared" si="0"/>
        <v>5411</v>
      </c>
    </row>
    <row r="6" spans="1:31" s="75" customFormat="1" x14ac:dyDescent="0.55000000000000004">
      <c r="A6" s="223" t="s">
        <v>101</v>
      </c>
      <c r="B6" s="72">
        <f t="shared" ref="B6:P6" si="1">B5-B7</f>
        <v>678.23100000000022</v>
      </c>
      <c r="C6" s="72">
        <f t="shared" si="1"/>
        <v>784.47499999999991</v>
      </c>
      <c r="D6" s="72">
        <f t="shared" si="1"/>
        <v>905.59299999999985</v>
      </c>
      <c r="E6" s="73">
        <f t="shared" si="1"/>
        <v>1114.9499999999998</v>
      </c>
      <c r="F6" s="73">
        <f t="shared" si="1"/>
        <v>1419.2889999999998</v>
      </c>
      <c r="G6" s="73">
        <f t="shared" si="1"/>
        <v>1640.3760000000002</v>
      </c>
      <c r="H6" s="73">
        <f t="shared" si="1"/>
        <v>1999.7730000000001</v>
      </c>
      <c r="I6" s="73">
        <f t="shared" si="1"/>
        <v>2470.9120000000003</v>
      </c>
      <c r="J6" s="73">
        <f t="shared" si="1"/>
        <v>2471</v>
      </c>
      <c r="K6" s="73">
        <f t="shared" si="1"/>
        <v>2698</v>
      </c>
      <c r="L6" s="73">
        <f t="shared" si="1"/>
        <v>2989</v>
      </c>
      <c r="M6" s="73">
        <f t="shared" si="1"/>
        <v>3412</v>
      </c>
      <c r="N6" s="73">
        <f t="shared" si="1"/>
        <v>3746</v>
      </c>
      <c r="O6" s="73">
        <f t="shared" si="1"/>
        <v>4110</v>
      </c>
      <c r="P6" s="73">
        <f t="shared" si="1"/>
        <v>4555</v>
      </c>
      <c r="Q6" s="74">
        <f>Q5-Q7</f>
        <v>4554</v>
      </c>
      <c r="R6" s="173"/>
      <c r="S6" s="173"/>
      <c r="T6" s="173"/>
      <c r="U6" s="173"/>
      <c r="V6" s="173"/>
      <c r="W6" s="173"/>
      <c r="X6" s="173"/>
      <c r="Y6" s="182"/>
      <c r="Z6" s="182"/>
      <c r="AA6" s="182"/>
      <c r="AB6" s="182"/>
      <c r="AC6" s="182"/>
      <c r="AD6" s="182"/>
      <c r="AE6" s="182"/>
    </row>
    <row r="7" spans="1:31" x14ac:dyDescent="0.55000000000000004">
      <c r="A7" s="222" t="s">
        <v>102</v>
      </c>
      <c r="B7" s="68">
        <v>112</v>
      </c>
      <c r="C7" s="68">
        <v>149</v>
      </c>
      <c r="D7" s="68">
        <v>175</v>
      </c>
      <c r="E7" s="69">
        <v>229</v>
      </c>
      <c r="F7" s="69">
        <v>230</v>
      </c>
      <c r="G7" s="69">
        <v>319</v>
      </c>
      <c r="H7" s="69">
        <v>297</v>
      </c>
      <c r="I7" s="69">
        <v>236</v>
      </c>
      <c r="J7" s="69">
        <v>284</v>
      </c>
      <c r="K7" s="69">
        <v>438</v>
      </c>
      <c r="L7" s="69">
        <v>548</v>
      </c>
      <c r="M7" s="69">
        <v>744</v>
      </c>
      <c r="N7" s="69">
        <v>883</v>
      </c>
      <c r="O7" s="69">
        <v>934</v>
      </c>
      <c r="P7" s="69">
        <v>861</v>
      </c>
      <c r="Q7" s="70">
        <v>857</v>
      </c>
    </row>
    <row r="8" spans="1:31" s="79" customFormat="1" x14ac:dyDescent="0.55000000000000004">
      <c r="A8" s="224" t="s">
        <v>105</v>
      </c>
      <c r="B8" s="76">
        <v>1.6</v>
      </c>
      <c r="C8" s="76">
        <v>2.1</v>
      </c>
      <c r="D8" s="76">
        <v>5.6</v>
      </c>
      <c r="E8" s="77">
        <v>6.5</v>
      </c>
      <c r="F8" s="77">
        <v>9.6</v>
      </c>
      <c r="G8" s="77">
        <v>20.7</v>
      </c>
      <c r="H8" s="77">
        <v>11.3</v>
      </c>
      <c r="I8" s="77">
        <v>6.7</v>
      </c>
      <c r="J8" s="77">
        <v>4</v>
      </c>
      <c r="K8" s="77">
        <v>7</v>
      </c>
      <c r="L8" s="77">
        <v>8</v>
      </c>
      <c r="M8" s="77">
        <v>8</v>
      </c>
      <c r="N8" s="77">
        <v>11</v>
      </c>
      <c r="O8" s="77">
        <v>12</v>
      </c>
      <c r="P8" s="77">
        <v>17</v>
      </c>
      <c r="Q8" s="78">
        <v>11</v>
      </c>
      <c r="R8" s="174"/>
      <c r="S8" s="174"/>
      <c r="T8" s="174"/>
      <c r="U8" s="174"/>
      <c r="V8" s="174"/>
      <c r="W8" s="174"/>
      <c r="X8" s="174"/>
      <c r="Y8" s="183"/>
      <c r="Z8" s="183"/>
      <c r="AA8" s="183"/>
      <c r="AB8" s="183"/>
      <c r="AC8" s="183"/>
      <c r="AD8" s="183"/>
      <c r="AE8" s="183"/>
    </row>
    <row r="9" spans="1:31" ht="23.4" x14ac:dyDescent="0.55000000000000004">
      <c r="A9" s="222" t="s">
        <v>103</v>
      </c>
      <c r="B9" s="68">
        <f t="shared" ref="B9:Q9" si="2">B7+B8</f>
        <v>113.6</v>
      </c>
      <c r="C9" s="68">
        <f t="shared" si="2"/>
        <v>151.1</v>
      </c>
      <c r="D9" s="68">
        <f t="shared" si="2"/>
        <v>180.6</v>
      </c>
      <c r="E9" s="69">
        <f t="shared" si="2"/>
        <v>235.5</v>
      </c>
      <c r="F9" s="69">
        <f t="shared" si="2"/>
        <v>239.6</v>
      </c>
      <c r="G9" s="69">
        <f t="shared" si="2"/>
        <v>339.7</v>
      </c>
      <c r="H9" s="69">
        <f t="shared" si="2"/>
        <v>308.3</v>
      </c>
      <c r="I9" s="69">
        <f t="shared" si="2"/>
        <v>242.7</v>
      </c>
      <c r="J9" s="69">
        <f t="shared" si="2"/>
        <v>288</v>
      </c>
      <c r="K9" s="69">
        <f t="shared" si="2"/>
        <v>445</v>
      </c>
      <c r="L9" s="69">
        <f t="shared" si="2"/>
        <v>556</v>
      </c>
      <c r="M9" s="69">
        <f t="shared" si="2"/>
        <v>752</v>
      </c>
      <c r="N9" s="69">
        <f t="shared" si="2"/>
        <v>894</v>
      </c>
      <c r="O9" s="69">
        <f t="shared" si="2"/>
        <v>946</v>
      </c>
      <c r="P9" s="69">
        <f t="shared" si="2"/>
        <v>878</v>
      </c>
      <c r="Q9" s="70">
        <f t="shared" si="2"/>
        <v>868</v>
      </c>
    </row>
    <row r="10" spans="1:31" s="83" customFormat="1" x14ac:dyDescent="0.55000000000000004">
      <c r="A10" s="225" t="s">
        <v>104</v>
      </c>
      <c r="B10" s="80">
        <v>17.89</v>
      </c>
      <c r="C10" s="80">
        <v>10.38</v>
      </c>
      <c r="D10" s="80">
        <v>8.11</v>
      </c>
      <c r="E10" s="81">
        <v>7.25</v>
      </c>
      <c r="F10" s="81">
        <v>2.2200000000000002</v>
      </c>
      <c r="G10" s="81">
        <v>0.03</v>
      </c>
      <c r="H10" s="81">
        <v>4.2</v>
      </c>
      <c r="I10" s="81">
        <v>36.4</v>
      </c>
      <c r="J10" s="81">
        <v>37</v>
      </c>
      <c r="K10" s="81">
        <v>33</v>
      </c>
      <c r="L10" s="81">
        <v>4</v>
      </c>
      <c r="M10" s="81"/>
      <c r="N10" s="81"/>
      <c r="O10" s="81"/>
      <c r="P10" s="81"/>
      <c r="Q10" s="82">
        <v>41</v>
      </c>
      <c r="R10" s="175"/>
      <c r="S10" s="175"/>
      <c r="T10" s="175"/>
      <c r="U10" s="175"/>
      <c r="V10" s="175"/>
      <c r="W10" s="175"/>
      <c r="X10" s="175"/>
      <c r="Y10" s="184"/>
      <c r="Z10" s="184"/>
      <c r="AA10" s="184"/>
      <c r="AB10" s="184"/>
      <c r="AC10" s="184"/>
      <c r="AD10" s="184"/>
      <c r="AE10" s="184"/>
    </row>
    <row r="11" spans="1:31" x14ac:dyDescent="0.55000000000000004">
      <c r="A11" s="222" t="s">
        <v>106</v>
      </c>
      <c r="B11" s="68">
        <f t="shared" ref="B11:Q11" si="3">B9-B10</f>
        <v>95.71</v>
      </c>
      <c r="C11" s="68">
        <f t="shared" si="3"/>
        <v>140.72</v>
      </c>
      <c r="D11" s="68">
        <f t="shared" si="3"/>
        <v>172.49</v>
      </c>
      <c r="E11" s="69">
        <f t="shared" si="3"/>
        <v>228.25</v>
      </c>
      <c r="F11" s="69">
        <f t="shared" si="3"/>
        <v>237.38</v>
      </c>
      <c r="G11" s="69">
        <f t="shared" si="3"/>
        <v>339.67</v>
      </c>
      <c r="H11" s="69">
        <f t="shared" si="3"/>
        <v>304.10000000000002</v>
      </c>
      <c r="I11" s="69">
        <f t="shared" si="3"/>
        <v>206.29999999999998</v>
      </c>
      <c r="J11" s="69">
        <f t="shared" si="3"/>
        <v>251</v>
      </c>
      <c r="K11" s="69">
        <f t="shared" si="3"/>
        <v>412</v>
      </c>
      <c r="L11" s="69">
        <f t="shared" si="3"/>
        <v>552</v>
      </c>
      <c r="M11" s="69">
        <f t="shared" si="3"/>
        <v>752</v>
      </c>
      <c r="N11" s="69">
        <f t="shared" si="3"/>
        <v>894</v>
      </c>
      <c r="O11" s="69">
        <f t="shared" si="3"/>
        <v>946</v>
      </c>
      <c r="P11" s="69">
        <f t="shared" si="3"/>
        <v>878</v>
      </c>
      <c r="Q11" s="70">
        <f t="shared" si="3"/>
        <v>827</v>
      </c>
    </row>
    <row r="12" spans="1:31" s="79" customFormat="1" x14ac:dyDescent="0.55000000000000004">
      <c r="A12" s="224" t="s">
        <v>111</v>
      </c>
      <c r="B12" s="76">
        <v>78.8</v>
      </c>
      <c r="C12" s="76">
        <v>86</v>
      </c>
      <c r="D12" s="76">
        <v>98</v>
      </c>
      <c r="E12" s="77">
        <v>111.9</v>
      </c>
      <c r="F12" s="77">
        <v>133.80000000000001</v>
      </c>
      <c r="G12" s="77">
        <v>156.19999999999999</v>
      </c>
      <c r="H12" s="77">
        <v>186.4</v>
      </c>
      <c r="I12" s="77">
        <v>249.2</v>
      </c>
      <c r="J12" s="77">
        <v>267</v>
      </c>
      <c r="K12" s="77">
        <v>276</v>
      </c>
      <c r="L12" s="77">
        <v>287</v>
      </c>
      <c r="M12" s="77">
        <v>311</v>
      </c>
      <c r="N12" s="77">
        <v>339</v>
      </c>
      <c r="O12" s="77">
        <v>377</v>
      </c>
      <c r="P12" s="77">
        <v>439</v>
      </c>
      <c r="Q12" s="78">
        <v>498</v>
      </c>
      <c r="R12" s="174"/>
      <c r="S12" s="174"/>
      <c r="T12" s="174"/>
      <c r="U12" s="174"/>
      <c r="V12" s="174"/>
      <c r="W12" s="174"/>
      <c r="X12" s="174"/>
      <c r="Y12" s="183"/>
      <c r="Z12" s="183"/>
      <c r="AA12" s="183"/>
      <c r="AB12" s="183"/>
      <c r="AC12" s="183"/>
      <c r="AD12" s="183"/>
      <c r="AE12" s="183"/>
    </row>
    <row r="13" spans="1:31" x14ac:dyDescent="0.55000000000000004">
      <c r="A13" s="222" t="s">
        <v>112</v>
      </c>
      <c r="B13" s="68">
        <f t="shared" ref="B13:Q13" si="4">B9+B12</f>
        <v>192.39999999999998</v>
      </c>
      <c r="C13" s="68">
        <f t="shared" si="4"/>
        <v>237.1</v>
      </c>
      <c r="D13" s="68">
        <f t="shared" si="4"/>
        <v>278.60000000000002</v>
      </c>
      <c r="E13" s="69">
        <f t="shared" si="4"/>
        <v>347.4</v>
      </c>
      <c r="F13" s="69">
        <f t="shared" si="4"/>
        <v>373.4</v>
      </c>
      <c r="G13" s="69">
        <f t="shared" si="4"/>
        <v>495.9</v>
      </c>
      <c r="H13" s="69">
        <f t="shared" si="4"/>
        <v>494.70000000000005</v>
      </c>
      <c r="I13" s="69">
        <f t="shared" si="4"/>
        <v>491.9</v>
      </c>
      <c r="J13" s="69">
        <f t="shared" si="4"/>
        <v>555</v>
      </c>
      <c r="K13" s="69">
        <f t="shared" si="4"/>
        <v>721</v>
      </c>
      <c r="L13" s="69">
        <f t="shared" si="4"/>
        <v>843</v>
      </c>
      <c r="M13" s="69">
        <f t="shared" si="4"/>
        <v>1063</v>
      </c>
      <c r="N13" s="69">
        <f t="shared" si="4"/>
        <v>1233</v>
      </c>
      <c r="O13" s="69">
        <f t="shared" si="4"/>
        <v>1323</v>
      </c>
      <c r="P13" s="69">
        <f t="shared" si="4"/>
        <v>1317</v>
      </c>
      <c r="Q13" s="70">
        <f t="shared" si="4"/>
        <v>1366</v>
      </c>
    </row>
    <row r="14" spans="1:31" s="79" customFormat="1" x14ac:dyDescent="0.55000000000000004">
      <c r="A14" s="224" t="s">
        <v>113</v>
      </c>
      <c r="B14" s="76">
        <v>38.200000000000003</v>
      </c>
      <c r="C14" s="76">
        <v>56.3</v>
      </c>
      <c r="D14" s="76">
        <v>69.099999999999994</v>
      </c>
      <c r="E14" s="77">
        <v>91.4</v>
      </c>
      <c r="F14" s="77">
        <v>100.8</v>
      </c>
      <c r="G14" s="77">
        <v>135.9</v>
      </c>
      <c r="H14" s="77">
        <v>121.8</v>
      </c>
      <c r="I14" s="77">
        <v>92</v>
      </c>
      <c r="J14" s="77">
        <v>104</v>
      </c>
      <c r="K14" s="77">
        <v>166</v>
      </c>
      <c r="L14" s="77">
        <v>209</v>
      </c>
      <c r="M14" s="77">
        <v>286</v>
      </c>
      <c r="N14" s="77">
        <v>343</v>
      </c>
      <c r="O14" s="77">
        <v>367</v>
      </c>
      <c r="P14" s="77">
        <v>342</v>
      </c>
      <c r="Q14" s="78">
        <v>320</v>
      </c>
      <c r="R14" s="174"/>
      <c r="S14" s="174"/>
      <c r="T14" s="174"/>
      <c r="U14" s="174"/>
      <c r="V14" s="174"/>
      <c r="W14" s="174"/>
      <c r="X14" s="174"/>
      <c r="Y14" s="183"/>
      <c r="Z14" s="183"/>
      <c r="AA14" s="183"/>
      <c r="AB14" s="183"/>
      <c r="AC14" s="183"/>
      <c r="AD14" s="183"/>
      <c r="AE14" s="183"/>
    </row>
    <row r="15" spans="1:31" x14ac:dyDescent="0.55000000000000004">
      <c r="A15" s="222" t="s">
        <v>107</v>
      </c>
      <c r="B15" s="68">
        <f t="shared" ref="B15:Q15" si="5">B11-B14</f>
        <v>57.509999999999991</v>
      </c>
      <c r="C15" s="68">
        <f t="shared" si="5"/>
        <v>84.42</v>
      </c>
      <c r="D15" s="68">
        <f t="shared" si="5"/>
        <v>103.39000000000001</v>
      </c>
      <c r="E15" s="69">
        <f t="shared" si="5"/>
        <v>136.85</v>
      </c>
      <c r="F15" s="69">
        <f t="shared" si="5"/>
        <v>136.57999999999998</v>
      </c>
      <c r="G15" s="69">
        <f t="shared" si="5"/>
        <v>203.77</v>
      </c>
      <c r="H15" s="69">
        <f t="shared" si="5"/>
        <v>182.3</v>
      </c>
      <c r="I15" s="69">
        <f t="shared" si="5"/>
        <v>114.29999999999998</v>
      </c>
      <c r="J15" s="69">
        <f t="shared" si="5"/>
        <v>147</v>
      </c>
      <c r="K15" s="69">
        <f t="shared" si="5"/>
        <v>246</v>
      </c>
      <c r="L15" s="69">
        <f t="shared" si="5"/>
        <v>343</v>
      </c>
      <c r="M15" s="69">
        <f t="shared" si="5"/>
        <v>466</v>
      </c>
      <c r="N15" s="69">
        <f t="shared" si="5"/>
        <v>551</v>
      </c>
      <c r="O15" s="69">
        <f t="shared" si="5"/>
        <v>579</v>
      </c>
      <c r="P15" s="69">
        <f t="shared" si="5"/>
        <v>536</v>
      </c>
      <c r="Q15" s="70">
        <f t="shared" si="5"/>
        <v>507</v>
      </c>
    </row>
    <row r="16" spans="1:31" s="75" customFormat="1" x14ac:dyDescent="0.55000000000000004">
      <c r="A16" s="223" t="s">
        <v>114</v>
      </c>
      <c r="B16" s="72">
        <f t="shared" ref="B16:I16" si="6">B13-B14</f>
        <v>154.19999999999999</v>
      </c>
      <c r="C16" s="72">
        <f t="shared" si="6"/>
        <v>180.8</v>
      </c>
      <c r="D16" s="72">
        <f t="shared" si="6"/>
        <v>209.50000000000003</v>
      </c>
      <c r="E16" s="73">
        <f t="shared" si="6"/>
        <v>255.99999999999997</v>
      </c>
      <c r="F16" s="73">
        <f t="shared" si="6"/>
        <v>272.59999999999997</v>
      </c>
      <c r="G16" s="73">
        <f t="shared" si="6"/>
        <v>360</v>
      </c>
      <c r="H16" s="73">
        <f t="shared" si="6"/>
        <v>372.90000000000003</v>
      </c>
      <c r="I16" s="73">
        <f t="shared" si="6"/>
        <v>399.9</v>
      </c>
      <c r="J16" s="73">
        <f t="shared" ref="J16:Q16" si="7">J13-J14</f>
        <v>451</v>
      </c>
      <c r="K16" s="73">
        <f t="shared" si="7"/>
        <v>555</v>
      </c>
      <c r="L16" s="73">
        <f t="shared" si="7"/>
        <v>634</v>
      </c>
      <c r="M16" s="73">
        <f t="shared" si="7"/>
        <v>777</v>
      </c>
      <c r="N16" s="73">
        <f t="shared" si="7"/>
        <v>890</v>
      </c>
      <c r="O16" s="73">
        <f t="shared" si="7"/>
        <v>956</v>
      </c>
      <c r="P16" s="73">
        <f t="shared" si="7"/>
        <v>975</v>
      </c>
      <c r="Q16" s="74">
        <f t="shared" si="7"/>
        <v>1046</v>
      </c>
      <c r="R16" s="173"/>
      <c r="S16" s="173"/>
      <c r="T16" s="173"/>
      <c r="U16" s="173"/>
      <c r="V16" s="173"/>
      <c r="W16" s="173"/>
      <c r="X16" s="173"/>
      <c r="Y16" s="182"/>
      <c r="Z16" s="182"/>
      <c r="AA16" s="182"/>
      <c r="AB16" s="182"/>
      <c r="AC16" s="182"/>
      <c r="AD16" s="182"/>
      <c r="AE16" s="182"/>
    </row>
    <row r="17" spans="1:31" s="86" customFormat="1" x14ac:dyDescent="0.55000000000000004">
      <c r="A17" s="226" t="s">
        <v>108</v>
      </c>
      <c r="B17" s="84">
        <v>1.26</v>
      </c>
      <c r="C17" s="84">
        <v>1.5</v>
      </c>
      <c r="D17" s="84">
        <v>1.76</v>
      </c>
      <c r="E17" s="84">
        <v>2.2400000000000002</v>
      </c>
      <c r="F17" s="84">
        <v>2.1</v>
      </c>
      <c r="G17" s="84">
        <v>1.46</v>
      </c>
      <c r="H17" s="84">
        <v>1.3</v>
      </c>
      <c r="I17" s="84">
        <v>0.82</v>
      </c>
      <c r="J17" s="84">
        <v>0.42</v>
      </c>
      <c r="K17" s="84">
        <v>0.72</v>
      </c>
      <c r="L17" s="84">
        <v>0.98</v>
      </c>
      <c r="M17" s="84">
        <v>1.28</v>
      </c>
      <c r="N17" s="84">
        <v>1.48</v>
      </c>
      <c r="O17" s="84">
        <v>1.57</v>
      </c>
      <c r="P17" s="84">
        <v>1.49</v>
      </c>
      <c r="Q17" s="85">
        <v>1.55</v>
      </c>
      <c r="R17" s="176"/>
      <c r="S17" s="176"/>
      <c r="T17" s="176"/>
      <c r="U17" s="176"/>
      <c r="V17" s="176"/>
      <c r="W17" s="176"/>
      <c r="X17" s="176"/>
      <c r="Y17" s="185"/>
      <c r="Z17" s="185"/>
      <c r="AA17" s="185"/>
      <c r="AB17" s="185"/>
      <c r="AC17" s="185"/>
      <c r="AD17" s="185"/>
      <c r="AE17" s="185"/>
    </row>
    <row r="18" spans="1:31" s="83" customFormat="1" x14ac:dyDescent="0.55000000000000004">
      <c r="A18" s="225" t="s">
        <v>134</v>
      </c>
      <c r="B18" s="80">
        <f>B$28</f>
        <v>0</v>
      </c>
      <c r="C18" s="80">
        <f>C$28</f>
        <v>0</v>
      </c>
      <c r="D18" s="80">
        <f t="shared" ref="D18:Q18" si="8">D$28</f>
        <v>0</v>
      </c>
      <c r="E18" s="80">
        <f t="shared" si="8"/>
        <v>27.728000000000002</v>
      </c>
      <c r="F18" s="80">
        <f t="shared" si="8"/>
        <v>54.683</v>
      </c>
      <c r="G18" s="80">
        <f t="shared" si="8"/>
        <v>358.07499999999999</v>
      </c>
      <c r="H18" s="80">
        <f t="shared" si="8"/>
        <v>96.742000000000004</v>
      </c>
      <c r="I18" s="80">
        <f t="shared" si="8"/>
        <v>109.072</v>
      </c>
      <c r="J18" s="80">
        <f t="shared" si="8"/>
        <v>19.832999999999998</v>
      </c>
      <c r="K18" s="80">
        <f t="shared" si="8"/>
        <v>8.5</v>
      </c>
      <c r="L18" s="80">
        <f t="shared" si="8"/>
        <v>52.62</v>
      </c>
      <c r="M18" s="80">
        <f t="shared" si="8"/>
        <v>94.504999999999995</v>
      </c>
      <c r="N18" s="80">
        <f t="shared" si="8"/>
        <v>508</v>
      </c>
      <c r="O18" s="80">
        <f t="shared" si="8"/>
        <v>170</v>
      </c>
      <c r="P18" s="80">
        <f t="shared" si="8"/>
        <v>184</v>
      </c>
      <c r="Q18" s="151">
        <f t="shared" si="8"/>
        <v>177</v>
      </c>
      <c r="R18" s="175"/>
      <c r="S18" s="175"/>
      <c r="T18" s="175"/>
      <c r="U18" s="175"/>
      <c r="V18" s="175"/>
      <c r="W18" s="175"/>
      <c r="X18" s="175"/>
      <c r="Y18" s="184"/>
      <c r="Z18" s="184"/>
      <c r="AA18" s="184"/>
      <c r="AB18" s="184"/>
      <c r="AC18" s="184"/>
      <c r="AD18" s="184"/>
      <c r="AE18" s="184"/>
    </row>
    <row r="19" spans="1:31" s="88" customFormat="1" x14ac:dyDescent="0.55000000000000004">
      <c r="A19" s="227" t="s">
        <v>115</v>
      </c>
      <c r="B19" s="87">
        <v>53.66</v>
      </c>
      <c r="C19" s="87">
        <v>56.39</v>
      </c>
      <c r="D19" s="87">
        <v>59.04</v>
      </c>
      <c r="E19" s="84">
        <v>61.32</v>
      </c>
      <c r="F19" s="84">
        <v>65.05</v>
      </c>
      <c r="G19" s="84">
        <v>139.33000000000001</v>
      </c>
      <c r="H19" s="84">
        <v>140.09</v>
      </c>
      <c r="I19" s="84">
        <v>139.88999999999999</v>
      </c>
      <c r="J19" s="84">
        <v>140.41</v>
      </c>
      <c r="K19" s="84">
        <v>166.24</v>
      </c>
      <c r="L19" s="84">
        <v>350.5</v>
      </c>
      <c r="M19" s="84">
        <v>364.8</v>
      </c>
      <c r="N19" s="84">
        <v>371.2</v>
      </c>
      <c r="O19" s="84">
        <v>367.8</v>
      </c>
      <c r="P19" s="84">
        <v>358.5</v>
      </c>
      <c r="Q19" s="85">
        <v>326.10000000000002</v>
      </c>
      <c r="R19" s="175"/>
      <c r="S19" s="175"/>
      <c r="T19" s="175"/>
      <c r="U19" s="175"/>
      <c r="V19" s="175"/>
      <c r="W19" s="175"/>
      <c r="X19" s="175"/>
      <c r="Y19" s="186"/>
      <c r="Z19" s="186"/>
      <c r="AA19" s="186"/>
      <c r="AB19" s="186"/>
      <c r="AC19" s="186"/>
      <c r="AD19" s="186"/>
      <c r="AE19" s="186"/>
    </row>
    <row r="20" spans="1:31" s="83" customFormat="1" x14ac:dyDescent="0.55000000000000004">
      <c r="A20" s="89" t="s">
        <v>110</v>
      </c>
      <c r="B20" s="90">
        <f t="shared" ref="B20:Q20" si="9">(B16-B18)/B19</f>
        <v>2.873648900484532</v>
      </c>
      <c r="C20" s="90">
        <f t="shared" si="9"/>
        <v>3.2062422415321867</v>
      </c>
      <c r="D20" s="90">
        <f t="shared" si="9"/>
        <v>3.5484417344173447</v>
      </c>
      <c r="E20" s="91">
        <f t="shared" si="9"/>
        <v>3.7226353555120673</v>
      </c>
      <c r="F20" s="91">
        <f t="shared" si="9"/>
        <v>3.3499923136049192</v>
      </c>
      <c r="G20" s="91">
        <f t="shared" si="9"/>
        <v>1.3816120002870962E-2</v>
      </c>
      <c r="H20" s="91">
        <f t="shared" si="9"/>
        <v>1.9712898850738811</v>
      </c>
      <c r="I20" s="91">
        <f t="shared" si="9"/>
        <v>2.078976338551719</v>
      </c>
      <c r="J20" s="91">
        <f t="shared" si="9"/>
        <v>3.0707713125845739</v>
      </c>
      <c r="K20" s="91">
        <f t="shared" si="9"/>
        <v>3.2874157844080845</v>
      </c>
      <c r="L20" s="91">
        <f t="shared" si="9"/>
        <v>1.6587161198288161</v>
      </c>
      <c r="M20" s="91">
        <f t="shared" si="9"/>
        <v>1.8708744517543858</v>
      </c>
      <c r="N20" s="91">
        <f t="shared" si="9"/>
        <v>1.0290948275862069</v>
      </c>
      <c r="O20" s="91">
        <f t="shared" si="9"/>
        <v>2.137030995106036</v>
      </c>
      <c r="P20" s="91">
        <f t="shared" si="9"/>
        <v>2.2064156206415619</v>
      </c>
      <c r="Q20" s="92">
        <f t="shared" si="9"/>
        <v>2.6648267402637225</v>
      </c>
      <c r="R20" s="175"/>
      <c r="S20" s="175"/>
      <c r="T20" s="175"/>
      <c r="U20" s="175"/>
      <c r="V20" s="175"/>
      <c r="W20" s="175"/>
      <c r="X20" s="175"/>
      <c r="Y20" s="184"/>
      <c r="Z20" s="184"/>
      <c r="AA20" s="184"/>
      <c r="AB20" s="184"/>
      <c r="AC20" s="184"/>
      <c r="AD20" s="184"/>
      <c r="AE20" s="184"/>
    </row>
    <row r="21" spans="1:31" s="96" customFormat="1" x14ac:dyDescent="0.55000000000000004">
      <c r="A21" s="93"/>
      <c r="B21" s="94"/>
      <c r="C21" s="94"/>
      <c r="D21" s="94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</row>
    <row r="22" spans="1:31" s="83" customFormat="1" x14ac:dyDescent="0.55000000000000004">
      <c r="A22" s="93"/>
      <c r="B22" s="94"/>
      <c r="C22" s="94"/>
      <c r="D22" s="94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175"/>
      <c r="S22" s="175"/>
      <c r="T22" s="175"/>
      <c r="U22" s="175"/>
      <c r="V22" s="175"/>
      <c r="W22" s="175"/>
      <c r="X22" s="175"/>
      <c r="Y22" s="184"/>
      <c r="Z22" s="184"/>
      <c r="AA22" s="184"/>
      <c r="AB22" s="184"/>
      <c r="AC22" s="184"/>
      <c r="AD22" s="184"/>
      <c r="AE22" s="184"/>
    </row>
    <row r="23" spans="1:31" s="64" customFormat="1" ht="14.5" customHeight="1" x14ac:dyDescent="0.55000000000000004">
      <c r="B23" s="170" t="s">
        <v>116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1"/>
      <c r="S23" s="171"/>
      <c r="T23" s="171"/>
      <c r="U23" s="171"/>
      <c r="V23" s="171"/>
      <c r="W23" s="171"/>
      <c r="X23" s="171"/>
      <c r="Y23" s="65"/>
      <c r="Z23" s="65"/>
      <c r="AA23" s="65"/>
      <c r="AB23" s="65"/>
      <c r="AC23" s="65"/>
      <c r="AD23" s="65"/>
      <c r="AE23" s="65"/>
    </row>
    <row r="24" spans="1:31" s="67" customFormat="1" x14ac:dyDescent="0.55000000000000004">
      <c r="A24" s="66"/>
      <c r="B24" s="198">
        <v>2001</v>
      </c>
      <c r="C24" s="198">
        <v>2002</v>
      </c>
      <c r="D24" s="198">
        <v>2003</v>
      </c>
      <c r="E24" s="220">
        <v>2004</v>
      </c>
      <c r="F24" s="220">
        <v>2005</v>
      </c>
      <c r="G24" s="220">
        <v>2006</v>
      </c>
      <c r="H24" s="220">
        <v>2007</v>
      </c>
      <c r="I24" s="220">
        <v>2008</v>
      </c>
      <c r="J24" s="220">
        <v>2009</v>
      </c>
      <c r="K24" s="220">
        <v>2010</v>
      </c>
      <c r="L24" s="220">
        <v>2011</v>
      </c>
      <c r="M24" s="220">
        <v>2012</v>
      </c>
      <c r="N24" s="220">
        <v>2013</v>
      </c>
      <c r="O24" s="220">
        <v>2014</v>
      </c>
      <c r="P24" s="220">
        <v>2015</v>
      </c>
      <c r="Q24" s="221">
        <v>2016</v>
      </c>
      <c r="R24" s="171"/>
      <c r="S24" s="171"/>
      <c r="T24" s="171"/>
      <c r="U24" s="171"/>
      <c r="V24" s="171"/>
      <c r="W24" s="171"/>
      <c r="X24" s="171"/>
      <c r="Y24" s="65"/>
      <c r="Z24" s="65"/>
      <c r="AA24" s="65"/>
      <c r="AB24" s="65"/>
      <c r="AC24" s="65"/>
      <c r="AD24" s="65"/>
      <c r="AE24" s="65"/>
    </row>
    <row r="25" spans="1:31" s="100" customFormat="1" x14ac:dyDescent="0.55000000000000004">
      <c r="A25" s="228" t="s">
        <v>128</v>
      </c>
      <c r="B25" s="97">
        <v>57.509999999999991</v>
      </c>
      <c r="C25" s="97">
        <v>84.42</v>
      </c>
      <c r="D25" s="97">
        <v>103.39000000000001</v>
      </c>
      <c r="E25" s="98">
        <v>136.85</v>
      </c>
      <c r="F25" s="98">
        <v>136.57999999999998</v>
      </c>
      <c r="G25" s="98">
        <v>203.77</v>
      </c>
      <c r="H25" s="98">
        <v>182.3</v>
      </c>
      <c r="I25" s="98">
        <v>114.29999999999998</v>
      </c>
      <c r="J25" s="98">
        <v>147</v>
      </c>
      <c r="K25" s="98">
        <v>246</v>
      </c>
      <c r="L25" s="98">
        <v>343</v>
      </c>
      <c r="M25" s="98">
        <v>466</v>
      </c>
      <c r="N25" s="98">
        <v>551</v>
      </c>
      <c r="O25" s="98">
        <v>579</v>
      </c>
      <c r="P25" s="98">
        <v>536</v>
      </c>
      <c r="Q25" s="99">
        <v>507</v>
      </c>
      <c r="R25" s="173"/>
      <c r="S25" s="173"/>
      <c r="T25" s="173"/>
      <c r="U25" s="173"/>
      <c r="V25" s="173"/>
      <c r="W25" s="173"/>
      <c r="X25" s="173"/>
      <c r="Y25" s="187"/>
      <c r="Z25" s="187"/>
      <c r="AA25" s="187"/>
      <c r="AB25" s="187"/>
      <c r="AC25" s="187"/>
      <c r="AD25" s="187"/>
      <c r="AE25" s="187"/>
    </row>
    <row r="26" spans="1:31" s="102" customFormat="1" ht="23.4" x14ac:dyDescent="0.55000000000000004">
      <c r="A26" s="229" t="s">
        <v>135</v>
      </c>
      <c r="B26" s="94"/>
      <c r="C26" s="94"/>
      <c r="D26" s="94"/>
      <c r="E26" s="95">
        <v>27.728000000000002</v>
      </c>
      <c r="F26" s="95">
        <v>54.683</v>
      </c>
      <c r="G26" s="95">
        <v>358.07499999999999</v>
      </c>
      <c r="H26" s="95">
        <v>96.742000000000004</v>
      </c>
      <c r="I26" s="95">
        <v>109.072</v>
      </c>
      <c r="J26" s="95">
        <v>0</v>
      </c>
      <c r="K26" s="95">
        <v>0</v>
      </c>
      <c r="L26" s="95">
        <v>52.62</v>
      </c>
      <c r="M26" s="95">
        <v>94.504999999999995</v>
      </c>
      <c r="N26" s="95">
        <v>508</v>
      </c>
      <c r="O26" s="95">
        <v>170</v>
      </c>
      <c r="P26" s="95">
        <v>184</v>
      </c>
      <c r="Q26" s="101">
        <v>177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</row>
    <row r="27" spans="1:31" s="106" customFormat="1" ht="23.4" x14ac:dyDescent="0.55000000000000004">
      <c r="A27" s="230" t="s">
        <v>136</v>
      </c>
      <c r="B27" s="103"/>
      <c r="C27" s="103"/>
      <c r="D27" s="103"/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19.832999999999998</v>
      </c>
      <c r="K27" s="104">
        <v>8.5</v>
      </c>
      <c r="L27" s="104">
        <v>0</v>
      </c>
      <c r="M27" s="104">
        <v>0</v>
      </c>
      <c r="N27" s="104">
        <v>0</v>
      </c>
      <c r="O27" s="104">
        <v>0</v>
      </c>
      <c r="P27" s="104">
        <v>0</v>
      </c>
      <c r="Q27" s="105">
        <v>0</v>
      </c>
      <c r="R27" s="177"/>
      <c r="S27" s="177"/>
      <c r="T27" s="177"/>
      <c r="U27" s="177"/>
      <c r="V27" s="177"/>
      <c r="W27" s="177"/>
      <c r="X27" s="177"/>
      <c r="Y27" s="188"/>
      <c r="Z27" s="188"/>
      <c r="AA27" s="188"/>
      <c r="AB27" s="188"/>
      <c r="AC27" s="188"/>
      <c r="AD27" s="188"/>
      <c r="AE27" s="188"/>
    </row>
    <row r="28" spans="1:31" s="107" customFormat="1" x14ac:dyDescent="0.55000000000000004">
      <c r="A28" s="231" t="s">
        <v>137</v>
      </c>
      <c r="B28" s="87"/>
      <c r="C28" s="87"/>
      <c r="D28" s="84"/>
      <c r="E28" s="84">
        <f t="shared" ref="E28:Q28" si="10">E26+E27</f>
        <v>27.728000000000002</v>
      </c>
      <c r="F28" s="84">
        <f t="shared" si="10"/>
        <v>54.683</v>
      </c>
      <c r="G28" s="84">
        <f t="shared" si="10"/>
        <v>358.07499999999999</v>
      </c>
      <c r="H28" s="84">
        <f t="shared" si="10"/>
        <v>96.742000000000004</v>
      </c>
      <c r="I28" s="84">
        <f t="shared" si="10"/>
        <v>109.072</v>
      </c>
      <c r="J28" s="84">
        <f t="shared" si="10"/>
        <v>19.832999999999998</v>
      </c>
      <c r="K28" s="84">
        <f t="shared" si="10"/>
        <v>8.5</v>
      </c>
      <c r="L28" s="84">
        <f t="shared" si="10"/>
        <v>52.62</v>
      </c>
      <c r="M28" s="84">
        <f t="shared" si="10"/>
        <v>94.504999999999995</v>
      </c>
      <c r="N28" s="84">
        <f t="shared" si="10"/>
        <v>508</v>
      </c>
      <c r="O28" s="84">
        <f t="shared" si="10"/>
        <v>170</v>
      </c>
      <c r="P28" s="84">
        <f t="shared" si="10"/>
        <v>184</v>
      </c>
      <c r="Q28" s="85">
        <f t="shared" si="10"/>
        <v>177</v>
      </c>
      <c r="R28" s="178"/>
      <c r="S28" s="178"/>
      <c r="T28" s="178"/>
      <c r="U28" s="178"/>
      <c r="V28" s="178"/>
      <c r="W28" s="178"/>
      <c r="X28" s="178"/>
      <c r="Y28" s="189"/>
      <c r="Z28" s="189"/>
      <c r="AA28" s="189"/>
      <c r="AB28" s="189"/>
      <c r="AC28" s="189"/>
      <c r="AD28" s="189"/>
      <c r="AE28" s="189"/>
    </row>
    <row r="29" spans="1:31" s="100" customFormat="1" x14ac:dyDescent="0.55000000000000004">
      <c r="A29" s="108" t="s">
        <v>129</v>
      </c>
      <c r="B29" s="109">
        <f t="shared" ref="B29:D29" si="11">B28/B25</f>
        <v>0</v>
      </c>
      <c r="C29" s="109">
        <f t="shared" si="11"/>
        <v>0</v>
      </c>
      <c r="D29" s="109">
        <f t="shared" si="11"/>
        <v>0</v>
      </c>
      <c r="E29" s="109">
        <f t="shared" ref="E29:Q29" si="12">E28/E25</f>
        <v>0.20261600292290832</v>
      </c>
      <c r="F29" s="109">
        <f t="shared" si="12"/>
        <v>0.40037340752672429</v>
      </c>
      <c r="G29" s="109">
        <f t="shared" si="12"/>
        <v>1.7572508220052019</v>
      </c>
      <c r="H29" s="109">
        <f t="shared" si="12"/>
        <v>0.53067471201316507</v>
      </c>
      <c r="I29" s="109">
        <f t="shared" si="12"/>
        <v>0.95426071741032392</v>
      </c>
      <c r="J29" s="109">
        <f t="shared" si="12"/>
        <v>0.13491836734693877</v>
      </c>
      <c r="K29" s="109">
        <f t="shared" si="12"/>
        <v>3.4552845528455285E-2</v>
      </c>
      <c r="L29" s="109">
        <f t="shared" si="12"/>
        <v>0.15341107871720117</v>
      </c>
      <c r="M29" s="109">
        <f t="shared" si="12"/>
        <v>0.20280042918454935</v>
      </c>
      <c r="N29" s="109">
        <f t="shared" si="12"/>
        <v>0.92196007259528134</v>
      </c>
      <c r="O29" s="109">
        <f t="shared" si="12"/>
        <v>0.29360967184801384</v>
      </c>
      <c r="P29" s="109">
        <f t="shared" si="12"/>
        <v>0.34328358208955223</v>
      </c>
      <c r="Q29" s="110">
        <f t="shared" si="12"/>
        <v>0.34911242603550297</v>
      </c>
      <c r="R29" s="173"/>
      <c r="S29" s="173"/>
      <c r="T29" s="173"/>
      <c r="U29" s="173"/>
      <c r="V29" s="173"/>
      <c r="W29" s="173"/>
      <c r="X29" s="173"/>
      <c r="Y29" s="187"/>
      <c r="Z29" s="187"/>
      <c r="AA29" s="187"/>
      <c r="AB29" s="187"/>
      <c r="AC29" s="187"/>
      <c r="AD29" s="187"/>
      <c r="AE29" s="187"/>
    </row>
    <row r="30" spans="1:31" s="113" customFormat="1" x14ac:dyDescent="0.55000000000000004">
      <c r="A30" s="232" t="s">
        <v>138</v>
      </c>
      <c r="B30" s="111">
        <f>B25-B28</f>
        <v>57.509999999999991</v>
      </c>
      <c r="C30" s="111">
        <f t="shared" ref="C30:Q30" si="13">C25-C28</f>
        <v>84.42</v>
      </c>
      <c r="D30" s="111">
        <f t="shared" si="13"/>
        <v>103.39000000000001</v>
      </c>
      <c r="E30" s="111">
        <f t="shared" si="13"/>
        <v>109.12199999999999</v>
      </c>
      <c r="F30" s="111">
        <f t="shared" si="13"/>
        <v>81.896999999999991</v>
      </c>
      <c r="G30" s="111">
        <f t="shared" si="13"/>
        <v>-154.30499999999998</v>
      </c>
      <c r="H30" s="111">
        <f t="shared" si="13"/>
        <v>85.558000000000007</v>
      </c>
      <c r="I30" s="111">
        <f t="shared" si="13"/>
        <v>5.2279999999999802</v>
      </c>
      <c r="J30" s="111">
        <f t="shared" si="13"/>
        <v>127.167</v>
      </c>
      <c r="K30" s="111">
        <f t="shared" si="13"/>
        <v>237.5</v>
      </c>
      <c r="L30" s="111">
        <f t="shared" si="13"/>
        <v>290.38</v>
      </c>
      <c r="M30" s="111">
        <f t="shared" si="13"/>
        <v>371.495</v>
      </c>
      <c r="N30" s="111">
        <f t="shared" si="13"/>
        <v>43</v>
      </c>
      <c r="O30" s="111">
        <f t="shared" si="13"/>
        <v>409</v>
      </c>
      <c r="P30" s="111">
        <f t="shared" si="13"/>
        <v>352</v>
      </c>
      <c r="Q30" s="112">
        <f t="shared" si="13"/>
        <v>330</v>
      </c>
      <c r="R30" s="179"/>
      <c r="S30" s="179"/>
      <c r="T30" s="179"/>
      <c r="U30" s="179"/>
      <c r="V30" s="179"/>
      <c r="W30" s="179"/>
      <c r="X30" s="179"/>
      <c r="Y30" s="190"/>
      <c r="Z30" s="190"/>
      <c r="AA30" s="190"/>
      <c r="AB30" s="190"/>
      <c r="AC30" s="190"/>
      <c r="AD30" s="190"/>
      <c r="AE30" s="190"/>
    </row>
    <row r="31" spans="1:31" s="118" customFormat="1" x14ac:dyDescent="0.55000000000000004">
      <c r="A31" s="114" t="s">
        <v>130</v>
      </c>
      <c r="B31" s="115">
        <v>1</v>
      </c>
      <c r="C31" s="115">
        <v>1</v>
      </c>
      <c r="D31" s="115">
        <f t="shared" ref="D31:Q31" si="14">1-D29</f>
        <v>1</v>
      </c>
      <c r="E31" s="116">
        <f t="shared" si="14"/>
        <v>0.79738399707709173</v>
      </c>
      <c r="F31" s="116">
        <f t="shared" si="14"/>
        <v>0.59962659247327577</v>
      </c>
      <c r="G31" s="116">
        <f t="shared" si="14"/>
        <v>-0.75725082200520188</v>
      </c>
      <c r="H31" s="116">
        <f t="shared" si="14"/>
        <v>0.46932528798683493</v>
      </c>
      <c r="I31" s="116">
        <f t="shared" si="14"/>
        <v>4.5739282589676078E-2</v>
      </c>
      <c r="J31" s="116">
        <f t="shared" si="14"/>
        <v>0.86508163265306126</v>
      </c>
      <c r="K31" s="116">
        <f t="shared" si="14"/>
        <v>0.96544715447154472</v>
      </c>
      <c r="L31" s="116">
        <f t="shared" si="14"/>
        <v>0.84658892128279883</v>
      </c>
      <c r="M31" s="116">
        <f t="shared" si="14"/>
        <v>0.79719957081545068</v>
      </c>
      <c r="N31" s="116">
        <f t="shared" si="14"/>
        <v>7.8039927404718656E-2</v>
      </c>
      <c r="O31" s="116">
        <f t="shared" si="14"/>
        <v>0.7063903281519861</v>
      </c>
      <c r="P31" s="116">
        <f t="shared" si="14"/>
        <v>0.65671641791044777</v>
      </c>
      <c r="Q31" s="117">
        <f t="shared" si="14"/>
        <v>0.65088757396449703</v>
      </c>
      <c r="R31" s="175"/>
      <c r="S31" s="175"/>
      <c r="T31" s="175"/>
      <c r="U31" s="175"/>
      <c r="V31" s="175"/>
      <c r="W31" s="175"/>
      <c r="X31" s="175"/>
      <c r="Y31" s="191"/>
      <c r="Z31" s="191"/>
      <c r="AA31" s="191"/>
      <c r="AB31" s="191"/>
      <c r="AC31" s="191"/>
      <c r="AD31" s="191"/>
      <c r="AE31" s="191"/>
    </row>
    <row r="32" spans="1:31" s="122" customFormat="1" x14ac:dyDescent="0.55000000000000004">
      <c r="A32" s="233" t="s">
        <v>132</v>
      </c>
      <c r="B32" s="119"/>
      <c r="C32" s="119"/>
      <c r="D32" s="119">
        <v>0</v>
      </c>
      <c r="E32" s="120">
        <v>0.6</v>
      </c>
      <c r="F32" s="120">
        <v>0.94</v>
      </c>
      <c r="G32" s="120">
        <v>2.4500000000000002</v>
      </c>
      <c r="H32" s="120">
        <v>0.87</v>
      </c>
      <c r="I32" s="120">
        <v>0.6</v>
      </c>
      <c r="J32" s="120">
        <v>0</v>
      </c>
      <c r="K32" s="120">
        <v>0</v>
      </c>
      <c r="L32" s="120">
        <v>0.2</v>
      </c>
      <c r="M32" s="120">
        <v>0.28000000000000003</v>
      </c>
      <c r="N32" s="120">
        <v>1.4</v>
      </c>
      <c r="O32" s="120">
        <v>0.48</v>
      </c>
      <c r="P32" s="120">
        <v>0.52</v>
      </c>
      <c r="Q32" s="121">
        <v>0.54</v>
      </c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</row>
    <row r="33" spans="1:31" s="118" customFormat="1" ht="23.4" x14ac:dyDescent="0.55000000000000004">
      <c r="A33" s="234" t="s">
        <v>139</v>
      </c>
      <c r="B33" s="103"/>
      <c r="C33" s="103"/>
      <c r="D33" s="103"/>
      <c r="E33" s="104">
        <f>E32-D32</f>
        <v>0.6</v>
      </c>
      <c r="F33" s="104">
        <f>F32-E32</f>
        <v>0.33999999999999997</v>
      </c>
      <c r="G33" s="104">
        <f t="shared" ref="G33:Q33" si="15">G32-F32</f>
        <v>1.5100000000000002</v>
      </c>
      <c r="H33" s="104">
        <f t="shared" si="15"/>
        <v>-1.58</v>
      </c>
      <c r="I33" s="104">
        <f t="shared" si="15"/>
        <v>-0.27</v>
      </c>
      <c r="J33" s="104">
        <f t="shared" si="15"/>
        <v>-0.6</v>
      </c>
      <c r="K33" s="104">
        <f t="shared" si="15"/>
        <v>0</v>
      </c>
      <c r="L33" s="104">
        <f t="shared" si="15"/>
        <v>0.2</v>
      </c>
      <c r="M33" s="104">
        <f t="shared" si="15"/>
        <v>8.0000000000000016E-2</v>
      </c>
      <c r="N33" s="104">
        <f t="shared" si="15"/>
        <v>1.1199999999999999</v>
      </c>
      <c r="O33" s="104">
        <f t="shared" si="15"/>
        <v>-0.91999999999999993</v>
      </c>
      <c r="P33" s="104">
        <f t="shared" si="15"/>
        <v>4.0000000000000036E-2</v>
      </c>
      <c r="Q33" s="105">
        <f t="shared" si="15"/>
        <v>2.0000000000000018E-2</v>
      </c>
      <c r="R33" s="175"/>
      <c r="S33" s="175"/>
      <c r="T33" s="175"/>
      <c r="U33" s="175"/>
      <c r="V33" s="175"/>
      <c r="W33" s="175"/>
      <c r="X33" s="175"/>
      <c r="Y33" s="191"/>
      <c r="Z33" s="191"/>
      <c r="AA33" s="191"/>
      <c r="AB33" s="191"/>
      <c r="AC33" s="191"/>
      <c r="AD33" s="191"/>
      <c r="AE33" s="191"/>
    </row>
    <row r="34" spans="1:31" s="96" customFormat="1" x14ac:dyDescent="0.55000000000000004">
      <c r="A34" s="235" t="s">
        <v>131</v>
      </c>
      <c r="B34" s="123"/>
      <c r="C34" s="123"/>
      <c r="D34" s="123"/>
      <c r="E34" s="124"/>
      <c r="F34" s="124">
        <f>F33/E32</f>
        <v>0.56666666666666665</v>
      </c>
      <c r="G34" s="124">
        <f t="shared" ref="G34:Q34" si="16">G33/F32</f>
        <v>1.6063829787234045</v>
      </c>
      <c r="H34" s="124">
        <f t="shared" si="16"/>
        <v>-0.64489795918367343</v>
      </c>
      <c r="I34" s="124">
        <f t="shared" si="16"/>
        <v>-0.31034482758620691</v>
      </c>
      <c r="J34" s="124">
        <f t="shared" si="16"/>
        <v>-1</v>
      </c>
      <c r="K34" s="124" t="e">
        <f t="shared" ref="K34" si="17">K33/J32</f>
        <v>#DIV/0!</v>
      </c>
      <c r="L34" s="124" t="e">
        <f t="shared" ref="L34" si="18">L33/K32</f>
        <v>#DIV/0!</v>
      </c>
      <c r="M34" s="124">
        <f t="shared" si="16"/>
        <v>0.40000000000000008</v>
      </c>
      <c r="N34" s="124">
        <f t="shared" si="16"/>
        <v>3.9999999999999991</v>
      </c>
      <c r="O34" s="124">
        <f t="shared" si="16"/>
        <v>-0.65714285714285714</v>
      </c>
      <c r="P34" s="124">
        <f t="shared" si="16"/>
        <v>8.3333333333333412E-2</v>
      </c>
      <c r="Q34" s="199">
        <f t="shared" si="16"/>
        <v>3.8461538461538491E-2</v>
      </c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</row>
    <row r="35" spans="1:31" s="67" customFormat="1" x14ac:dyDescent="0.55000000000000004">
      <c r="A35" s="66"/>
      <c r="B35" s="156"/>
      <c r="C35" s="156"/>
      <c r="D35" s="156"/>
      <c r="E35" s="156">
        <f>F32/(8.188%-E34)</f>
        <v>11.48021494870542</v>
      </c>
      <c r="F35" s="156">
        <f>G32/(8.188%-F34)</f>
        <v>-5.0537693555928387</v>
      </c>
      <c r="G35" s="156">
        <f t="shared" ref="G35:Q35" si="19">H32/(8.188%-G34)</f>
        <v>-0.57067779606998514</v>
      </c>
      <c r="H35" s="156">
        <f t="shared" si="19"/>
        <v>0.82556163463450094</v>
      </c>
      <c r="I35" s="156">
        <f t="shared" si="19"/>
        <v>0</v>
      </c>
      <c r="J35" s="156">
        <f t="shared" si="19"/>
        <v>0</v>
      </c>
      <c r="K35" s="156" t="e">
        <f t="shared" si="19"/>
        <v>#DIV/0!</v>
      </c>
      <c r="L35" s="156" t="e">
        <f t="shared" si="19"/>
        <v>#DIV/0!</v>
      </c>
      <c r="M35" s="156">
        <f t="shared" si="19"/>
        <v>-4.400855023261661</v>
      </c>
      <c r="N35" s="156">
        <f t="shared" si="19"/>
        <v>-0.12250773330066463</v>
      </c>
      <c r="O35" s="156">
        <f t="shared" si="19"/>
        <v>0.70363182271570957</v>
      </c>
      <c r="P35" s="156">
        <f t="shared" si="19"/>
        <v>-371.55963302750496</v>
      </c>
      <c r="Q35" s="157">
        <f t="shared" si="19"/>
        <v>0</v>
      </c>
      <c r="R35" s="171"/>
      <c r="S35" s="171"/>
      <c r="T35" s="171"/>
      <c r="U35" s="171"/>
      <c r="V35" s="171"/>
      <c r="W35" s="171"/>
      <c r="X35" s="171"/>
      <c r="Y35" s="65"/>
      <c r="Z35" s="65"/>
      <c r="AA35" s="65"/>
      <c r="AB35" s="65"/>
      <c r="AC35" s="65"/>
      <c r="AD35" s="65"/>
      <c r="AE35" s="65"/>
    </row>
    <row r="36" spans="1:31" s="67" customFormat="1" x14ac:dyDescent="0.55000000000000004">
      <c r="A36" s="125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71"/>
      <c r="S36" s="171"/>
      <c r="T36" s="171"/>
      <c r="U36" s="171"/>
      <c r="V36" s="171"/>
      <c r="W36" s="171"/>
      <c r="X36" s="171"/>
      <c r="Y36" s="65"/>
      <c r="Z36" s="65"/>
      <c r="AA36" s="65"/>
      <c r="AB36" s="65"/>
      <c r="AC36" s="65"/>
      <c r="AD36" s="65"/>
      <c r="AE36" s="65"/>
    </row>
    <row r="37" spans="1:31" s="65" customFormat="1" x14ac:dyDescent="0.55000000000000004">
      <c r="A37" s="125"/>
      <c r="B37" s="126"/>
      <c r="C37" s="126"/>
      <c r="D37" s="127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71"/>
      <c r="S37" s="171"/>
      <c r="T37" s="171"/>
      <c r="U37" s="171"/>
      <c r="V37" s="171"/>
      <c r="W37" s="171"/>
      <c r="X37" s="171"/>
    </row>
    <row r="38" spans="1:31" s="128" customFormat="1" x14ac:dyDescent="0.55000000000000004">
      <c r="A38" s="64"/>
      <c r="B38" s="170" t="s">
        <v>116</v>
      </c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3"/>
      <c r="S38" s="173"/>
      <c r="T38" s="173"/>
      <c r="U38" s="173"/>
      <c r="V38" s="173"/>
      <c r="W38" s="173"/>
      <c r="X38" s="194" t="s">
        <v>94</v>
      </c>
      <c r="Y38" s="197" t="s">
        <v>95</v>
      </c>
      <c r="Z38" s="141"/>
      <c r="AA38" s="141"/>
      <c r="AB38" s="141"/>
      <c r="AC38" s="141"/>
      <c r="AD38" s="141"/>
      <c r="AE38" s="141"/>
    </row>
    <row r="39" spans="1:31" ht="23.4" x14ac:dyDescent="0.55000000000000004">
      <c r="A39" s="66" t="s">
        <v>118</v>
      </c>
      <c r="B39" s="198">
        <v>2001</v>
      </c>
      <c r="C39" s="198">
        <v>2002</v>
      </c>
      <c r="D39" s="198">
        <v>2003</v>
      </c>
      <c r="E39" s="220">
        <v>2004</v>
      </c>
      <c r="F39" s="220">
        <v>2005</v>
      </c>
      <c r="G39" s="220">
        <v>2006</v>
      </c>
      <c r="H39" s="220">
        <v>2007</v>
      </c>
      <c r="I39" s="220">
        <v>2008</v>
      </c>
      <c r="J39" s="220">
        <v>2009</v>
      </c>
      <c r="K39" s="220">
        <v>2010</v>
      </c>
      <c r="L39" s="220">
        <v>2011</v>
      </c>
      <c r="M39" s="220">
        <v>2012</v>
      </c>
      <c r="N39" s="220">
        <v>2013</v>
      </c>
      <c r="O39" s="220">
        <v>2014</v>
      </c>
      <c r="P39" s="220">
        <v>2015</v>
      </c>
      <c r="Q39" s="221">
        <v>2016</v>
      </c>
      <c r="X39" s="194">
        <v>2017</v>
      </c>
      <c r="Y39" s="195">
        <f>X39*'Regression for revenue forecast'!$F$24+'Regression for revenue forecast'!$F$23</f>
        <v>5.2598392124021842E-2</v>
      </c>
      <c r="AA39" s="141">
        <v>5.2598392124021842E-2</v>
      </c>
    </row>
    <row r="40" spans="1:31" x14ac:dyDescent="0.55000000000000004">
      <c r="A40" s="204" t="s">
        <v>119</v>
      </c>
      <c r="B40" s="129"/>
      <c r="C40" s="129">
        <f t="shared" ref="C40:Q40" si="20">(C3-B3)/B3</f>
        <v>0.18406755299087094</v>
      </c>
      <c r="D40" s="129">
        <f t="shared" si="20"/>
        <v>0.17027402224514257</v>
      </c>
      <c r="E40" s="129">
        <f t="shared" si="20"/>
        <v>0.22751654469154953</v>
      </c>
      <c r="F40" s="129">
        <f t="shared" si="20"/>
        <v>0.21639063894746374</v>
      </c>
      <c r="G40" s="129">
        <f t="shared" si="20"/>
        <v>0.19273161041578182</v>
      </c>
      <c r="H40" s="129">
        <f t="shared" si="20"/>
        <v>0.17555394894153697</v>
      </c>
      <c r="I40" s="129">
        <f t="shared" si="20"/>
        <v>0.20664227970228952</v>
      </c>
      <c r="J40" s="129">
        <f t="shared" si="20"/>
        <v>9.8175589571521202E-3</v>
      </c>
      <c r="K40" s="129">
        <f t="shared" si="20"/>
        <v>0.12126494023904383</v>
      </c>
      <c r="L40" s="129">
        <f t="shared" si="20"/>
        <v>0.12236286919831224</v>
      </c>
      <c r="M40" s="129">
        <f t="shared" si="20"/>
        <v>0.15740007914523149</v>
      </c>
      <c r="N40" s="129">
        <f t="shared" si="20"/>
        <v>0.10411146251816394</v>
      </c>
      <c r="O40" s="129">
        <f t="shared" si="20"/>
        <v>9.886196485251994E-2</v>
      </c>
      <c r="P40" s="129">
        <f t="shared" si="20"/>
        <v>8.4190503029449068E-2</v>
      </c>
      <c r="Q40" s="200">
        <f t="shared" si="20"/>
        <v>2.1768795893170448E-2</v>
      </c>
      <c r="X40" s="194">
        <v>2018</v>
      </c>
      <c r="Y40" s="195">
        <f>X40*'Regression for revenue forecast'!$F$24+'Regression for revenue forecast'!$F$23</f>
        <v>4.1731851058539604E-2</v>
      </c>
      <c r="AA40" s="141">
        <v>4.1731851058539604E-2</v>
      </c>
    </row>
    <row r="41" spans="1:31" ht="23.4" x14ac:dyDescent="0.55000000000000004">
      <c r="A41" s="223" t="s">
        <v>98</v>
      </c>
      <c r="B41" s="130">
        <f>B4/$B$3</f>
        <v>0.6522224192874756</v>
      </c>
      <c r="C41" s="130">
        <f>C4/$C$3</f>
        <v>0.65304453674537022</v>
      </c>
      <c r="D41" s="130">
        <f>D4/$D$3</f>
        <v>0.65680130775873546</v>
      </c>
      <c r="E41" s="130">
        <f>E4/$E$3</f>
        <v>0.65227234504974196</v>
      </c>
      <c r="F41" s="130">
        <f>F4/$F$3</f>
        <v>0.64918366005578476</v>
      </c>
      <c r="G41" s="130">
        <f>G4/$G$3</f>
        <v>0.65057167559300466</v>
      </c>
      <c r="H41" s="130">
        <f>H4/$H$3</f>
        <v>0.65156976734484029</v>
      </c>
      <c r="I41" s="130">
        <f>I4/$I$3</f>
        <v>0.65967538992133679</v>
      </c>
      <c r="J41" s="130">
        <f>J4/$J$3</f>
        <v>0.65699701195219129</v>
      </c>
      <c r="K41" s="130">
        <f>K4/$K$3</f>
        <v>0.65178769709082829</v>
      </c>
      <c r="L41" s="130">
        <f>L4/$L$3</f>
        <v>0.65007914523149979</v>
      </c>
      <c r="M41" s="130">
        <f>M4/$M$3</f>
        <v>0.64475596204803831</v>
      </c>
      <c r="N41" s="130">
        <f>N4/$N$3</f>
        <v>0.64163505457923664</v>
      </c>
      <c r="O41" s="130">
        <f>O4/$O$3</f>
        <v>0.64463857968155558</v>
      </c>
      <c r="P41" s="130">
        <f>P4/$P$3</f>
        <v>0.64806030281369809</v>
      </c>
      <c r="Q41" s="201">
        <f>Q4/$Q$3</f>
        <v>0.65587636733655563</v>
      </c>
      <c r="X41" s="194">
        <v>2019</v>
      </c>
      <c r="Y41" s="195">
        <f>X41*'Regression for revenue forecast'!$F$24+'Regression for revenue forecast'!$F$23</f>
        <v>3.0865309993060919E-2</v>
      </c>
      <c r="AA41" s="141">
        <v>3.0865309993060919E-2</v>
      </c>
    </row>
    <row r="42" spans="1:31" s="131" customFormat="1" x14ac:dyDescent="0.55000000000000004">
      <c r="A42" s="236" t="s">
        <v>100</v>
      </c>
      <c r="B42" s="123">
        <f>B5/$B$3</f>
        <v>0.34777758071252446</v>
      </c>
      <c r="C42" s="123">
        <f>C5/$C$3</f>
        <v>0.34695546325462973</v>
      </c>
      <c r="D42" s="123">
        <f>D5/$D$3</f>
        <v>0.34319869224126454</v>
      </c>
      <c r="E42" s="123">
        <f>E5/$E$3</f>
        <v>0.34772765495025804</v>
      </c>
      <c r="F42" s="123">
        <f>F5/$F$3</f>
        <v>0.35081633994421524</v>
      </c>
      <c r="G42" s="123">
        <f>G5/$G$3</f>
        <v>0.34942832440699539</v>
      </c>
      <c r="H42" s="123">
        <f>H5/$H$3</f>
        <v>0.34843023265515971</v>
      </c>
      <c r="I42" s="123">
        <f>I5/$I$3</f>
        <v>0.34032461007866321</v>
      </c>
      <c r="J42" s="123">
        <f>J5/$J$3</f>
        <v>0.34300298804780877</v>
      </c>
      <c r="K42" s="123">
        <f>K5/$K$3</f>
        <v>0.34821230290917166</v>
      </c>
      <c r="L42" s="123">
        <f>L5/$L$3</f>
        <v>0.34992085476850021</v>
      </c>
      <c r="M42" s="123">
        <f>M5/$M$3</f>
        <v>0.35524403795196169</v>
      </c>
      <c r="N42" s="123">
        <f>N5/$N$3</f>
        <v>0.35836494542076336</v>
      </c>
      <c r="O42" s="123">
        <f>O5/$O$3</f>
        <v>0.35536142031844442</v>
      </c>
      <c r="P42" s="123">
        <f>P5/$P$3</f>
        <v>0.35193969718630191</v>
      </c>
      <c r="Q42" s="202">
        <f>Q5/$Q$3</f>
        <v>0.34412363266344442</v>
      </c>
      <c r="R42" s="173"/>
      <c r="S42" s="173"/>
      <c r="T42" s="173"/>
      <c r="U42" s="173"/>
      <c r="V42" s="173"/>
      <c r="W42" s="173"/>
      <c r="X42" s="194">
        <v>2020</v>
      </c>
      <c r="Y42" s="195">
        <f>X42*'Regression for revenue forecast'!$F$24+'Regression for revenue forecast'!$F$23</f>
        <v>1.9998768927578681E-2</v>
      </c>
      <c r="Z42" s="173"/>
      <c r="AA42" s="173">
        <v>1.9998768927578681E-2</v>
      </c>
      <c r="AB42" s="173"/>
      <c r="AC42" s="173"/>
      <c r="AD42" s="173"/>
      <c r="AE42" s="173"/>
    </row>
    <row r="43" spans="1:31" x14ac:dyDescent="0.55000000000000004">
      <c r="A43" s="223" t="s">
        <v>101</v>
      </c>
      <c r="B43" s="130">
        <f>B6/$B$3</f>
        <v>0.29848681758148715</v>
      </c>
      <c r="C43" s="130">
        <f>C6/$C$3</f>
        <v>0.29157490777650785</v>
      </c>
      <c r="D43" s="130">
        <f>D6/$D$3</f>
        <v>0.28761831078199052</v>
      </c>
      <c r="E43" s="130">
        <f>E6/$E$3</f>
        <v>0.2884772118656127</v>
      </c>
      <c r="F43" s="130">
        <f>F6/$F$3</f>
        <v>0.30189358705665614</v>
      </c>
      <c r="G43" s="130">
        <f>G6/$G$3</f>
        <v>0.2925389700993834</v>
      </c>
      <c r="H43" s="130">
        <f>H6/$H$3</f>
        <v>0.30337406946507411</v>
      </c>
      <c r="I43" s="130">
        <f>I6/$I$3</f>
        <v>0.3106536758264361</v>
      </c>
      <c r="J43" s="130">
        <f>J6/$J$3</f>
        <v>0.30764442231075695</v>
      </c>
      <c r="K43" s="130">
        <f>K6/$K$3</f>
        <v>0.29957805907172996</v>
      </c>
      <c r="L43" s="130">
        <f>L6/$L$3</f>
        <v>0.29570637119113574</v>
      </c>
      <c r="M43" s="130">
        <f>M6/$M$3</f>
        <v>0.29164885887682707</v>
      </c>
      <c r="N43" s="130">
        <f>N6/$N$3</f>
        <v>0.29000541921498801</v>
      </c>
      <c r="O43" s="130">
        <f>O6/$O$3</f>
        <v>0.28955896857827251</v>
      </c>
      <c r="P43" s="130">
        <f>P6/$P$3</f>
        <v>0.29599064266683994</v>
      </c>
      <c r="Q43" s="201">
        <f>Q6/$Q$3</f>
        <v>0.28962096158738232</v>
      </c>
      <c r="X43" s="172">
        <v>2021</v>
      </c>
      <c r="Y43" s="196">
        <f>X43*'Regression for revenue forecast'!$F$24+'Regression for revenue forecast'!$F$23</f>
        <v>9.1322278620964425E-3</v>
      </c>
      <c r="AA43" s="141">
        <v>9.1322278620964425E-3</v>
      </c>
    </row>
    <row r="44" spans="1:31" x14ac:dyDescent="0.55000000000000004">
      <c r="A44" s="222" t="s">
        <v>102</v>
      </c>
      <c r="B44" s="123">
        <f>B7/$B$3</f>
        <v>4.9290763131037287E-2</v>
      </c>
      <c r="C44" s="123">
        <f>C7/$C$3</f>
        <v>5.5380555478121894E-2</v>
      </c>
      <c r="D44" s="123">
        <f>D7/$D$3</f>
        <v>5.5580381459274034E-2</v>
      </c>
      <c r="E44" s="123">
        <f>E7/$E$3</f>
        <v>5.9250443084645339E-2</v>
      </c>
      <c r="F44" s="123">
        <f>F7/$F$3</f>
        <v>4.8922752887559137E-2</v>
      </c>
      <c r="G44" s="123">
        <f>G7/$G$3</f>
        <v>5.6889354307611974E-2</v>
      </c>
      <c r="H44" s="123">
        <f>H7/$H$3</f>
        <v>4.5056163190085582E-2</v>
      </c>
      <c r="I44" s="123">
        <f>I7/$I$3</f>
        <v>2.9670934252227079E-2</v>
      </c>
      <c r="J44" s="123">
        <f>J7/$J$3</f>
        <v>3.5358565737051796E-2</v>
      </c>
      <c r="K44" s="123">
        <f>K7/$K$3</f>
        <v>4.8634243837441707E-2</v>
      </c>
      <c r="L44" s="123">
        <f>L7/$L$3</f>
        <v>5.4214483577364463E-2</v>
      </c>
      <c r="M44" s="123">
        <f>M7/$M$3</f>
        <v>6.3595179075134622E-2</v>
      </c>
      <c r="N44" s="123">
        <f>N7/$N$3</f>
        <v>6.8359526205775331E-2</v>
      </c>
      <c r="O44" s="123">
        <f>O7/$O$3</f>
        <v>6.5802451740171908E-2</v>
      </c>
      <c r="P44" s="123">
        <f>P7/$P$3</f>
        <v>5.5949054519461951E-2</v>
      </c>
      <c r="Q44" s="202">
        <f>Q7/$Q$3</f>
        <v>5.4502671076062069E-2</v>
      </c>
    </row>
    <row r="45" spans="1:31" x14ac:dyDescent="0.55000000000000004">
      <c r="A45" s="224" t="s">
        <v>105</v>
      </c>
      <c r="B45" s="130">
        <f>B8/$B$3</f>
        <v>7.0415375901481845E-4</v>
      </c>
      <c r="C45" s="130">
        <f>C8/$C$3</f>
        <v>7.8053131881916768E-4</v>
      </c>
      <c r="D45" s="130">
        <f>D8/$D$3</f>
        <v>1.778572206696769E-3</v>
      </c>
      <c r="E45" s="130">
        <f>E8/$E$3</f>
        <v>1.6817811355903699E-3</v>
      </c>
      <c r="F45" s="130">
        <f>F8/$F$3</f>
        <v>2.0419931640024685E-3</v>
      </c>
      <c r="G45" s="130">
        <f>G8/$G$3</f>
        <v>3.69156625130899E-3</v>
      </c>
      <c r="H45" s="130">
        <f>H8/$H$3</f>
        <v>1.7142580607675659E-3</v>
      </c>
      <c r="I45" s="130">
        <f>I8/$I$3</f>
        <v>8.4235279444881965E-4</v>
      </c>
      <c r="J45" s="130">
        <f>J8/$J$3</f>
        <v>4.9800796812749003E-4</v>
      </c>
      <c r="K45" s="130">
        <f>K8/$K$3</f>
        <v>7.7725960470797248E-4</v>
      </c>
      <c r="L45" s="130">
        <f>L8/$L$3</f>
        <v>7.9145231499802137E-4</v>
      </c>
      <c r="M45" s="130">
        <f>M8/$M$3</f>
        <v>6.838191298401573E-4</v>
      </c>
      <c r="N45" s="130">
        <f>N8/$N$3</f>
        <v>8.515909266857629E-4</v>
      </c>
      <c r="O45" s="130">
        <f>O8/$O$3</f>
        <v>8.4542764548400733E-4</v>
      </c>
      <c r="P45" s="130">
        <f>P8/$P$3</f>
        <v>1.1046851647280526E-3</v>
      </c>
      <c r="Q45" s="201">
        <f>Q8/$Q$3</f>
        <v>6.995675400661409E-4</v>
      </c>
    </row>
    <row r="46" spans="1:31" ht="23.4" x14ac:dyDescent="0.55000000000000004">
      <c r="A46" s="222" t="s">
        <v>103</v>
      </c>
      <c r="B46" s="123">
        <f>B9/$B$3</f>
        <v>4.9994916890052102E-2</v>
      </c>
      <c r="C46" s="123">
        <f>C9/$C$3</f>
        <v>5.6161086796941061E-2</v>
      </c>
      <c r="D46" s="123">
        <f>D9/$D$3</f>
        <v>5.7358953665970804E-2</v>
      </c>
      <c r="E46" s="123">
        <f>E9/$E$3</f>
        <v>6.0932224220235712E-2</v>
      </c>
      <c r="F46" s="123">
        <f>F9/$F$3</f>
        <v>5.0964746051561607E-2</v>
      </c>
      <c r="G46" s="123">
        <f>G9/$G$3</f>
        <v>6.0580920558920962E-2</v>
      </c>
      <c r="H46" s="123">
        <f>H9/$H$3</f>
        <v>4.677042125085315E-2</v>
      </c>
      <c r="I46" s="123">
        <f>I9/$I$3</f>
        <v>3.0513287046675896E-2</v>
      </c>
      <c r="J46" s="123">
        <f>J9/$J$3</f>
        <v>3.5856573705179286E-2</v>
      </c>
      <c r="K46" s="123">
        <f>K9/$K$3</f>
        <v>4.941150344214968E-2</v>
      </c>
      <c r="L46" s="123">
        <f>L9/$L$3</f>
        <v>5.5005935892362488E-2</v>
      </c>
      <c r="M46" s="123">
        <f>M9/$M$3</f>
        <v>6.4278998204974791E-2</v>
      </c>
      <c r="N46" s="123">
        <f>N9/$N$3</f>
        <v>6.92111171324611E-2</v>
      </c>
      <c r="O46" s="123">
        <f>O9/$O$3</f>
        <v>6.6647879385655917E-2</v>
      </c>
      <c r="P46" s="123">
        <f>P9/$P$3</f>
        <v>5.7053739684190002E-2</v>
      </c>
      <c r="Q46" s="202">
        <f>Q9/$Q$3</f>
        <v>5.5202238616128212E-2</v>
      </c>
    </row>
    <row r="47" spans="1:31" x14ac:dyDescent="0.55000000000000004">
      <c r="A47" s="225" t="s">
        <v>104</v>
      </c>
      <c r="B47" s="130">
        <f>B10/$B$3</f>
        <v>7.8733192179844379E-3</v>
      </c>
      <c r="C47" s="130">
        <f>C10/$C$3</f>
        <v>3.8580548044490287E-3</v>
      </c>
      <c r="D47" s="130">
        <f>D10/$D$3</f>
        <v>2.5757536779126423E-3</v>
      </c>
      <c r="E47" s="130">
        <f>E10/$E$3</f>
        <v>1.8758328050815665E-3</v>
      </c>
      <c r="F47" s="130">
        <f>F10/$F$3</f>
        <v>4.7221091917557087E-4</v>
      </c>
      <c r="G47" s="130">
        <f>G10/$G$3</f>
        <v>5.3500960163898408E-6</v>
      </c>
      <c r="H47" s="130">
        <f>H10/$H$3</f>
        <v>6.3715786329413958E-4</v>
      </c>
      <c r="I47" s="130">
        <f>I10/$I$3</f>
        <v>4.5763644355129897E-3</v>
      </c>
      <c r="J47" s="130">
        <f>J10/$J$3</f>
        <v>4.6065737051792831E-3</v>
      </c>
      <c r="K47" s="130">
        <f>K10/$K$3</f>
        <v>3.6642238507661557E-3</v>
      </c>
      <c r="L47" s="130">
        <f>L10/$L$3</f>
        <v>3.9572615749901069E-4</v>
      </c>
      <c r="M47" s="130">
        <f>M10/$M$3</f>
        <v>0</v>
      </c>
      <c r="N47" s="130">
        <f>N10/$N$3</f>
        <v>0</v>
      </c>
      <c r="O47" s="130">
        <f>O10/$O$3</f>
        <v>0</v>
      </c>
      <c r="P47" s="130">
        <f>P10/$P$3</f>
        <v>0</v>
      </c>
      <c r="Q47" s="201">
        <f>Q10/$Q$3</f>
        <v>2.607479012973798E-3</v>
      </c>
    </row>
    <row r="48" spans="1:31" x14ac:dyDescent="0.55000000000000004">
      <c r="A48" s="222" t="s">
        <v>106</v>
      </c>
      <c r="B48" s="123">
        <f>B11/$B$3</f>
        <v>4.2121597672067669E-2</v>
      </c>
      <c r="C48" s="123">
        <f>C11/$C$3</f>
        <v>5.2303031992492033E-2</v>
      </c>
      <c r="D48" s="123">
        <f>D11/$D$3</f>
        <v>5.4783199988058161E-2</v>
      </c>
      <c r="E48" s="123">
        <f>E11/$E$3</f>
        <v>5.9056391415154147E-2</v>
      </c>
      <c r="F48" s="123">
        <f>F11/$F$3</f>
        <v>5.0492535132386038E-2</v>
      </c>
      <c r="G48" s="123">
        <f>G11/$G$3</f>
        <v>6.0575570462904578E-2</v>
      </c>
      <c r="H48" s="123">
        <f>H11/$H$3</f>
        <v>4.6133263387559006E-2</v>
      </c>
      <c r="I48" s="123">
        <f>I11/$I$3</f>
        <v>2.5936922611162906E-2</v>
      </c>
      <c r="J48" s="123">
        <f>J11/$J$3</f>
        <v>3.125E-2</v>
      </c>
      <c r="K48" s="123">
        <f>K11/$K$3</f>
        <v>4.574727959138352E-2</v>
      </c>
      <c r="L48" s="123">
        <f>L11/$L$3</f>
        <v>5.4610209734863475E-2</v>
      </c>
      <c r="M48" s="123">
        <f>M11/$M$3</f>
        <v>6.4278998204974791E-2</v>
      </c>
      <c r="N48" s="123">
        <f>N11/$N$3</f>
        <v>6.92111171324611E-2</v>
      </c>
      <c r="O48" s="123">
        <f>O11/$O$3</f>
        <v>6.6647879385655917E-2</v>
      </c>
      <c r="P48" s="123">
        <f>P11/$P$3</f>
        <v>5.7053739684190002E-2</v>
      </c>
      <c r="Q48" s="202">
        <f>Q11/$Q$3</f>
        <v>5.2594759603154413E-2</v>
      </c>
    </row>
    <row r="49" spans="1:31" x14ac:dyDescent="0.55000000000000004">
      <c r="A49" s="224" t="s">
        <v>111</v>
      </c>
      <c r="B49" s="130">
        <f>B12/$B$3</f>
        <v>3.4679572631479805E-2</v>
      </c>
      <c r="C49" s="130">
        <f>C12/$C$3</f>
        <v>3.1964615913546865E-2</v>
      </c>
      <c r="D49" s="130">
        <f>D12/$D$3</f>
        <v>3.112501361719346E-2</v>
      </c>
      <c r="E49" s="130">
        <f>E12/$E$3</f>
        <v>2.8952509088086525E-2</v>
      </c>
      <c r="F49" s="130">
        <f>F12/$F$3</f>
        <v>2.8460279723284406E-2</v>
      </c>
      <c r="G49" s="130">
        <f>G12/$G$3</f>
        <v>2.7856166592003101E-2</v>
      </c>
      <c r="H49" s="130">
        <f>H12/$H$3</f>
        <v>2.8277672790006574E-2</v>
      </c>
      <c r="I49" s="130">
        <f>I12/$I$3</f>
        <v>3.1330494981588929E-2</v>
      </c>
      <c r="J49" s="130">
        <f>J12/$J$3</f>
        <v>3.3242031872509958E-2</v>
      </c>
      <c r="K49" s="130">
        <f>K12/$K$3</f>
        <v>3.0646235842771485E-2</v>
      </c>
      <c r="L49" s="130">
        <f>L12/$L$3</f>
        <v>2.8393351800554016E-2</v>
      </c>
      <c r="M49" s="130">
        <f>M12/$M$3</f>
        <v>2.6583468672536113E-2</v>
      </c>
      <c r="N49" s="130">
        <f>N12/$N$3</f>
        <v>2.6244484013315784E-2</v>
      </c>
      <c r="O49" s="130">
        <f>O12/$O$3</f>
        <v>2.6560518528955898E-2</v>
      </c>
      <c r="P49" s="130">
        <f>P12/$P$3</f>
        <v>2.8526869842095001E-2</v>
      </c>
      <c r="Q49" s="201">
        <f>Q12/$Q$3</f>
        <v>3.1671330450267106E-2</v>
      </c>
    </row>
    <row r="50" spans="1:31" x14ac:dyDescent="0.55000000000000004">
      <c r="A50" s="222" t="s">
        <v>112</v>
      </c>
      <c r="B50" s="123">
        <f>B13/$B$3</f>
        <v>8.4674489521531907E-2</v>
      </c>
      <c r="C50" s="123">
        <f>C13/$C$3</f>
        <v>8.8125702710487933E-2</v>
      </c>
      <c r="D50" s="123">
        <f>D13/$D$3</f>
        <v>8.8483967283164267E-2</v>
      </c>
      <c r="E50" s="123">
        <f>E13/$E$3</f>
        <v>8.9884733308322223E-2</v>
      </c>
      <c r="F50" s="123">
        <f>F13/$F$3</f>
        <v>7.9425025774846003E-2</v>
      </c>
      <c r="G50" s="123">
        <f>G13/$G$3</f>
        <v>8.8437087150924062E-2</v>
      </c>
      <c r="H50" s="123">
        <f>H13/$H$3</f>
        <v>7.5048094040859728E-2</v>
      </c>
      <c r="I50" s="123">
        <f>I13/$I$3</f>
        <v>6.1843782028264828E-2</v>
      </c>
      <c r="J50" s="123">
        <f>J13/$J$3</f>
        <v>6.9098605577689237E-2</v>
      </c>
      <c r="K50" s="123">
        <f>K13/$K$3</f>
        <v>8.0057739284921159E-2</v>
      </c>
      <c r="L50" s="123">
        <f>L13/$L$3</f>
        <v>8.3399287692916504E-2</v>
      </c>
      <c r="M50" s="123">
        <f>M13/$M$3</f>
        <v>9.08624668775109E-2</v>
      </c>
      <c r="N50" s="123">
        <f>N13/$N$3</f>
        <v>9.5455601145776878E-2</v>
      </c>
      <c r="O50" s="123">
        <f>O13/$O$3</f>
        <v>9.3208397914611801E-2</v>
      </c>
      <c r="P50" s="123">
        <f>P13/$P$3</f>
        <v>8.5580609526285004E-2</v>
      </c>
      <c r="Q50" s="202">
        <f>Q13/$Q$3</f>
        <v>8.6873569066395318E-2</v>
      </c>
    </row>
    <row r="51" spans="1:31" x14ac:dyDescent="0.55000000000000004">
      <c r="A51" s="237" t="s">
        <v>113</v>
      </c>
      <c r="B51" s="130">
        <f>B14/$B$3</f>
        <v>1.6811670996478789E-2</v>
      </c>
      <c r="C51" s="130">
        <f>C14/$C$3</f>
        <v>2.0925672975961495E-2</v>
      </c>
      <c r="D51" s="130">
        <f>D14/$D$3</f>
        <v>2.1946310621919058E-2</v>
      </c>
      <c r="E51" s="130">
        <f>E14/$E$3</f>
        <v>2.3648430121993819E-2</v>
      </c>
      <c r="F51" s="130">
        <f>F14/$F$3</f>
        <v>2.1440928222025916E-2</v>
      </c>
      <c r="G51" s="130">
        <f>G14/$G$3</f>
        <v>2.4235934954245978E-2</v>
      </c>
      <c r="H51" s="130">
        <f>H14/$H$3</f>
        <v>1.8477578035530046E-2</v>
      </c>
      <c r="I51" s="130">
        <f>I14/$I$3</f>
        <v>1.1566635386461403E-2</v>
      </c>
      <c r="J51" s="130">
        <f>J14/$J$3</f>
        <v>1.2948207171314742E-2</v>
      </c>
      <c r="K51" s="130">
        <f>K14/$K$3</f>
        <v>1.8432156340217633E-2</v>
      </c>
      <c r="L51" s="130">
        <f>L14/$L$3</f>
        <v>2.0676691729323307E-2</v>
      </c>
      <c r="M51" s="130">
        <f>M14/$M$3</f>
        <v>2.4446533891785624E-2</v>
      </c>
      <c r="N51" s="130">
        <f>N14/$N$3</f>
        <v>2.6554153441201517E-2</v>
      </c>
      <c r="O51" s="130">
        <f>O14/$O$3</f>
        <v>2.5855995491052556E-2</v>
      </c>
      <c r="P51" s="130">
        <f>P14/$P$3</f>
        <v>2.2223666255117291E-2</v>
      </c>
      <c r="Q51" s="201">
        <f>Q14/$Q$3</f>
        <v>2.0351055711015011E-2</v>
      </c>
    </row>
    <row r="52" spans="1:31" s="132" customFormat="1" x14ac:dyDescent="0.55000000000000004">
      <c r="A52" s="222" t="s">
        <v>107</v>
      </c>
      <c r="B52" s="123">
        <f>B15/$B$3</f>
        <v>2.5309926675588876E-2</v>
      </c>
      <c r="C52" s="123">
        <f>C15/$C$3</f>
        <v>3.1377359016530541E-2</v>
      </c>
      <c r="D52" s="123">
        <f>D15/$D$3</f>
        <v>3.2836889366139106E-2</v>
      </c>
      <c r="E52" s="123">
        <f>E15/$E$3</f>
        <v>3.5407961293160324E-2</v>
      </c>
      <c r="F52" s="123">
        <f>F15/$F$3</f>
        <v>2.9051606910360114E-2</v>
      </c>
      <c r="G52" s="123">
        <f>G15/$G$3</f>
        <v>3.6339635508658596E-2</v>
      </c>
      <c r="H52" s="123">
        <f>H15/$H$3</f>
        <v>2.7655685352028961E-2</v>
      </c>
      <c r="I52" s="123">
        <f>I15/$I$3</f>
        <v>1.4370287224701503E-2</v>
      </c>
      <c r="J52" s="123">
        <f>J15/$J$3</f>
        <v>1.830179282868526E-2</v>
      </c>
      <c r="K52" s="123">
        <f>K15/$K$3</f>
        <v>2.731512325116589E-2</v>
      </c>
      <c r="L52" s="123">
        <f>L15/$L$3</f>
        <v>3.3933518005540168E-2</v>
      </c>
      <c r="M52" s="123">
        <f>M15/$M$3</f>
        <v>3.983246431318916E-2</v>
      </c>
      <c r="N52" s="123">
        <f>N15/$N$3</f>
        <v>4.2656963691259583E-2</v>
      </c>
      <c r="O52" s="123">
        <f>O15/$O$3</f>
        <v>4.0791883894603351E-2</v>
      </c>
      <c r="P52" s="123">
        <f>P15/$P$3</f>
        <v>3.4830073429072711E-2</v>
      </c>
      <c r="Q52" s="202">
        <f>Q15/$Q$3</f>
        <v>3.2243703892139403E-2</v>
      </c>
      <c r="R52" s="181"/>
      <c r="S52" s="181"/>
      <c r="T52" s="181"/>
      <c r="U52" s="181"/>
      <c r="V52" s="181"/>
      <c r="W52" s="181"/>
      <c r="X52" s="181"/>
      <c r="Y52" s="193"/>
      <c r="Z52" s="193"/>
      <c r="AA52" s="193"/>
      <c r="AB52" s="193"/>
      <c r="AC52" s="193"/>
      <c r="AD52" s="193"/>
      <c r="AE52" s="193"/>
    </row>
    <row r="53" spans="1:31" x14ac:dyDescent="0.55000000000000004">
      <c r="A53" s="223" t="s">
        <v>114</v>
      </c>
      <c r="B53" s="130">
        <f>B16/$B$3</f>
        <v>6.7862818525053117E-2</v>
      </c>
      <c r="C53" s="130">
        <f>C16/$C$3</f>
        <v>6.7200029734526434E-2</v>
      </c>
      <c r="D53" s="130">
        <f>D16/$D$3</f>
        <v>6.6537656661245212E-2</v>
      </c>
      <c r="E53" s="130">
        <f>E16/$E$3</f>
        <v>6.6236303186328407E-2</v>
      </c>
      <c r="F53" s="130">
        <f>F16/$F$3</f>
        <v>5.7984097552820087E-2</v>
      </c>
      <c r="G53" s="130">
        <f>G16/$G$3</f>
        <v>6.4201152196678088E-2</v>
      </c>
      <c r="H53" s="130">
        <f>H16/$H$3</f>
        <v>5.6570516005329675E-2</v>
      </c>
      <c r="I53" s="130">
        <f>I16/$I$3</f>
        <v>5.0277146641803425E-2</v>
      </c>
      <c r="J53" s="130">
        <f>J16/$J$3</f>
        <v>5.6150398406374501E-2</v>
      </c>
      <c r="K53" s="130">
        <f>K16/$K$3</f>
        <v>6.1625582944703529E-2</v>
      </c>
      <c r="L53" s="130">
        <f>L16/$L$3</f>
        <v>6.2722595963593197E-2</v>
      </c>
      <c r="M53" s="130">
        <f>M16/$M$3</f>
        <v>6.6415932985725276E-2</v>
      </c>
      <c r="N53" s="130">
        <f>N16/$N$3</f>
        <v>6.8901447704575361E-2</v>
      </c>
      <c r="O53" s="130">
        <f>O16/$O$3</f>
        <v>6.7352402423559249E-2</v>
      </c>
      <c r="P53" s="130">
        <f>P16/$P$3</f>
        <v>6.3356943271167712E-2</v>
      </c>
      <c r="Q53" s="201">
        <f>Q16/$Q$3</f>
        <v>6.6522513355380314E-2</v>
      </c>
    </row>
    <row r="54" spans="1:31" x14ac:dyDescent="0.55000000000000004">
      <c r="A54" s="226" t="s">
        <v>108</v>
      </c>
      <c r="B54" s="123">
        <f>B17/$B$3</f>
        <v>5.545210852241695E-4</v>
      </c>
      <c r="C54" s="123">
        <f>C17/$C$3</f>
        <v>5.5752237058511974E-4</v>
      </c>
      <c r="D54" s="123">
        <f>D17/$D$3</f>
        <v>5.5897983639041312E-4</v>
      </c>
      <c r="E54" s="123">
        <f>E17/$E$3</f>
        <v>5.7956765288037369E-4</v>
      </c>
      <c r="F54" s="123">
        <f>F17/$F$3</f>
        <v>4.4668600462553998E-4</v>
      </c>
      <c r="G54" s="123">
        <f>G17/$G$3</f>
        <v>2.6037133946430559E-4</v>
      </c>
      <c r="H54" s="123">
        <f>H17/$H$3</f>
        <v>1.9721552911485272E-4</v>
      </c>
      <c r="I54" s="123">
        <f>I17/$I$3</f>
        <v>1.0309392409672121E-4</v>
      </c>
      <c r="J54" s="123">
        <f>J17/$J$3</f>
        <v>5.2290836653386453E-5</v>
      </c>
      <c r="K54" s="123">
        <f>K17/$K$3</f>
        <v>7.9946702198534301E-5</v>
      </c>
      <c r="L54" s="123">
        <f>L17/$L$3</f>
        <v>9.6952908587257612E-5</v>
      </c>
      <c r="M54" s="123">
        <f>M17/$M$3</f>
        <v>1.0941106077442517E-4</v>
      </c>
      <c r="N54" s="123">
        <f>N17/$N$3</f>
        <v>1.1457768831772084E-4</v>
      </c>
      <c r="O54" s="123">
        <f>O17/$O$3</f>
        <v>1.106101169508243E-4</v>
      </c>
      <c r="P54" s="123">
        <f>P17/$P$3</f>
        <v>9.6822405614399899E-5</v>
      </c>
      <c r="Q54" s="202">
        <f>Q17/$Q$3</f>
        <v>9.8575426100228951E-5</v>
      </c>
    </row>
    <row r="55" spans="1:31" x14ac:dyDescent="0.55000000000000004">
      <c r="A55" s="225" t="s">
        <v>109</v>
      </c>
      <c r="B55" s="130">
        <f>B18/B$3</f>
        <v>0</v>
      </c>
      <c r="C55" s="130">
        <f>C18/C$3</f>
        <v>0</v>
      </c>
      <c r="D55" s="130">
        <f>D18/D$3</f>
        <v>0</v>
      </c>
      <c r="E55" s="130">
        <f t="shared" ref="E55:Q55" si="21">E18/E$3</f>
        <v>7.1742195888691972E-3</v>
      </c>
      <c r="F55" s="130">
        <f t="shared" si="21"/>
        <v>1.163149085282781E-2</v>
      </c>
      <c r="G55" s="130">
        <f t="shared" si="21"/>
        <v>6.3857854368959743E-2</v>
      </c>
      <c r="H55" s="130">
        <f t="shared" si="21"/>
        <v>1.4676172859714677E-2</v>
      </c>
      <c r="I55" s="130">
        <f t="shared" si="21"/>
        <v>1.3713000596436068E-2</v>
      </c>
      <c r="J55" s="130">
        <f t="shared" si="21"/>
        <v>2.4692480079681273E-3</v>
      </c>
      <c r="K55" s="130">
        <f t="shared" si="21"/>
        <v>9.4381523428825229E-4</v>
      </c>
      <c r="L55" s="130">
        <f t="shared" si="21"/>
        <v>5.2057776018994851E-3</v>
      </c>
      <c r="M55" s="130">
        <f t="shared" si="21"/>
        <v>8.0780408581930079E-3</v>
      </c>
      <c r="N55" s="130">
        <f t="shared" si="21"/>
        <v>3.9328017341487963E-2</v>
      </c>
      <c r="O55" s="130">
        <f t="shared" si="21"/>
        <v>1.1976891644356771E-2</v>
      </c>
      <c r="P55" s="130">
        <f t="shared" si="21"/>
        <v>1.1956592371174215E-2</v>
      </c>
      <c r="Q55" s="201">
        <f t="shared" si="21"/>
        <v>1.1256677690155177E-2</v>
      </c>
    </row>
    <row r="56" spans="1:31" s="135" customFormat="1" x14ac:dyDescent="0.45">
      <c r="A56" s="133" t="s">
        <v>110</v>
      </c>
      <c r="B56" s="134">
        <f>B20/$B$3</f>
        <v>1.2646816721031144E-3</v>
      </c>
      <c r="C56" s="134">
        <f>C20/$C$3</f>
        <v>1.1917011834461152E-3</v>
      </c>
      <c r="D56" s="134">
        <f>D20/$D$3</f>
        <v>1.1269928296281371E-3</v>
      </c>
      <c r="E56" s="134">
        <f>E20/$E$3</f>
        <v>9.6317814085876072E-4</v>
      </c>
      <c r="F56" s="134">
        <f>F20/$F$3</f>
        <v>7.1256889623354778E-4</v>
      </c>
      <c r="G56" s="134">
        <f>G20/$G$3</f>
        <v>2.4639189529774641E-6</v>
      </c>
      <c r="H56" s="134">
        <f>H20/$H$3</f>
        <v>2.9905305978738665E-4</v>
      </c>
      <c r="I56" s="134">
        <f>I20/$I$3</f>
        <v>2.6137784005552474E-4</v>
      </c>
      <c r="J56" s="134">
        <f>J20/$J$3</f>
        <v>3.823171454911073E-4</v>
      </c>
      <c r="K56" s="134">
        <f>K20/$K$3</f>
        <v>3.6502507044282529E-4</v>
      </c>
      <c r="L56" s="134">
        <f>L20/$L$3</f>
        <v>1.6409933912038148E-4</v>
      </c>
      <c r="M56" s="134">
        <f>M20/$M$3</f>
        <v>1.5991746745485817E-4</v>
      </c>
      <c r="N56" s="134">
        <f>N20/$N$3</f>
        <v>7.9669801624696662E-5</v>
      </c>
      <c r="O56" s="134">
        <f>O20/$O$3</f>
        <v>1.5055875687657009E-4</v>
      </c>
      <c r="P56" s="134">
        <f>P20/$P$3</f>
        <v>1.4337615313805718E-4</v>
      </c>
      <c r="Q56" s="203">
        <f>Q20/$Q$3</f>
        <v>1.6947511703534231E-4</v>
      </c>
      <c r="R56" s="181"/>
      <c r="S56" s="181"/>
      <c r="T56" s="181"/>
      <c r="U56" s="181"/>
      <c r="V56" s="181"/>
      <c r="W56" s="181"/>
      <c r="X56" s="181"/>
      <c r="Y56" s="136"/>
      <c r="Z56" s="136"/>
      <c r="AA56" s="136"/>
      <c r="AB56" s="181"/>
      <c r="AC56" s="181"/>
      <c r="AD56" s="181"/>
      <c r="AE56" s="181"/>
    </row>
    <row r="57" spans="1:31" x14ac:dyDescent="0.45">
      <c r="Y57" s="140"/>
      <c r="Z57" s="140"/>
      <c r="AA57" s="140"/>
    </row>
    <row r="58" spans="1:31" x14ac:dyDescent="0.45">
      <c r="Y58" s="140"/>
      <c r="Z58" s="140"/>
      <c r="AA58" s="140"/>
    </row>
    <row r="59" spans="1:31" x14ac:dyDescent="0.45">
      <c r="Y59" s="140"/>
      <c r="Z59" s="140"/>
      <c r="AA59" s="140"/>
    </row>
    <row r="60" spans="1:31" x14ac:dyDescent="0.55000000000000004">
      <c r="A60" s="64"/>
      <c r="B60" s="170" t="s">
        <v>116</v>
      </c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X60" s="180" t="s">
        <v>94</v>
      </c>
      <c r="Y60" s="192" t="s">
        <v>95</v>
      </c>
    </row>
    <row r="61" spans="1:31" x14ac:dyDescent="0.55000000000000004">
      <c r="A61" s="205" t="s">
        <v>64</v>
      </c>
      <c r="B61" s="198">
        <v>2001</v>
      </c>
      <c r="C61" s="198">
        <v>2002</v>
      </c>
      <c r="D61" s="198">
        <v>2003</v>
      </c>
      <c r="E61" s="220">
        <v>2004</v>
      </c>
      <c r="F61" s="220">
        <v>2005</v>
      </c>
      <c r="G61" s="220">
        <v>2006</v>
      </c>
      <c r="H61" s="220">
        <v>2007</v>
      </c>
      <c r="I61" s="220">
        <v>2008</v>
      </c>
      <c r="J61" s="220">
        <v>2009</v>
      </c>
      <c r="K61" s="220">
        <v>2010</v>
      </c>
      <c r="L61" s="220">
        <v>2011</v>
      </c>
      <c r="M61" s="220">
        <v>2012</v>
      </c>
      <c r="N61" s="220">
        <v>2013</v>
      </c>
      <c r="O61" s="220">
        <v>2014</v>
      </c>
      <c r="P61" s="220">
        <v>2015</v>
      </c>
      <c r="Q61" s="221">
        <v>2016</v>
      </c>
    </row>
    <row r="62" spans="1:31" s="132" customFormat="1" x14ac:dyDescent="0.55000000000000004">
      <c r="A62" s="206" t="s">
        <v>109</v>
      </c>
      <c r="B62" s="195">
        <v>0</v>
      </c>
      <c r="C62" s="195">
        <v>0</v>
      </c>
      <c r="D62" s="195">
        <v>8.8071084449466795E-3</v>
      </c>
      <c r="E62" s="207">
        <v>7.1747370599878398E-3</v>
      </c>
      <c r="F62" s="207">
        <v>1.1630852729964059E-2</v>
      </c>
      <c r="G62" s="207">
        <v>6.3858746051629139E-2</v>
      </c>
      <c r="H62" s="207">
        <v>1.4675869451208346E-2</v>
      </c>
      <c r="I62" s="207">
        <v>1.3712749147840708E-2</v>
      </c>
      <c r="J62" s="207">
        <v>2.4688745019920315E-3</v>
      </c>
      <c r="K62" s="207">
        <v>9.4381523428825229E-4</v>
      </c>
      <c r="L62" s="207">
        <v>5.2433715868618917E-3</v>
      </c>
      <c r="M62" s="207">
        <v>8.1203521668518682E-3</v>
      </c>
      <c r="N62" s="207">
        <v>3.9328017341487963E-2</v>
      </c>
      <c r="O62" s="207">
        <v>1.1976891644356771E-2</v>
      </c>
      <c r="P62" s="207">
        <v>1.1956592371174215E-2</v>
      </c>
      <c r="Q62" s="208">
        <v>1.1256677690155177E-2</v>
      </c>
      <c r="R62" s="181"/>
      <c r="S62" s="181"/>
      <c r="T62" s="181"/>
      <c r="U62" s="181"/>
      <c r="V62" s="181"/>
      <c r="W62" s="181"/>
      <c r="X62" s="181"/>
      <c r="Y62" s="193"/>
      <c r="Z62" s="193"/>
      <c r="AA62" s="193"/>
      <c r="AB62" s="193"/>
      <c r="AC62" s="193"/>
      <c r="AD62" s="193"/>
      <c r="AE62" s="193"/>
    </row>
    <row r="63" spans="1:31" x14ac:dyDescent="0.55000000000000004">
      <c r="A63" s="206" t="s">
        <v>117</v>
      </c>
      <c r="B63" s="195"/>
      <c r="C63" s="195">
        <f t="shared" ref="C63:Q63" si="22">(C3-B3)/B3</f>
        <v>0.18406755299087094</v>
      </c>
      <c r="D63" s="195">
        <f t="shared" si="22"/>
        <v>0.17027402224514257</v>
      </c>
      <c r="E63" s="207">
        <f t="shared" si="22"/>
        <v>0.22751654469154953</v>
      </c>
      <c r="F63" s="207">
        <f t="shared" si="22"/>
        <v>0.21639063894746374</v>
      </c>
      <c r="G63" s="207">
        <f t="shared" si="22"/>
        <v>0.19273161041578182</v>
      </c>
      <c r="H63" s="207">
        <f t="shared" si="22"/>
        <v>0.17555394894153697</v>
      </c>
      <c r="I63" s="207">
        <f t="shared" si="22"/>
        <v>0.20664227970228952</v>
      </c>
      <c r="J63" s="207">
        <f t="shared" si="22"/>
        <v>9.8175589571521202E-3</v>
      </c>
      <c r="K63" s="207">
        <f t="shared" si="22"/>
        <v>0.12126494023904383</v>
      </c>
      <c r="L63" s="207">
        <f t="shared" si="22"/>
        <v>0.12236286919831224</v>
      </c>
      <c r="M63" s="207">
        <f t="shared" si="22"/>
        <v>0.15740007914523149</v>
      </c>
      <c r="N63" s="207">
        <f t="shared" si="22"/>
        <v>0.10411146251816394</v>
      </c>
      <c r="O63" s="207">
        <f t="shared" si="22"/>
        <v>9.886196485251994E-2</v>
      </c>
      <c r="P63" s="207">
        <f t="shared" si="22"/>
        <v>8.4190503029449068E-2</v>
      </c>
      <c r="Q63" s="208">
        <f t="shared" si="22"/>
        <v>2.1768795893170448E-2</v>
      </c>
    </row>
    <row r="66" spans="1:32" x14ac:dyDescent="0.55000000000000004">
      <c r="A66" s="219"/>
      <c r="B66" s="170" t="s">
        <v>116</v>
      </c>
      <c r="C66" s="170"/>
      <c r="D66" s="170"/>
      <c r="E66" s="170"/>
      <c r="F66" s="170"/>
      <c r="G66" s="170"/>
      <c r="H66" s="142"/>
      <c r="I66" s="142"/>
      <c r="J66" s="142"/>
      <c r="K66" s="142"/>
      <c r="L66" s="142"/>
      <c r="M66" s="142"/>
      <c r="N66" s="142"/>
      <c r="O66" s="142"/>
      <c r="P66" s="142"/>
      <c r="Q66" s="142"/>
    </row>
    <row r="67" spans="1:32" ht="23.4" x14ac:dyDescent="0.55000000000000004">
      <c r="A67" s="217" t="s">
        <v>118</v>
      </c>
      <c r="B67" s="198">
        <v>2017</v>
      </c>
      <c r="C67" s="198">
        <v>2018</v>
      </c>
      <c r="D67" s="198">
        <v>2019</v>
      </c>
      <c r="E67" s="198">
        <v>2020</v>
      </c>
      <c r="F67" s="198">
        <v>2021</v>
      </c>
      <c r="G67" s="218" t="s">
        <v>120</v>
      </c>
      <c r="H67" s="143"/>
      <c r="I67" s="143"/>
      <c r="J67" s="143"/>
      <c r="K67" s="143"/>
      <c r="L67" s="143"/>
      <c r="M67" s="143"/>
      <c r="N67" s="143"/>
      <c r="O67" s="143"/>
      <c r="P67" s="143"/>
      <c r="Q67" s="143"/>
    </row>
    <row r="68" spans="1:32" x14ac:dyDescent="0.55000000000000004">
      <c r="A68" s="204" t="s">
        <v>122</v>
      </c>
      <c r="B68" s="129">
        <v>5.2598392124021842E-2</v>
      </c>
      <c r="C68" s="129">
        <v>4.1731851058539604E-2</v>
      </c>
      <c r="D68" s="129">
        <v>3.0865309993060919E-2</v>
      </c>
      <c r="E68" s="144">
        <v>1.9998768927578681E-2</v>
      </c>
      <c r="F68" s="129">
        <v>9.1322278620964425E-3</v>
      </c>
      <c r="G68" s="211"/>
      <c r="H68" s="123"/>
      <c r="I68" s="123"/>
      <c r="J68" s="123"/>
      <c r="K68" s="123"/>
      <c r="L68" s="123"/>
      <c r="M68" s="123"/>
      <c r="N68" s="123"/>
      <c r="O68" s="123"/>
      <c r="P68" s="123"/>
      <c r="Q68" s="123"/>
    </row>
    <row r="69" spans="1:32" x14ac:dyDescent="0.55000000000000004">
      <c r="A69" s="204" t="s">
        <v>121</v>
      </c>
      <c r="B69" s="145">
        <f>(1+B68)*$Q$3</f>
        <v>16551.057117758119</v>
      </c>
      <c r="C69" s="145">
        <f>(1+C68)*B69</f>
        <v>17241.763368257783</v>
      </c>
      <c r="D69" s="145">
        <f>(1+D68)*C69</f>
        <v>17773.93573944606</v>
      </c>
      <c r="E69" s="145">
        <f>(1+E68)*D69</f>
        <v>18129.392573232875</v>
      </c>
      <c r="F69" s="145">
        <f>(1+F68)*E69</f>
        <v>18294.954317213036</v>
      </c>
      <c r="G69" s="211"/>
      <c r="H69" s="123"/>
      <c r="I69" s="123"/>
      <c r="J69" s="123"/>
      <c r="K69" s="123"/>
      <c r="L69" s="123"/>
      <c r="M69" s="123"/>
      <c r="N69" s="123"/>
      <c r="O69" s="123"/>
      <c r="P69" s="123"/>
      <c r="Q69" s="123"/>
    </row>
    <row r="70" spans="1:32" ht="23.4" x14ac:dyDescent="0.55000000000000004">
      <c r="A70" s="228" t="s">
        <v>98</v>
      </c>
      <c r="B70" s="146">
        <f>B69*$G$70</f>
        <v>10923.697697720359</v>
      </c>
      <c r="C70" s="146">
        <f>C69*$G$70</f>
        <v>11379.563823050137</v>
      </c>
      <c r="D70" s="146">
        <f>D69*$G$70</f>
        <v>11730.7975880344</v>
      </c>
      <c r="E70" s="146">
        <f>E69*$G$70</f>
        <v>11965.399098333699</v>
      </c>
      <c r="F70" s="146">
        <f>F69*$G$70</f>
        <v>12074.669849360604</v>
      </c>
      <c r="G70" s="212">
        <v>0.66</v>
      </c>
      <c r="H70" s="123"/>
      <c r="I70" s="123"/>
      <c r="J70" s="123"/>
      <c r="K70" s="123"/>
      <c r="L70" s="123"/>
      <c r="M70" s="123"/>
      <c r="N70" s="123"/>
      <c r="O70" s="123"/>
      <c r="P70" s="123"/>
      <c r="Q70" s="123"/>
    </row>
    <row r="71" spans="1:32" x14ac:dyDescent="0.55000000000000004">
      <c r="A71" s="236" t="s">
        <v>100</v>
      </c>
      <c r="B71" s="145">
        <f>B69-B70</f>
        <v>5627.3594200377593</v>
      </c>
      <c r="C71" s="145">
        <f>C69-C70</f>
        <v>5862.1995452076462</v>
      </c>
      <c r="D71" s="145">
        <f>D69-D70</f>
        <v>6043.1381514116601</v>
      </c>
      <c r="E71" s="145">
        <f>E69-E70</f>
        <v>6163.9934748991764</v>
      </c>
      <c r="F71" s="145">
        <f>F69-F70</f>
        <v>6220.2844678524325</v>
      </c>
      <c r="G71" s="213" t="s">
        <v>123</v>
      </c>
      <c r="H71" s="123"/>
      <c r="I71" s="123"/>
      <c r="J71" s="123"/>
      <c r="K71" s="123"/>
      <c r="L71" s="123"/>
      <c r="M71" s="123"/>
      <c r="N71" s="123"/>
      <c r="O71" s="123"/>
      <c r="P71" s="123"/>
      <c r="Q71" s="123"/>
    </row>
    <row r="72" spans="1:32" x14ac:dyDescent="0.55000000000000004">
      <c r="A72" s="228" t="s">
        <v>101</v>
      </c>
      <c r="B72" s="146">
        <f>B69*$G$72</f>
        <v>4799.8065641498542</v>
      </c>
      <c r="C72" s="146">
        <f>C69*$G$72</f>
        <v>5000.1113767947572</v>
      </c>
      <c r="D72" s="146">
        <f>D69*$G$72</f>
        <v>5154.4413644393571</v>
      </c>
      <c r="E72" s="146">
        <f>E69*$G$72</f>
        <v>5257.5238462375337</v>
      </c>
      <c r="F72" s="146">
        <f>F69*$G$72</f>
        <v>5305.53675199178</v>
      </c>
      <c r="G72" s="212">
        <v>0.28999999999999998</v>
      </c>
      <c r="H72" s="123"/>
      <c r="I72" s="123"/>
      <c r="J72" s="123"/>
      <c r="K72" s="123"/>
      <c r="L72" s="123"/>
      <c r="M72" s="123"/>
      <c r="N72" s="123"/>
      <c r="O72" s="123"/>
      <c r="P72" s="123"/>
      <c r="Q72" s="123"/>
    </row>
    <row r="73" spans="1:32" x14ac:dyDescent="0.55000000000000004">
      <c r="A73" s="222" t="s">
        <v>102</v>
      </c>
      <c r="B73" s="145">
        <f>B71-B72</f>
        <v>827.55285588790503</v>
      </c>
      <c r="C73" s="145">
        <f>C71-C72</f>
        <v>862.08816841288899</v>
      </c>
      <c r="D73" s="145">
        <f>D71-D72</f>
        <v>888.69678697230302</v>
      </c>
      <c r="E73" s="145">
        <f>E71-E72</f>
        <v>906.46962866164267</v>
      </c>
      <c r="F73" s="145">
        <f>F71-F72</f>
        <v>914.74771586065253</v>
      </c>
      <c r="G73" s="213" t="s">
        <v>123</v>
      </c>
      <c r="H73" s="123"/>
      <c r="I73" s="123"/>
      <c r="J73" s="123"/>
      <c r="K73" s="123"/>
      <c r="L73" s="123"/>
      <c r="M73" s="123"/>
      <c r="N73" s="123"/>
      <c r="O73" s="123"/>
      <c r="P73" s="123"/>
      <c r="Q73" s="123"/>
    </row>
    <row r="74" spans="1:32" s="100" customFormat="1" x14ac:dyDescent="0.55000000000000004">
      <c r="A74" s="239" t="s">
        <v>105</v>
      </c>
      <c r="B74" s="103">
        <f>B69*$G$74</f>
        <v>8.2755285588790599</v>
      </c>
      <c r="C74" s="103">
        <f>C69*$G$74</f>
        <v>8.6208816841288911</v>
      </c>
      <c r="D74" s="103">
        <f>D69*$G$74</f>
        <v>8.8869678697230299</v>
      </c>
      <c r="E74" s="103">
        <f>E69*$G$74</f>
        <v>9.0646962866164387</v>
      </c>
      <c r="F74" s="103">
        <f>F69*$G$74</f>
        <v>9.1474771586065184</v>
      </c>
      <c r="G74" s="212">
        <v>5.0000000000000001E-4</v>
      </c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31"/>
    </row>
    <row r="75" spans="1:32" ht="23.4" x14ac:dyDescent="0.55000000000000004">
      <c r="A75" s="222" t="s">
        <v>103</v>
      </c>
      <c r="B75" s="145">
        <f>B73+B74</f>
        <v>835.82838444678407</v>
      </c>
      <c r="C75" s="145">
        <f>C73+C74</f>
        <v>870.70905009701789</v>
      </c>
      <c r="D75" s="145">
        <f>D73+D74</f>
        <v>897.583754842026</v>
      </c>
      <c r="E75" s="145">
        <f>E73+E74</f>
        <v>915.53432494825915</v>
      </c>
      <c r="F75" s="145">
        <f>F73+F74</f>
        <v>923.89519301925907</v>
      </c>
      <c r="G75" s="213" t="s">
        <v>123</v>
      </c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Y75" s="173"/>
      <c r="Z75" s="173"/>
      <c r="AA75" s="173"/>
      <c r="AB75" s="173"/>
      <c r="AC75" s="173"/>
      <c r="AD75" s="173"/>
      <c r="AE75" s="173"/>
      <c r="AF75" s="131"/>
    </row>
    <row r="76" spans="1:32" s="100" customFormat="1" x14ac:dyDescent="0.55000000000000004">
      <c r="A76" s="234" t="s">
        <v>104</v>
      </c>
      <c r="B76" s="103">
        <f>B69*$G$76</f>
        <v>49.653171353274359</v>
      </c>
      <c r="C76" s="103">
        <f>C69*$G$76</f>
        <v>51.72529010477335</v>
      </c>
      <c r="D76" s="103">
        <f>D69*$G$76</f>
        <v>53.321807218338179</v>
      </c>
      <c r="E76" s="103">
        <f>E69*$G$76</f>
        <v>54.388177719698625</v>
      </c>
      <c r="F76" s="103">
        <f>F69*$G$76</f>
        <v>54.884862951639107</v>
      </c>
      <c r="G76" s="212">
        <v>3.0000000000000001E-3</v>
      </c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31"/>
    </row>
    <row r="77" spans="1:32" x14ac:dyDescent="0.55000000000000004">
      <c r="A77" s="222" t="s">
        <v>106</v>
      </c>
      <c r="B77" s="145">
        <f>B75-B76</f>
        <v>786.17521309350968</v>
      </c>
      <c r="C77" s="145">
        <f>C75-C76</f>
        <v>818.98375999224459</v>
      </c>
      <c r="D77" s="145">
        <f>D75-D76</f>
        <v>844.26194762368777</v>
      </c>
      <c r="E77" s="145">
        <f>E75-E76</f>
        <v>861.14614722856049</v>
      </c>
      <c r="F77" s="145">
        <f>F75-F76</f>
        <v>869.01033006761998</v>
      </c>
      <c r="G77" s="213" t="s">
        <v>123</v>
      </c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Y77" s="173"/>
      <c r="Z77" s="173"/>
      <c r="AA77" s="173"/>
      <c r="AB77" s="173"/>
      <c r="AC77" s="173"/>
      <c r="AD77" s="173"/>
      <c r="AE77" s="173"/>
      <c r="AF77" s="131"/>
    </row>
    <row r="78" spans="1:32" s="100" customFormat="1" x14ac:dyDescent="0.55000000000000004">
      <c r="A78" s="239" t="s">
        <v>111</v>
      </c>
      <c r="B78" s="97">
        <f>B69*$G$78</f>
        <v>554.46041344489697</v>
      </c>
      <c r="C78" s="97">
        <f>C69*$G$78</f>
        <v>577.59907283663574</v>
      </c>
      <c r="D78" s="97">
        <f>D69*$G$78</f>
        <v>595.42684727144308</v>
      </c>
      <c r="E78" s="97">
        <f>E69*$G$78</f>
        <v>607.33465120330141</v>
      </c>
      <c r="F78" s="97">
        <f>F69*$G$78</f>
        <v>612.88096962663678</v>
      </c>
      <c r="G78" s="212">
        <v>3.3500000000000002E-2</v>
      </c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31"/>
    </row>
    <row r="79" spans="1:32" x14ac:dyDescent="0.55000000000000004">
      <c r="A79" s="222" t="s">
        <v>112</v>
      </c>
      <c r="B79" s="145">
        <f>B75+B78</f>
        <v>1390.288797891681</v>
      </c>
      <c r="C79" s="145">
        <f>C75+C78</f>
        <v>1448.3081229336535</v>
      </c>
      <c r="D79" s="145">
        <f>D75+D78</f>
        <v>1493.0106021134691</v>
      </c>
      <c r="E79" s="145">
        <f>E75+E78</f>
        <v>1522.8689761515607</v>
      </c>
      <c r="F79" s="145">
        <f>F75+F78</f>
        <v>1536.776162645896</v>
      </c>
      <c r="G79" s="213" t="s">
        <v>123</v>
      </c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Y79" s="173"/>
      <c r="Z79" s="173"/>
      <c r="AA79" s="173"/>
      <c r="AB79" s="173"/>
      <c r="AC79" s="173"/>
      <c r="AD79" s="173"/>
      <c r="AE79" s="173"/>
      <c r="AF79" s="131"/>
    </row>
    <row r="80" spans="1:32" s="100" customFormat="1" x14ac:dyDescent="0.55000000000000004">
      <c r="A80" s="240" t="s">
        <v>113</v>
      </c>
      <c r="B80" s="147">
        <f>B69*$G80</f>
        <v>331.0211423551624</v>
      </c>
      <c r="C80" s="147">
        <f>C69*$G80</f>
        <v>344.83526736515569</v>
      </c>
      <c r="D80" s="147">
        <f>D69*$G80</f>
        <v>355.4787147889212</v>
      </c>
      <c r="E80" s="147">
        <f>E69*$G80</f>
        <v>362.58785146465749</v>
      </c>
      <c r="F80" s="147">
        <f>F69*$G80</f>
        <v>365.89908634426075</v>
      </c>
      <c r="G80" s="212">
        <v>0.02</v>
      </c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31"/>
    </row>
    <row r="81" spans="1:32" x14ac:dyDescent="0.55000000000000004">
      <c r="A81" s="222" t="s">
        <v>107</v>
      </c>
      <c r="B81" s="145">
        <f>B77-B80</f>
        <v>455.15407073834729</v>
      </c>
      <c r="C81" s="145">
        <f>C77-C80</f>
        <v>474.1484926270889</v>
      </c>
      <c r="D81" s="145">
        <f>D77-D80</f>
        <v>488.78323283476658</v>
      </c>
      <c r="E81" s="145">
        <f>E77-E80</f>
        <v>498.558295763903</v>
      </c>
      <c r="F81" s="145">
        <f>F77-F80</f>
        <v>503.11124372335922</v>
      </c>
      <c r="G81" s="213" t="s">
        <v>123</v>
      </c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Y81" s="173"/>
      <c r="Z81" s="173"/>
      <c r="AA81" s="173"/>
      <c r="AB81" s="173"/>
      <c r="AC81" s="173"/>
      <c r="AD81" s="173"/>
      <c r="AE81" s="173"/>
      <c r="AF81" s="131"/>
    </row>
    <row r="82" spans="1:32" s="100" customFormat="1" x14ac:dyDescent="0.55000000000000004">
      <c r="A82" s="228" t="s">
        <v>114</v>
      </c>
      <c r="B82" s="97">
        <f>B79-B80</f>
        <v>1059.2676555365188</v>
      </c>
      <c r="C82" s="97">
        <f>C79-C80</f>
        <v>1103.4728555684978</v>
      </c>
      <c r="D82" s="97">
        <f>D79-D80</f>
        <v>1137.5318873245478</v>
      </c>
      <c r="E82" s="97">
        <f>E79-E80</f>
        <v>1160.2811246869032</v>
      </c>
      <c r="F82" s="97">
        <f>F79-F80</f>
        <v>1170.8770763016353</v>
      </c>
      <c r="G82" s="212" t="s">
        <v>123</v>
      </c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31"/>
    </row>
    <row r="83" spans="1:32" x14ac:dyDescent="0.55000000000000004">
      <c r="A83" s="226" t="s">
        <v>108</v>
      </c>
      <c r="B83" s="94">
        <f>B81/B85</f>
        <v>1.3792547598131737</v>
      </c>
      <c r="C83" s="94">
        <f>C81/C85</f>
        <v>1.4368136140214816</v>
      </c>
      <c r="D83" s="94">
        <f>D81/D85</f>
        <v>1.4811613116205047</v>
      </c>
      <c r="E83" s="94">
        <f>E81/E85</f>
        <v>1.5107827144360697</v>
      </c>
      <c r="F83" s="94">
        <f>F81/F85</f>
        <v>1.524579526434422</v>
      </c>
      <c r="G83" s="213" t="s">
        <v>123</v>
      </c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Y83" s="173"/>
      <c r="Z83" s="173"/>
      <c r="AA83" s="173"/>
      <c r="AB83" s="173"/>
      <c r="AC83" s="173"/>
      <c r="AD83" s="173"/>
      <c r="AE83" s="173"/>
      <c r="AF83" s="131"/>
    </row>
    <row r="84" spans="1:32" s="100" customFormat="1" x14ac:dyDescent="0.55000000000000004">
      <c r="A84" s="234" t="s">
        <v>109</v>
      </c>
      <c r="B84" s="97">
        <f>B69*$G$84</f>
        <v>198.61268541309744</v>
      </c>
      <c r="C84" s="97">
        <f>C69*$G$84</f>
        <v>206.9011604190934</v>
      </c>
      <c r="D84" s="97">
        <f>D69*$G$84</f>
        <v>213.28722887335272</v>
      </c>
      <c r="E84" s="97">
        <f>E69*$G$84</f>
        <v>217.5527108787945</v>
      </c>
      <c r="F84" s="97">
        <f>F69*$G$84</f>
        <v>219.53945180655643</v>
      </c>
      <c r="G84" s="212">
        <v>1.2E-2</v>
      </c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31"/>
    </row>
    <row r="85" spans="1:32" x14ac:dyDescent="0.55000000000000004">
      <c r="A85" s="227" t="s">
        <v>115</v>
      </c>
      <c r="B85" s="148">
        <v>330</v>
      </c>
      <c r="C85" s="148">
        <v>330</v>
      </c>
      <c r="D85" s="148">
        <v>330</v>
      </c>
      <c r="E85" s="148">
        <v>330</v>
      </c>
      <c r="F85" s="148">
        <v>330</v>
      </c>
      <c r="G85" s="214">
        <v>330</v>
      </c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Y85" s="173"/>
      <c r="Z85" s="173"/>
      <c r="AA85" s="173"/>
      <c r="AB85" s="173"/>
      <c r="AC85" s="173"/>
      <c r="AD85" s="173"/>
      <c r="AE85" s="173"/>
      <c r="AF85" s="131"/>
    </row>
    <row r="86" spans="1:32" s="100" customFormat="1" x14ac:dyDescent="0.55000000000000004">
      <c r="A86" s="149" t="s">
        <v>110</v>
      </c>
      <c r="B86" s="150">
        <f>(B82-B84)/B85</f>
        <v>2.6080453640103678</v>
      </c>
      <c r="C86" s="150">
        <f>(C82-C84)/C85</f>
        <v>2.7168839246951646</v>
      </c>
      <c r="D86" s="150">
        <f>(D82-D84)/D85</f>
        <v>2.800741389246046</v>
      </c>
      <c r="E86" s="150">
        <f>(E82-E84)/E85</f>
        <v>2.8567527691154808</v>
      </c>
      <c r="F86" s="150">
        <f>(F82-F84)/F85</f>
        <v>2.8828412863487238</v>
      </c>
      <c r="G86" s="215" t="s">
        <v>123</v>
      </c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31"/>
    </row>
    <row r="87" spans="1:32" x14ac:dyDescent="0.55000000000000004">
      <c r="A87" s="205" t="s">
        <v>140</v>
      </c>
      <c r="B87" s="209" t="s">
        <v>133</v>
      </c>
      <c r="C87" s="210">
        <f>(C83-B83)/B83</f>
        <v>4.1731851058541547E-2</v>
      </c>
      <c r="D87" s="210">
        <f t="shared" ref="D87:F87" si="23">(D83-C83)/C83</f>
        <v>3.0865309993060863E-2</v>
      </c>
      <c r="E87" s="210">
        <f t="shared" si="23"/>
        <v>1.9998768927576783E-2</v>
      </c>
      <c r="F87" s="210">
        <f t="shared" si="23"/>
        <v>9.1322278621000733E-3</v>
      </c>
      <c r="G87" s="216"/>
    </row>
    <row r="88" spans="1:32" x14ac:dyDescent="0.55000000000000004">
      <c r="F88" s="138">
        <f>(F83-B83)/B83</f>
        <v>0.10536470190679868</v>
      </c>
    </row>
  </sheetData>
  <mergeCells count="5">
    <mergeCell ref="B1:Q1"/>
    <mergeCell ref="B38:Q38"/>
    <mergeCell ref="B23:Q23"/>
    <mergeCell ref="B60:Q60"/>
    <mergeCell ref="B66:G6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topLeftCell="A13" workbookViewId="0">
      <selection activeCell="J31" sqref="J31"/>
    </sheetView>
  </sheetViews>
  <sheetFormatPr defaultRowHeight="14.4" x14ac:dyDescent="0.55000000000000004"/>
  <cols>
    <col min="2" max="2" width="13" customWidth="1"/>
    <col min="3" max="3" width="15.1015625" customWidth="1"/>
    <col min="5" max="5" width="15.62890625" customWidth="1"/>
    <col min="6" max="6" width="11.7890625" customWidth="1"/>
    <col min="7" max="7" width="17.47265625" bestFit="1" customWidth="1"/>
    <col min="9" max="9" width="13.3671875" customWidth="1"/>
  </cols>
  <sheetData>
    <row r="1" spans="1:9" x14ac:dyDescent="0.55000000000000004">
      <c r="A1" s="18"/>
      <c r="B1" s="18"/>
      <c r="C1" s="18"/>
      <c r="D1" s="7"/>
    </row>
    <row r="2" spans="1:9" ht="14.7" thickBot="1" x14ac:dyDescent="0.6">
      <c r="A2" s="7"/>
      <c r="B2" s="7"/>
      <c r="C2" s="7"/>
      <c r="D2" s="7"/>
    </row>
    <row r="3" spans="1:9" x14ac:dyDescent="0.55000000000000004">
      <c r="B3" s="12" t="s">
        <v>64</v>
      </c>
      <c r="C3" s="12" t="s">
        <v>63</v>
      </c>
      <c r="E3" s="14"/>
      <c r="F3" s="14" t="s">
        <v>64</v>
      </c>
      <c r="G3" s="14" t="s">
        <v>63</v>
      </c>
    </row>
    <row r="4" spans="1:9" x14ac:dyDescent="0.55000000000000004">
      <c r="B4" s="7">
        <v>2002</v>
      </c>
      <c r="C4" s="19">
        <v>0.18406755299087094</v>
      </c>
      <c r="E4" s="12" t="s">
        <v>64</v>
      </c>
      <c r="F4" s="12">
        <v>1</v>
      </c>
      <c r="G4" s="12"/>
    </row>
    <row r="5" spans="1:9" ht="14.7" thickBot="1" x14ac:dyDescent="0.6">
      <c r="B5">
        <v>2003</v>
      </c>
      <c r="C5" s="20">
        <v>0.17027402224514257</v>
      </c>
      <c r="E5" s="13" t="s">
        <v>63</v>
      </c>
      <c r="F5" s="13">
        <v>-0.72539310087905329</v>
      </c>
      <c r="G5" s="13">
        <v>1</v>
      </c>
    </row>
    <row r="6" spans="1:9" x14ac:dyDescent="0.55000000000000004">
      <c r="B6">
        <v>2004</v>
      </c>
      <c r="C6" s="20">
        <v>0.22751654469154953</v>
      </c>
    </row>
    <row r="7" spans="1:9" x14ac:dyDescent="0.55000000000000004">
      <c r="B7">
        <v>2005</v>
      </c>
      <c r="C7" s="20">
        <v>0.21639063894746374</v>
      </c>
      <c r="E7" t="s">
        <v>65</v>
      </c>
    </row>
    <row r="8" spans="1:9" ht="29.1" thickBot="1" x14ac:dyDescent="0.6">
      <c r="B8">
        <v>2006</v>
      </c>
      <c r="C8" s="20">
        <v>0.19273161041578182</v>
      </c>
      <c r="H8" s="21" t="s">
        <v>94</v>
      </c>
      <c r="I8" s="21" t="s">
        <v>95</v>
      </c>
    </row>
    <row r="9" spans="1:9" x14ac:dyDescent="0.55000000000000004">
      <c r="B9">
        <v>2007</v>
      </c>
      <c r="C9" s="20">
        <v>0.17555394894153697</v>
      </c>
      <c r="E9" s="15" t="s">
        <v>66</v>
      </c>
      <c r="F9" s="15"/>
      <c r="H9" s="1">
        <v>2017</v>
      </c>
      <c r="I9" s="3">
        <f>H9*$F$24+$F$23</f>
        <v>5.2598392124021842E-2</v>
      </c>
    </row>
    <row r="10" spans="1:9" x14ac:dyDescent="0.55000000000000004">
      <c r="B10">
        <v>2008</v>
      </c>
      <c r="C10" s="20">
        <v>0.20664227970228952</v>
      </c>
      <c r="E10" s="12" t="s">
        <v>67</v>
      </c>
      <c r="F10" s="12">
        <v>0.72539310087905329</v>
      </c>
      <c r="H10" s="1">
        <v>2018</v>
      </c>
      <c r="I10" s="3">
        <f>H10*$F$24+$F$23</f>
        <v>4.1731851058539604E-2</v>
      </c>
    </row>
    <row r="11" spans="1:9" x14ac:dyDescent="0.55000000000000004">
      <c r="B11">
        <v>2009</v>
      </c>
      <c r="C11" s="20">
        <v>9.7697837240341145E-3</v>
      </c>
      <c r="E11" s="12" t="s">
        <v>68</v>
      </c>
      <c r="F11" s="12">
        <v>0.52619515080292845</v>
      </c>
      <c r="H11" s="1">
        <v>2019</v>
      </c>
      <c r="I11" s="3">
        <f>H11*$F$24+$F$23</f>
        <v>3.0865309993060919E-2</v>
      </c>
    </row>
    <row r="12" spans="1:9" x14ac:dyDescent="0.55000000000000004">
      <c r="B12">
        <v>2010</v>
      </c>
      <c r="C12" s="20">
        <v>0.12129234201817317</v>
      </c>
      <c r="E12" s="12" t="s">
        <v>69</v>
      </c>
      <c r="F12" s="12">
        <v>0.48974862394161528</v>
      </c>
    </row>
    <row r="13" spans="1:9" x14ac:dyDescent="0.55000000000000004">
      <c r="B13">
        <v>2011</v>
      </c>
      <c r="C13" s="20">
        <v>0.12236489086914495</v>
      </c>
      <c r="E13" s="12" t="s">
        <v>70</v>
      </c>
      <c r="F13" s="12">
        <v>4.7854743742121321E-2</v>
      </c>
    </row>
    <row r="14" spans="1:9" ht="14.7" thickBot="1" x14ac:dyDescent="0.6">
      <c r="B14">
        <v>2012</v>
      </c>
      <c r="C14" s="20">
        <v>0.1574244688773121</v>
      </c>
      <c r="E14" s="13" t="s">
        <v>71</v>
      </c>
      <c r="F14" s="13">
        <v>15</v>
      </c>
    </row>
    <row r="15" spans="1:9" x14ac:dyDescent="0.55000000000000004">
      <c r="B15">
        <v>2013</v>
      </c>
      <c r="C15" s="20">
        <v>0.10411146251816394</v>
      </c>
    </row>
    <row r="16" spans="1:9" ht="14.7" thickBot="1" x14ac:dyDescent="0.6">
      <c r="B16">
        <v>2014</v>
      </c>
      <c r="C16" s="20">
        <v>9.886196485251994E-2</v>
      </c>
      <c r="E16" t="s">
        <v>72</v>
      </c>
    </row>
    <row r="17" spans="2:13" ht="28.8" x14ac:dyDescent="0.55000000000000004">
      <c r="B17">
        <v>2015</v>
      </c>
      <c r="C17" s="20">
        <v>8.4190503029449068E-2</v>
      </c>
      <c r="E17" s="16"/>
      <c r="F17" s="16" t="s">
        <v>77</v>
      </c>
      <c r="G17" s="16" t="s">
        <v>78</v>
      </c>
      <c r="H17" s="16" t="s">
        <v>79</v>
      </c>
      <c r="I17" s="16" t="s">
        <v>80</v>
      </c>
      <c r="J17" s="16" t="s">
        <v>81</v>
      </c>
    </row>
    <row r="18" spans="2:13" x14ac:dyDescent="0.55000000000000004">
      <c r="B18">
        <v>2016</v>
      </c>
      <c r="C18" s="20">
        <v>2.1768795893170448E-2</v>
      </c>
      <c r="E18" s="12" t="s">
        <v>73</v>
      </c>
      <c r="F18" s="12">
        <v>1</v>
      </c>
      <c r="G18" s="12">
        <v>3.3062880123780683E-2</v>
      </c>
      <c r="H18" s="12">
        <v>3.3062880123780683E-2</v>
      </c>
      <c r="I18" s="12">
        <v>14.437456628040671</v>
      </c>
      <c r="J18" s="12">
        <v>2.2087383891928472E-3</v>
      </c>
    </row>
    <row r="19" spans="2:13" x14ac:dyDescent="0.55000000000000004">
      <c r="E19" s="12" t="s">
        <v>74</v>
      </c>
      <c r="F19" s="12">
        <v>13</v>
      </c>
      <c r="G19" s="12">
        <v>2.9770994482113299E-2</v>
      </c>
      <c r="H19" s="12">
        <v>2.2900764986240997E-3</v>
      </c>
      <c r="I19" s="12"/>
      <c r="J19" s="12">
        <f>'Regression for revenue forecast'!F24</f>
        <v>-1.08665410654811E-2</v>
      </c>
    </row>
    <row r="20" spans="2:13" ht="14.7" thickBot="1" x14ac:dyDescent="0.6">
      <c r="E20" s="13" t="s">
        <v>75</v>
      </c>
      <c r="F20" s="13">
        <v>14</v>
      </c>
      <c r="G20" s="13">
        <v>6.2833874605893986E-2</v>
      </c>
      <c r="H20" s="13"/>
      <c r="I20" s="13"/>
      <c r="J20" s="13"/>
    </row>
    <row r="21" spans="2:13" ht="14.7" thickBot="1" x14ac:dyDescent="0.6"/>
    <row r="22" spans="2:13" ht="28.8" x14ac:dyDescent="0.55000000000000004">
      <c r="E22" s="16"/>
      <c r="F22" s="16" t="s">
        <v>82</v>
      </c>
      <c r="G22" s="16" t="s">
        <v>70</v>
      </c>
      <c r="H22" s="16" t="s">
        <v>83</v>
      </c>
      <c r="I22" s="16" t="s">
        <v>84</v>
      </c>
      <c r="J22" s="16" t="s">
        <v>85</v>
      </c>
      <c r="K22" s="16" t="s">
        <v>86</v>
      </c>
      <c r="L22" s="16" t="s">
        <v>87</v>
      </c>
      <c r="M22" s="16" t="s">
        <v>88</v>
      </c>
    </row>
    <row r="23" spans="2:13" x14ac:dyDescent="0.55000000000000004">
      <c r="E23" s="12" t="s">
        <v>76</v>
      </c>
      <c r="F23" s="12">
        <v>21.970411721199401</v>
      </c>
      <c r="G23" s="12">
        <v>5.7454879790076196</v>
      </c>
      <c r="H23" s="12">
        <v>3.8239418133800021</v>
      </c>
      <c r="I23" s="12">
        <v>2.1092437927682571E-3</v>
      </c>
      <c r="J23" s="12">
        <v>9.5580395752675837</v>
      </c>
      <c r="K23" s="12">
        <v>34.382783867131216</v>
      </c>
      <c r="L23" s="12">
        <v>9.5580395752675837</v>
      </c>
      <c r="M23" s="12">
        <v>34.382783867131216</v>
      </c>
    </row>
    <row r="24" spans="2:13" ht="14.7" thickBot="1" x14ac:dyDescent="0.6">
      <c r="E24" s="13" t="s">
        <v>64</v>
      </c>
      <c r="F24" s="13">
        <v>-1.08665410654811E-2</v>
      </c>
      <c r="G24" s="13">
        <v>2.8598679406474721E-3</v>
      </c>
      <c r="H24" s="13">
        <v>-3.799665331057549</v>
      </c>
      <c r="I24" s="13">
        <v>2.2087383891928451E-3</v>
      </c>
      <c r="J24" s="13">
        <v>-1.7044910126078741E-2</v>
      </c>
      <c r="K24" s="13">
        <v>-4.6881720048835554E-3</v>
      </c>
      <c r="L24" s="13">
        <v>-1.7044910126078741E-2</v>
      </c>
      <c r="M24" s="13">
        <v>-4.6881720048835554E-3</v>
      </c>
    </row>
    <row r="28" spans="2:13" x14ac:dyDescent="0.55000000000000004">
      <c r="E28" t="s">
        <v>89</v>
      </c>
    </row>
    <row r="29" spans="2:13" ht="14.7" thickBot="1" x14ac:dyDescent="0.6"/>
    <row r="30" spans="2:13" ht="43.2" x14ac:dyDescent="0.55000000000000004">
      <c r="E30" s="16" t="s">
        <v>90</v>
      </c>
      <c r="F30" s="16" t="s">
        <v>93</v>
      </c>
      <c r="G30" s="16" t="s">
        <v>91</v>
      </c>
      <c r="H30" s="16" t="s">
        <v>92</v>
      </c>
      <c r="I30" s="17"/>
    </row>
    <row r="31" spans="2:13" x14ac:dyDescent="0.55000000000000004">
      <c r="E31" s="12">
        <v>1</v>
      </c>
      <c r="F31" s="12">
        <v>0.21559650810614173</v>
      </c>
      <c r="G31" s="12">
        <v>-3.152895511527079E-2</v>
      </c>
      <c r="H31" s="12">
        <v>-0.68371786053735195</v>
      </c>
    </row>
    <row r="32" spans="2:13" x14ac:dyDescent="0.55000000000000004">
      <c r="E32" s="12">
        <v>2</v>
      </c>
      <c r="F32" s="12">
        <v>0.20472996704065949</v>
      </c>
      <c r="G32" s="12">
        <v>-3.4455944795516918E-2</v>
      </c>
      <c r="H32" s="12">
        <v>-0.74719078930001526</v>
      </c>
    </row>
    <row r="33" spans="5:8" x14ac:dyDescent="0.55000000000000004">
      <c r="E33" s="12">
        <v>3</v>
      </c>
      <c r="F33" s="12">
        <v>0.1938634259751808</v>
      </c>
      <c r="G33" s="12">
        <v>3.3653118716368724E-2</v>
      </c>
      <c r="H33" s="12">
        <v>0.72978118827733707</v>
      </c>
    </row>
    <row r="34" spans="5:8" x14ac:dyDescent="0.55000000000000004">
      <c r="E34" s="12">
        <v>4</v>
      </c>
      <c r="F34" s="12">
        <v>0.18299688490969857</v>
      </c>
      <c r="G34" s="12">
        <v>3.3393754037765178E-2</v>
      </c>
      <c r="H34" s="12">
        <v>0.72415676264999096</v>
      </c>
    </row>
    <row r="35" spans="5:8" x14ac:dyDescent="0.55000000000000004">
      <c r="E35" s="12">
        <v>5</v>
      </c>
      <c r="F35" s="12">
        <v>0.17213034384421633</v>
      </c>
      <c r="G35" s="12">
        <v>2.0601266571565496E-2</v>
      </c>
      <c r="H35" s="12">
        <v>0.44674661285708944</v>
      </c>
    </row>
    <row r="36" spans="5:8" x14ac:dyDescent="0.55000000000000004">
      <c r="E36" s="12">
        <v>6</v>
      </c>
      <c r="F36" s="12">
        <v>0.16126380277873409</v>
      </c>
      <c r="G36" s="12">
        <v>1.4290146162802886E-2</v>
      </c>
      <c r="H36" s="12">
        <v>0.30988747091290103</v>
      </c>
    </row>
    <row r="37" spans="5:8" x14ac:dyDescent="0.55000000000000004">
      <c r="E37" s="12">
        <v>7</v>
      </c>
      <c r="F37" s="12">
        <v>0.1503972617132554</v>
      </c>
      <c r="G37" s="12">
        <v>5.6245017989034113E-2</v>
      </c>
      <c r="H37" s="12">
        <v>1.2196954585000366</v>
      </c>
    </row>
    <row r="38" spans="5:8" x14ac:dyDescent="0.55000000000000004">
      <c r="E38" s="12">
        <v>8</v>
      </c>
      <c r="F38" s="12">
        <v>0.13953072064777317</v>
      </c>
      <c r="G38" s="12">
        <v>-0.12976093692373905</v>
      </c>
      <c r="H38" s="12">
        <v>-2.8139172341886587</v>
      </c>
    </row>
    <row r="39" spans="5:8" x14ac:dyDescent="0.55000000000000004">
      <c r="E39" s="12">
        <v>9</v>
      </c>
      <c r="F39" s="12">
        <v>0.12866417958229093</v>
      </c>
      <c r="G39" s="12">
        <v>-7.3718375641177586E-3</v>
      </c>
      <c r="H39" s="12">
        <v>-0.15986121294347211</v>
      </c>
    </row>
    <row r="40" spans="5:8" x14ac:dyDescent="0.55000000000000004">
      <c r="E40" s="12">
        <v>10</v>
      </c>
      <c r="F40" s="12">
        <v>0.11779763851681224</v>
      </c>
      <c r="G40" s="12">
        <v>4.5672523523327124E-3</v>
      </c>
      <c r="H40" s="12">
        <v>9.9042673487097277E-2</v>
      </c>
    </row>
    <row r="41" spans="5:8" x14ac:dyDescent="0.55000000000000004">
      <c r="E41" s="12">
        <v>11</v>
      </c>
      <c r="F41" s="12">
        <v>0.10693109745133</v>
      </c>
      <c r="G41" s="12">
        <v>5.0493371425982092E-2</v>
      </c>
      <c r="H41" s="12">
        <v>1.0949687281570997</v>
      </c>
    </row>
    <row r="42" spans="5:8" x14ac:dyDescent="0.55000000000000004">
      <c r="E42" s="12">
        <v>12</v>
      </c>
      <c r="F42" s="12">
        <v>9.6064556385847766E-2</v>
      </c>
      <c r="G42" s="12">
        <v>8.0469061323161784E-3</v>
      </c>
      <c r="H42" s="12">
        <v>0.17450034181650875</v>
      </c>
    </row>
    <row r="43" spans="5:8" x14ac:dyDescent="0.55000000000000004">
      <c r="E43" s="12">
        <v>13</v>
      </c>
      <c r="F43" s="12">
        <v>8.519801532036908E-2</v>
      </c>
      <c r="G43" s="12">
        <v>1.366394953215086E-2</v>
      </c>
      <c r="H43" s="12">
        <v>0.29630814933310867</v>
      </c>
    </row>
    <row r="44" spans="5:8" x14ac:dyDescent="0.55000000000000004">
      <c r="E44" s="12">
        <v>14</v>
      </c>
      <c r="F44" s="12">
        <v>7.4331474254886842E-2</v>
      </c>
      <c r="G44" s="12">
        <v>9.8590287745622257E-3</v>
      </c>
      <c r="H44" s="12">
        <v>0.21379693795989541</v>
      </c>
    </row>
    <row r="45" spans="5:8" ht="14.7" thickBot="1" x14ac:dyDescent="0.6">
      <c r="E45" s="13">
        <v>15</v>
      </c>
      <c r="F45" s="13">
        <v>6.3464933189404604E-2</v>
      </c>
      <c r="G45" s="13">
        <v>-4.1696137296234156E-2</v>
      </c>
      <c r="H45" s="13">
        <v>-0.90419722698152782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1.Financial Ratios</vt:lpstr>
      <vt:lpstr>2. ROE components of 15 yrs</vt:lpstr>
      <vt:lpstr>3. ROE comparisons</vt:lpstr>
      <vt:lpstr>Compiled income statement-15yrs</vt:lpstr>
      <vt:lpstr>Regression for revenue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Yu</dc:creator>
  <cp:lastModifiedBy>Yu, Shanshan</cp:lastModifiedBy>
  <dcterms:created xsi:type="dcterms:W3CDTF">2017-06-13T03:03:57Z</dcterms:created>
  <dcterms:modified xsi:type="dcterms:W3CDTF">2022-12-31T04:52:11Z</dcterms:modified>
</cp:coreProperties>
</file>