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28800" windowHeight="9550" firstSheet="1" activeTab="6"/>
  </bookViews>
  <sheets>
    <sheet name="Mix gaz 2050" sheetId="1" r:id="rId1"/>
    <sheet name="Méthanisation" sheetId="2" r:id="rId2"/>
    <sheet name="Feuil1" sheetId="6" r:id="rId3"/>
    <sheet name="Pyrogazéification" sheetId="3" r:id="rId4"/>
    <sheet name="Power-to-methane" sheetId="4" r:id="rId5"/>
    <sheet name="Réseaux" sheetId="5" r:id="rId6"/>
    <sheet name="Feuil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7" l="1"/>
  <c r="Q52" i="7" l="1"/>
  <c r="Q51" i="7"/>
  <c r="Q50" i="7"/>
  <c r="Q49" i="7"/>
  <c r="P49" i="7"/>
  <c r="Q48" i="7"/>
  <c r="O49" i="7"/>
  <c r="O50" i="7"/>
  <c r="O51" i="7"/>
  <c r="O52" i="7"/>
  <c r="O48" i="7"/>
  <c r="N49" i="7"/>
  <c r="E52" i="7"/>
  <c r="E51" i="7"/>
  <c r="E50" i="7"/>
  <c r="E49" i="7"/>
  <c r="F49" i="7" s="1"/>
  <c r="E48" i="7"/>
  <c r="D47" i="7"/>
  <c r="E47" i="7"/>
  <c r="G56" i="7" l="1"/>
  <c r="H48" i="7" l="1"/>
  <c r="H49" i="7"/>
  <c r="H50" i="7"/>
  <c r="H51" i="7"/>
  <c r="H52" i="7"/>
  <c r="H47" i="7"/>
  <c r="G47" i="7"/>
  <c r="G48" i="7"/>
  <c r="G49" i="7"/>
  <c r="G50" i="7"/>
  <c r="G51" i="7"/>
  <c r="G52" i="7"/>
  <c r="C52" i="7"/>
  <c r="I52" i="7" s="1"/>
  <c r="C51" i="7"/>
  <c r="I51" i="7" s="1"/>
  <c r="C50" i="7"/>
  <c r="I50" i="7" s="1"/>
  <c r="C49" i="7"/>
  <c r="I49" i="7" s="1"/>
  <c r="C48" i="7"/>
  <c r="I48" i="7" s="1"/>
  <c r="C47" i="7"/>
  <c r="C18" i="6"/>
  <c r="B18" i="6"/>
  <c r="J3" i="6"/>
  <c r="J4" i="6"/>
  <c r="J5" i="6"/>
  <c r="J6" i="6"/>
  <c r="J7" i="6"/>
  <c r="J8" i="6"/>
  <c r="J9" i="6"/>
  <c r="J10" i="6"/>
  <c r="J11" i="6"/>
  <c r="J12" i="6"/>
  <c r="J13" i="6"/>
  <c r="J2" i="6"/>
  <c r="J48" i="7" l="1"/>
  <c r="L48" i="7" s="1"/>
  <c r="J49" i="7"/>
  <c r="L49" i="7" s="1"/>
  <c r="J51" i="7"/>
  <c r="L51" i="7" s="1"/>
  <c r="K51" i="7"/>
  <c r="M51" i="7" s="1"/>
  <c r="K50" i="7"/>
  <c r="M50" i="7" s="1"/>
  <c r="J50" i="7"/>
  <c r="L50" i="7" s="1"/>
  <c r="K48" i="7"/>
  <c r="K52" i="7"/>
  <c r="M52" i="7" s="1"/>
  <c r="J52" i="7"/>
  <c r="L52" i="7" s="1"/>
  <c r="K49" i="7"/>
  <c r="M49" i="7" s="1"/>
  <c r="O11" i="1"/>
  <c r="P11" i="1"/>
  <c r="L11" i="1"/>
  <c r="M11" i="1"/>
  <c r="N11" i="1"/>
  <c r="L6" i="1"/>
  <c r="M48" i="7" l="1"/>
  <c r="P6" i="1"/>
  <c r="M6" i="1"/>
  <c r="N6" i="1"/>
  <c r="O6" i="1"/>
  <c r="E16" i="1" l="1"/>
  <c r="F16" i="1"/>
  <c r="G16" i="1"/>
  <c r="H16" i="1"/>
  <c r="D16" i="1"/>
  <c r="D14" i="1"/>
  <c r="D17" i="1" s="1"/>
  <c r="E14" i="1"/>
  <c r="E17" i="1" s="1"/>
  <c r="F14" i="1"/>
  <c r="F17" i="1" s="1"/>
  <c r="G14" i="1"/>
  <c r="G17" i="1" s="1"/>
  <c r="H14" i="1"/>
  <c r="H17" i="1" s="1"/>
  <c r="E15" i="1"/>
  <c r="F15" i="1"/>
  <c r="G15" i="1"/>
  <c r="H15" i="1"/>
  <c r="D15" i="1"/>
</calcChain>
</file>

<file path=xl/sharedStrings.xml><?xml version="1.0" encoding="utf-8"?>
<sst xmlns="http://schemas.openxmlformats.org/spreadsheetml/2006/main" count="247" uniqueCount="178">
  <si>
    <t>Méthanisation Réseau</t>
  </si>
  <si>
    <t>Gaz naturel (import)</t>
  </si>
  <si>
    <t>Gaz décarboné ou renouvelable (import)</t>
  </si>
  <si>
    <t>TEND</t>
  </si>
  <si>
    <t>S1</t>
  </si>
  <si>
    <t>S2</t>
  </si>
  <si>
    <t>S3</t>
  </si>
  <si>
    <t>S4</t>
  </si>
  <si>
    <t>Mix gaz en 2050 [TWh PCI]</t>
  </si>
  <si>
    <t>Power-to-methane</t>
  </si>
  <si>
    <t>Coûts du gaz en 2050 [€/MWh PCI]</t>
  </si>
  <si>
    <t>Coût de production hors prix du carbone</t>
  </si>
  <si>
    <t>Coût de réseau</t>
  </si>
  <si>
    <t>Prix du carbone (pour imports gaz naturel)</t>
  </si>
  <si>
    <t>NOMBRE D'INSTALLATIONS DE METHANISATION EN 2030 ET 2050</t>
  </si>
  <si>
    <t>Type d'installation</t>
  </si>
  <si>
    <t>Tend</t>
  </si>
  <si>
    <t>A la ferme</t>
  </si>
  <si>
    <t>Déchets ménagers</t>
  </si>
  <si>
    <t>En industrie</t>
  </si>
  <si>
    <t>STEP</t>
  </si>
  <si>
    <t>Centralisé</t>
  </si>
  <si>
    <t>TOTAL</t>
  </si>
  <si>
    <t>Nombre d'installations d'injection de biométhane</t>
  </si>
  <si>
    <t>Nb install 2030</t>
  </si>
  <si>
    <t>Nb install 2050</t>
  </si>
  <si>
    <t>Production de biométhane [TWh PCI]</t>
  </si>
  <si>
    <t>RYTHME DE DEVELOPPEMENT</t>
  </si>
  <si>
    <t>Rythme de développement moyen entre fin 2020 et 2050 [TWh PCI/an/an]</t>
  </si>
  <si>
    <t>GLOBAL</t>
  </si>
  <si>
    <t>COUTS DE PRODUCTION</t>
  </si>
  <si>
    <t>coût de production méthanisation (€/MWh PCS)</t>
  </si>
  <si>
    <t>coût de production méthanisation (€/MWh PCI)</t>
  </si>
  <si>
    <t>dont part due au CAPEX</t>
  </si>
  <si>
    <t>d'après Bilan technique et économique des installations de production de biométhane, CRE, 2018 (évalué sur une durée de vie de 15 ans)</t>
  </si>
  <si>
    <t>Coût réseau de transport existant (M€)</t>
  </si>
  <si>
    <t>d'après étude gaz 100% renouvelable, ADEME 2018</t>
  </si>
  <si>
    <t>Coût réseau de distribution existant (M€)</t>
  </si>
  <si>
    <t>Coût de modification du réseau de transport (M€)</t>
  </si>
  <si>
    <t>Coût de stockage (M€)</t>
  </si>
  <si>
    <t xml:space="preserve">d'après étude gaz 100% renouvelable, ADEME 2018 p271 et 168 </t>
  </si>
  <si>
    <t>COUTS DE RESEAU</t>
  </si>
  <si>
    <t>Coût moyen pondéré du raccordement et de l'adaptation du réseau de distribution (€/MWh PCI)</t>
  </si>
  <si>
    <t xml:space="preserve">d'après étude gaz 100% renouvelable, ADEME 2018, tableau 39 p161 </t>
  </si>
  <si>
    <t>NOMBRE D'INSTALLATIONS DE PYROGAZEIFICATION EN 2030 ET 2050</t>
  </si>
  <si>
    <t>taille moyenne installation (MW CH4 PCI)</t>
  </si>
  <si>
    <t>S.O.</t>
  </si>
  <si>
    <t>nombre d'unités en 2050</t>
  </si>
  <si>
    <t>nombre d'unités en 2030</t>
  </si>
  <si>
    <t>coût de production pyrogazéification bois (€/MWh PCI)</t>
  </si>
  <si>
    <t>coût de production pyrogazéification CSR (€/MWh PCI)</t>
  </si>
  <si>
    <t>Production de méthane de synthèse par pyrogazéification en 2050 [TWh PCI]</t>
  </si>
  <si>
    <t>à partir de bois</t>
  </si>
  <si>
    <t>à partir de CSR</t>
  </si>
  <si>
    <t>Pyrogazéification</t>
  </si>
  <si>
    <t>Nombre d'installations de pyrogazéification en 2030 et 2050</t>
  </si>
  <si>
    <t>d'après étude gaz 100% renouvelable, en comptant une redevance nette de transport de 30€/t</t>
  </si>
  <si>
    <t>d'après étude gaz 100% renouvelable avec mobilisation biomasse du S3 et actualisation de 5%</t>
  </si>
  <si>
    <t>d'après étude bibliographique, en supposant une baisse des coûts prudente par rapport à aujourd'hui</t>
  </si>
  <si>
    <t>coût de production PtG (€/MWh PCI)</t>
  </si>
  <si>
    <t>d'après étude biblio. Valeur prudente tout en considérant conditions favorables (appro élec sur excédents de production EnR, appro CO2 à coût nul, synergie méthanisation pour injection dans réseau…)</t>
  </si>
  <si>
    <t>Pour le détail des coûts (CAPEX/OPEX), on peut se baser sur l'étude gaz 100% renouvelable, ADEME 2018</t>
  </si>
  <si>
    <t>coût gaz naturel hors taxe carbone (€/MWh PCI)</t>
  </si>
  <si>
    <t>d'après cadrage de la Commission européenne utilisé pour les hypothèses exogènes issus de l’AME 2021 de la DGEC</t>
  </si>
  <si>
    <t>coût gaz renouvelable ou décarboné importé (€/MWh PCI)</t>
  </si>
  <si>
    <t>d'après hypothèse sensibilité RTE. Cohérent avec chiffres Engie SNG importé.</t>
  </si>
  <si>
    <t>prix du carbone sur le marché EU-ETS (€/tCO2)</t>
  </si>
  <si>
    <t>coût gaz naturel yc prix carbone (€/MWh PCI)</t>
  </si>
  <si>
    <t>COUT TOTAL</t>
  </si>
  <si>
    <t>Coût gaz importés</t>
  </si>
  <si>
    <t>Production [TWh PCI]</t>
  </si>
  <si>
    <t>Power-to-methane [TWh PCI]</t>
  </si>
  <si>
    <t>NOMBRE D'INSTALLATIONS DE P2G EN 2030 ET 2050</t>
  </si>
  <si>
    <t>Nombre d'installations</t>
  </si>
  <si>
    <t>Hypothèses considérées</t>
  </si>
  <si>
    <t>Nombre d'heure de fonctionnement annuel (h)</t>
  </si>
  <si>
    <t>Puissance électrolyseur (MWe)</t>
  </si>
  <si>
    <t>_0</t>
  </si>
  <si>
    <t>/</t>
  </si>
  <si>
    <t>K_2301</t>
  </si>
  <si>
    <t>K_2302</t>
  </si>
  <si>
    <t>K_2303</t>
  </si>
  <si>
    <t>K_2304</t>
  </si>
  <si>
    <t>K_2305</t>
  </si>
  <si>
    <t>K_2306</t>
  </si>
  <si>
    <t>K_2401</t>
  </si>
  <si>
    <t>K_2402</t>
  </si>
  <si>
    <t>K_2403</t>
  </si>
  <si>
    <t>K_2404</t>
  </si>
  <si>
    <t>K_2405</t>
  </si>
  <si>
    <t>K_2406</t>
  </si>
  <si>
    <t>Manufacture and distribution of gas</t>
  </si>
  <si>
    <t>1. Natural gas</t>
  </si>
  <si>
    <t>2. Wood</t>
  </si>
  <si>
    <t>3. Biogas</t>
  </si>
  <si>
    <t>4. Waste incineration</t>
  </si>
  <si>
    <t>5. Geothermal</t>
  </si>
  <si>
    <t>6. Cogeneration (Combined Heat and Power, CHP)</t>
  </si>
  <si>
    <t>CU_MWH_2403</t>
  </si>
  <si>
    <t>CU_MWH_PGDP_2401_0</t>
  </si>
  <si>
    <t>CU_MWH_PGDP_2401_2</t>
  </si>
  <si>
    <t>CU_MWH_PGDP_2402</t>
  </si>
  <si>
    <t>CU_MWH_PGDP_2402_0</t>
  </si>
  <si>
    <t>CU_MWH_PGDP_2402_2</t>
  </si>
  <si>
    <t>CU_MWH_PGDP_2403</t>
  </si>
  <si>
    <t>CU_MWH_PGDP_2403_0</t>
  </si>
  <si>
    <t>CU_MWH_PGDP_2403_2</t>
  </si>
  <si>
    <t>CU_MWH_PGDP_2404</t>
  </si>
  <si>
    <t>CU_MWH_PGDP_2404_0</t>
  </si>
  <si>
    <t>CU_MWH_PGDP_2404_2</t>
  </si>
  <si>
    <t>CU_MWH_PGDP_2405</t>
  </si>
  <si>
    <t>CU_MWH_PGDP_2405_0</t>
  </si>
  <si>
    <t>CU_MWH_PGDP_2405_2</t>
  </si>
  <si>
    <t>CU_MWH_PGDP_2406</t>
  </si>
  <si>
    <t>CU_MWH_PGDP_2406_0</t>
  </si>
  <si>
    <t>CU_MWH_PGDP_2406_2</t>
  </si>
  <si>
    <t>Gaz naturel</t>
  </si>
  <si>
    <t>Bois</t>
  </si>
  <si>
    <t>Biogaz</t>
  </si>
  <si>
    <t>Incinération (UIOM)</t>
  </si>
  <si>
    <t>Géothermie, pompe à chaleur</t>
  </si>
  <si>
    <t>Cogénération, autres</t>
  </si>
  <si>
    <t>CK/MWh</t>
  </si>
  <si>
    <t>CL/Mwh</t>
  </si>
  <si>
    <t>CK_2301</t>
  </si>
  <si>
    <t>CK_2302</t>
  </si>
  <si>
    <t>CK_2303</t>
  </si>
  <si>
    <t>CK_2304</t>
  </si>
  <si>
    <t>CK_2305</t>
  </si>
  <si>
    <t>CK_2306</t>
  </si>
  <si>
    <t>CK_2401</t>
  </si>
  <si>
    <t>CK_2402</t>
  </si>
  <si>
    <t>CK_2403</t>
  </si>
  <si>
    <t>CK_2404</t>
  </si>
  <si>
    <t>CK_2405</t>
  </si>
  <si>
    <t>CK_2406</t>
  </si>
  <si>
    <t xml:space="preserve">CK*K/Mwh </t>
  </si>
  <si>
    <t>*</t>
  </si>
  <si>
    <t xml:space="preserve">1 tep </t>
  </si>
  <si>
    <t>Mwh</t>
  </si>
  <si>
    <t>1Mtep</t>
  </si>
  <si>
    <t>/0.086)</t>
  </si>
  <si>
    <t>PGDP_0</t>
  </si>
  <si>
    <t>PGDP_2</t>
  </si>
  <si>
    <t>(Q_Mtep_ef_tot_</t>
  </si>
  <si>
    <t>CL_2301_0*L_2301_0/(Q_MTEP_EF_TOT_2301_0/0.086)</t>
  </si>
  <si>
    <t>CL_2302_0*L_2302_0/(Q_MTEP_EF_TOT_2302_0/0.086)</t>
  </si>
  <si>
    <t>CL_2303_0*L_2303_0/(Q_MTEP_EF_TOT_2303_0/0.086)</t>
  </si>
  <si>
    <t>CL_2304_0*L_2304_0/(Q_MTEP_EF_TOT_2304_0/0.086)</t>
  </si>
  <si>
    <t>CL_2305_0*L_2305_0/(Q_MTEP_EF_TOT_2305_0/0.086)</t>
  </si>
  <si>
    <t>CL_2306_0*L_2306_0/(Q_MTEP_EF_TOT_2306_0/0.086)</t>
  </si>
  <si>
    <t>CL_2401_0*L_2401_0/(Q_MTEP_EF_TOT_2401_0/0.086)</t>
  </si>
  <si>
    <t>CL_2402_0*L_2402_0/(Q_MTEP_EF_TOT_2402_0/0.086)</t>
  </si>
  <si>
    <t>CL_2403_0*L_2403_0/(Q_MTEP_EF_TOT_2403_0/0.086)</t>
  </si>
  <si>
    <t>CL_2404_0*L_2404_0/(Q_MTEP_EF_TOT_2404_0/0.086)</t>
  </si>
  <si>
    <t>CL_2405_0*L_2405_0/(Q_MTEP_EF_TOT_2405_0/0.086)</t>
  </si>
  <si>
    <t>CL_2406_0*L_2406_0/(Q_MTEP_EF_TOT_2406_0/0.086)</t>
  </si>
  <si>
    <t>CK_2301_0*K_2301_0/(Q_MTEP_EF_TOT_2301_0/0.086)</t>
  </si>
  <si>
    <t>CK_2302_0*K_2302_0/(Q_MTEP_EF_TOT_2302_0/0.086)</t>
  </si>
  <si>
    <t>CK_2303_0*K_2303_0/(Q_MTEP_EF_TOT_2303_0/0.086)</t>
  </si>
  <si>
    <t>CK_2304_0*K_2304_0/(Q_MTEP_EF_TOT_2304_0/0.086)</t>
  </si>
  <si>
    <t>CK_2305_0*K_2305_0/(Q_MTEP_EF_TOT_2305_0/0.086)</t>
  </si>
  <si>
    <t>CK_2306_0*K_2306_0/(Q_MTEP_EF_TOT_2306_0/0.086)</t>
  </si>
  <si>
    <t>CK_2401_0*K_2401_0/(Q_MTEP_EF_TOT_2401_0/0.086)</t>
  </si>
  <si>
    <t>CK_2402_0*K_2402_0/(Q_MTEP_EF_TOT_2402_0/0.086)</t>
  </si>
  <si>
    <t>CK_2403_0*K_2403_0/(Q_MTEP_EF_TOT_2403_0/0.086)</t>
  </si>
  <si>
    <t>CK_2404_0*K_2404_0/(Q_MTEP_EF_TOT_2404_0/0.086)</t>
  </si>
  <si>
    <t>CK_2405_0*K_2405_0/(Q_MTEP_EF_TOT_2405_0/0.086)</t>
  </si>
  <si>
    <t>CK_2406_0*K_2406_0/(Q_MTEP_EF_TOT_2406_0/0.086)</t>
  </si>
  <si>
    <t>différence</t>
  </si>
  <si>
    <t>hausse CK</t>
  </si>
  <si>
    <t>Hausse CL</t>
  </si>
  <si>
    <t>hausse de CK en %</t>
  </si>
  <si>
    <t>Hausse de CL en pourcentage</t>
  </si>
  <si>
    <t>cible 2020</t>
  </si>
  <si>
    <t>sorties 3ME 2020</t>
  </si>
  <si>
    <t>cible 2050</t>
  </si>
  <si>
    <t>3ME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</si>
</sst>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.00000000_-;\-* #,##0.000000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3" fillId="2" borderId="0" xfId="0" applyFont="1" applyFill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3" borderId="2" xfId="0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Fill="1" applyBorder="1"/>
    <xf numFmtId="0" fontId="0" fillId="0" borderId="6" xfId="0" applyBorder="1"/>
    <xf numFmtId="0" fontId="2" fillId="4" borderId="0" xfId="0" applyFont="1" applyFill="1" applyBorder="1"/>
    <xf numFmtId="0" fontId="0" fillId="4" borderId="0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/>
    <xf numFmtId="9" fontId="0" fillId="0" borderId="1" xfId="0" applyNumberFormat="1" applyFill="1" applyBorder="1"/>
    <xf numFmtId="2" fontId="0" fillId="0" borderId="1" xfId="0" applyNumberFormat="1" applyFill="1" applyBorder="1"/>
    <xf numFmtId="2" fontId="0" fillId="0" borderId="1" xfId="0" applyNumberFormat="1" applyBorder="1"/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4" fillId="0" borderId="0" xfId="1" applyFill="1" applyBorder="1"/>
    <xf numFmtId="0" fontId="0" fillId="0" borderId="5" xfId="0" applyBorder="1"/>
    <xf numFmtId="0" fontId="0" fillId="0" borderId="7" xfId="0" applyBorder="1"/>
    <xf numFmtId="0" fontId="3" fillId="3" borderId="4" xfId="0" applyFont="1" applyFill="1" applyBorder="1"/>
    <xf numFmtId="0" fontId="3" fillId="3" borderId="2" xfId="0" applyFont="1" applyFill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5" fillId="0" borderId="0" xfId="0" applyFont="1" applyBorder="1"/>
    <xf numFmtId="164" fontId="0" fillId="0" borderId="1" xfId="0" applyNumberFormat="1" applyFill="1" applyBorder="1"/>
    <xf numFmtId="0" fontId="7" fillId="5" borderId="17" xfId="2" applyFont="1" applyFill="1" applyBorder="1" applyAlignment="1">
      <alignment horizontal="left" vertical="top"/>
    </xf>
    <xf numFmtId="0" fontId="7" fillId="5" borderId="15" xfId="2" applyFont="1" applyFill="1" applyBorder="1" applyAlignment="1">
      <alignment vertical="top"/>
    </xf>
    <xf numFmtId="0" fontId="7" fillId="5" borderId="18" xfId="2" applyFont="1" applyFill="1" applyBorder="1" applyAlignment="1">
      <alignment horizontal="left" vertical="top"/>
    </xf>
    <xf numFmtId="0" fontId="7" fillId="5" borderId="1" xfId="2" applyFont="1" applyFill="1" applyBorder="1" applyAlignment="1">
      <alignment horizontal="left" vertical="top" indent="2"/>
    </xf>
    <xf numFmtId="0" fontId="7" fillId="5" borderId="19" xfId="2" applyFont="1" applyFill="1" applyBorder="1" applyAlignment="1">
      <alignment horizontal="left" vertical="top"/>
    </xf>
    <xf numFmtId="0" fontId="7" fillId="5" borderId="20" xfId="2" applyFont="1" applyFill="1" applyBorder="1" applyAlignment="1">
      <alignment horizontal="left" vertical="top" indent="2"/>
    </xf>
    <xf numFmtId="0" fontId="7" fillId="5" borderId="0" xfId="2" applyFont="1" applyFill="1" applyBorder="1" applyAlignment="1">
      <alignment horizontal="left" vertical="top" indent="2"/>
    </xf>
    <xf numFmtId="0" fontId="8" fillId="6" borderId="21" xfId="0" applyFont="1" applyFill="1" applyBorder="1" applyAlignment="1">
      <alignment horizontal="left" indent="3"/>
    </xf>
    <xf numFmtId="0" fontId="8" fillId="0" borderId="22" xfId="0" applyFont="1" applyFill="1" applyBorder="1" applyAlignment="1">
      <alignment horizontal="left" indent="3"/>
    </xf>
    <xf numFmtId="1" fontId="0" fillId="0" borderId="1" xfId="0" applyNumberFormat="1" applyFill="1" applyBorder="1"/>
    <xf numFmtId="0" fontId="0" fillId="0" borderId="0" xfId="0" applyFill="1"/>
    <xf numFmtId="0" fontId="8" fillId="6" borderId="22" xfId="0" applyFont="1" applyFill="1" applyBorder="1" applyAlignment="1">
      <alignment horizontal="left" indent="3"/>
    </xf>
    <xf numFmtId="0" fontId="8" fillId="6" borderId="23" xfId="0" applyFont="1" applyFill="1" applyBorder="1" applyAlignment="1">
      <alignment horizontal="left" indent="3"/>
    </xf>
    <xf numFmtId="165" fontId="0" fillId="0" borderId="0" xfId="3" applyNumberFormat="1" applyFont="1"/>
    <xf numFmtId="1" fontId="0" fillId="0" borderId="0" xfId="0" applyNumberFormat="1"/>
    <xf numFmtId="164" fontId="0" fillId="0" borderId="0" xfId="0" applyNumberFormat="1"/>
    <xf numFmtId="0" fontId="9" fillId="0" borderId="0" xfId="0" applyFont="1"/>
    <xf numFmtId="0" fontId="9" fillId="0" borderId="0" xfId="0" applyFont="1" applyFill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4">
    <cellStyle name="Lien hypertexte" xfId="1" builtinId="8"/>
    <cellStyle name="Milliers" xfId="3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4</xdr:col>
      <xdr:colOff>685800</xdr:colOff>
      <xdr:row>35</xdr:row>
      <xdr:rowOff>107950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350"/>
          <a:ext cx="4692650" cy="250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5</xdr:col>
      <xdr:colOff>0</xdr:colOff>
      <xdr:row>50</xdr:row>
      <xdr:rowOff>44450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8450"/>
          <a:ext cx="4768850" cy="262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6</xdr:col>
      <xdr:colOff>584200</xdr:colOff>
      <xdr:row>39</xdr:row>
      <xdr:rowOff>6350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295400"/>
          <a:ext cx="5683250" cy="332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e.fr/content/download/22785/file/Bilan_technique_et_economique_biomethan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6"/>
  <sheetViews>
    <sheetView topLeftCell="A7" workbookViewId="0">
      <selection activeCell="L11" sqref="L11"/>
    </sheetView>
  </sheetViews>
  <sheetFormatPr baseColWidth="10" defaultRowHeight="14.5" x14ac:dyDescent="0.35"/>
  <cols>
    <col min="1" max="2" width="4.453125" customWidth="1"/>
    <col min="3" max="3" width="50" bestFit="1" customWidth="1"/>
  </cols>
  <sheetData>
    <row r="2" spans="3:16" x14ac:dyDescent="0.35">
      <c r="C2" s="1" t="s">
        <v>8</v>
      </c>
      <c r="D2" s="1"/>
      <c r="E2" s="1"/>
      <c r="F2" s="1"/>
      <c r="G2" s="1"/>
      <c r="H2" s="1"/>
    </row>
    <row r="3" spans="3:16" ht="15" x14ac:dyDescent="0.35">
      <c r="C3" s="2"/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J3" s="41">
        <v>24</v>
      </c>
      <c r="K3" s="42" t="s">
        <v>91</v>
      </c>
      <c r="L3" s="36" t="s">
        <v>3</v>
      </c>
      <c r="M3" s="36" t="s">
        <v>4</v>
      </c>
      <c r="N3" s="36" t="s">
        <v>5</v>
      </c>
      <c r="O3" s="36" t="s">
        <v>6</v>
      </c>
      <c r="P3" s="36" t="s">
        <v>7</v>
      </c>
    </row>
    <row r="4" spans="3:16" ht="15" x14ac:dyDescent="0.35">
      <c r="C4" s="2" t="s">
        <v>0</v>
      </c>
      <c r="D4" s="3">
        <v>74.790941325004283</v>
      </c>
      <c r="E4" s="3">
        <v>91.542411940553492</v>
      </c>
      <c r="F4" s="3">
        <v>93.024710227392148</v>
      </c>
      <c r="G4" s="3">
        <v>114.33663582775291</v>
      </c>
      <c r="H4" s="3">
        <v>125.87091446397727</v>
      </c>
      <c r="J4" s="43"/>
      <c r="K4" s="44" t="s">
        <v>92</v>
      </c>
    </row>
    <row r="5" spans="3:16" ht="15" x14ac:dyDescent="0.35">
      <c r="C5" s="2" t="s">
        <v>54</v>
      </c>
      <c r="D5" s="3">
        <v>0</v>
      </c>
      <c r="E5" s="3">
        <v>0</v>
      </c>
      <c r="F5" s="3">
        <v>5.036815130330325</v>
      </c>
      <c r="G5" s="3">
        <v>67.292192522877912</v>
      </c>
      <c r="H5" s="3">
        <v>28.072306125042829</v>
      </c>
      <c r="J5" s="43"/>
      <c r="K5" s="44" t="s">
        <v>93</v>
      </c>
    </row>
    <row r="6" spans="3:16" ht="15" x14ac:dyDescent="0.35">
      <c r="C6" s="2" t="s">
        <v>9</v>
      </c>
      <c r="D6" s="3">
        <v>0</v>
      </c>
      <c r="E6" s="3">
        <v>36.354999999999997</v>
      </c>
      <c r="F6" s="3">
        <v>32.215000000000003</v>
      </c>
      <c r="G6" s="3">
        <v>20.47</v>
      </c>
      <c r="H6" s="3">
        <v>0</v>
      </c>
      <c r="J6" s="43"/>
      <c r="K6" s="44" t="s">
        <v>94</v>
      </c>
      <c r="L6">
        <f>1/((D4*0.4*Méthanisation!$D$36*(1/15+0.04)+D5*0.7*70*(1/15+0.04)+D6*0.8*'Power-to-methane'!$D$19*(1/15+0.04))/SUM('Mix gaz 2050'!D4:D6))</f>
        <v>0.29296875</v>
      </c>
      <c r="M6">
        <f>1/((E4*0.4*Méthanisation!$D$36*(1/15+0.04)+E5*0.7*70*(1/15+0.04)+E6*0.8*'Power-to-methane'!$D$19*(1/15+0.04))/SUM('Mix gaz 2050'!E4:E6))</f>
        <v>0.17126384343468834</v>
      </c>
      <c r="N6">
        <f>1/((F4*0.4*Méthanisation!$D$36*(1/15+0.04)+F5*0.7*70*(1/15+0.04)+F6*0.8*'Power-to-methane'!$D$19*(1/15+0.04))/SUM('Mix gaz 2050'!F4:F6))</f>
        <v>0.17877643249480432</v>
      </c>
      <c r="O6">
        <f>1/((G4*0.4*Méthanisation!$D$36*(1/15+0.04)+G5*0.7*70*(1/15+0.04)+G6*0.8*'Power-to-methane'!$D$19*(1/15+0.04))/SUM('Mix gaz 2050'!G4:G6))</f>
        <v>0.20485802492164626</v>
      </c>
      <c r="P6">
        <f>1/((H4*0.4*Méthanisation!$D$36*(1/15+0.04)+H5*0.7*70*(1/15+0.04)+H6*0.8*'Power-to-methane'!$D$19*(1/15+0.04))/SUM('Mix gaz 2050'!H4:H6))</f>
        <v>0.26709375905136418</v>
      </c>
    </row>
    <row r="7" spans="3:16" ht="15" x14ac:dyDescent="0.35">
      <c r="C7" s="2" t="s">
        <v>1</v>
      </c>
      <c r="D7" s="3">
        <v>323.62681945530733</v>
      </c>
      <c r="E7" s="3">
        <v>18.065626148879375</v>
      </c>
      <c r="F7" s="3">
        <v>25.226393022249397</v>
      </c>
      <c r="G7" s="3">
        <v>15.18036338416789</v>
      </c>
      <c r="H7" s="3">
        <v>170.45</v>
      </c>
      <c r="J7" s="43"/>
      <c r="K7" s="44" t="s">
        <v>95</v>
      </c>
    </row>
    <row r="8" spans="3:16" ht="15" x14ac:dyDescent="0.35">
      <c r="C8" s="2" t="s">
        <v>2</v>
      </c>
      <c r="D8" s="3">
        <v>0</v>
      </c>
      <c r="E8" s="3">
        <v>0</v>
      </c>
      <c r="F8" s="3">
        <v>0</v>
      </c>
      <c r="G8" s="3">
        <v>0</v>
      </c>
      <c r="H8" s="3">
        <v>44.164109220026774</v>
      </c>
      <c r="J8" s="43"/>
      <c r="K8" s="44" t="s">
        <v>96</v>
      </c>
    </row>
    <row r="9" spans="3:16" ht="15.5" thickBot="1" x14ac:dyDescent="0.4">
      <c r="C9" s="16" t="s">
        <v>22</v>
      </c>
      <c r="D9" s="35">
        <v>398.4177607803116</v>
      </c>
      <c r="E9" s="35">
        <v>145.96303808943287</v>
      </c>
      <c r="F9" s="35">
        <v>155.50291837997185</v>
      </c>
      <c r="G9" s="35">
        <v>217.27919173479873</v>
      </c>
      <c r="H9" s="35">
        <v>368.55732980904685</v>
      </c>
      <c r="J9" s="45"/>
      <c r="K9" s="46" t="s">
        <v>97</v>
      </c>
    </row>
    <row r="11" spans="3:16" ht="15" x14ac:dyDescent="0.35">
      <c r="K11" s="47" t="s">
        <v>98</v>
      </c>
      <c r="L11">
        <f>((D4*Méthanisation!$D$36+D5*70+D6*'Power-to-methane'!$D$19)/SUM('Mix gaz 2050'!D4:D6))</f>
        <v>80</v>
      </c>
      <c r="M11">
        <f>((E4*Méthanisation!$D$36+E5*70+E6*'Power-to-methane'!$D$19)/SUM('Mix gaz 2050'!E4:E6))</f>
        <v>97.055075367857043</v>
      </c>
      <c r="N11">
        <f>((F4*Méthanisation!$D$36+F5*70+F6*'Power-to-methane'!$D$19)/SUM('Mix gaz 2050'!F4:F6))</f>
        <v>94.450276774940903</v>
      </c>
      <c r="O11">
        <f>((G4*Méthanisation!$D$36+G5*70+G6*'Power-to-methane'!$D$19)/SUM('Mix gaz 2050'!G4:G6))</f>
        <v>82.747557119964299</v>
      </c>
      <c r="P11">
        <f>((H4*Méthanisation!$D$36+H5*70+H6*'Power-to-methane'!$D$19)/SUM('Mix gaz 2050'!H4:H6))</f>
        <v>78.176450640851073</v>
      </c>
    </row>
    <row r="12" spans="3:16" x14ac:dyDescent="0.35">
      <c r="C12" s="1" t="s">
        <v>10</v>
      </c>
      <c r="D12" s="1"/>
      <c r="E12" s="1"/>
      <c r="F12" s="1"/>
      <c r="G12" s="1"/>
      <c r="H12" s="1"/>
    </row>
    <row r="13" spans="3:16" x14ac:dyDescent="0.35">
      <c r="C13" s="2"/>
      <c r="D13" s="36" t="s">
        <v>3</v>
      </c>
      <c r="E13" s="36" t="s">
        <v>4</v>
      </c>
      <c r="F13" s="36" t="s">
        <v>5</v>
      </c>
      <c r="G13" s="36" t="s">
        <v>6</v>
      </c>
      <c r="H13" s="36" t="s">
        <v>7</v>
      </c>
    </row>
    <row r="14" spans="3:16" x14ac:dyDescent="0.35">
      <c r="C14" s="2" t="s">
        <v>11</v>
      </c>
      <c r="D14" s="3">
        <f>(D4*Méthanisation!$D$37+Pyrogazéification!D6*Pyrogazéification!$D$20+Pyrogazéification!D7*Pyrogazéification!$D$21+'Mix gaz 2050'!D6*'Power-to-methane'!$D$19+'Mix gaz 2050'!D7*'Mix gaz 2050'!$D$21+'Mix gaz 2050'!D8*'Mix gaz 2050'!$D$22)/'Mix gaz 2050'!D9</f>
        <v>46.423347066866732</v>
      </c>
      <c r="E14" s="3">
        <f>(E4*Méthanisation!$D$37+Pyrogazéification!E6*Pyrogazéification!$D$20+Pyrogazéification!E7*Pyrogazéification!$D$21+'Mix gaz 2050'!E6*'Power-to-methane'!$D$19+'Mix gaz 2050'!E7*'Mix gaz 2050'!$D$21+'Mix gaz 2050'!E8*'Mix gaz 2050'!$D$22)/'Mix gaz 2050'!E9</f>
        <v>95.095376527103724</v>
      </c>
      <c r="F14" s="3">
        <f>(F4*Méthanisation!$D$37+Pyrogazéification!F6*Pyrogazéification!$D$20+Pyrogazéification!F7*Pyrogazéification!$D$21+'Mix gaz 2050'!F6*'Power-to-methane'!$D$19+'Mix gaz 2050'!F7*'Mix gaz 2050'!$D$21+'Mix gaz 2050'!F8*'Mix gaz 2050'!$D$22)/'Mix gaz 2050'!F9</f>
        <v>89.505533281211513</v>
      </c>
      <c r="G14" s="3">
        <f>(G4*Méthanisation!$D$37+Pyrogazéification!G6*Pyrogazéification!$D$20+Pyrogazéification!G7*Pyrogazéification!$D$21+'Mix gaz 2050'!G6*'Power-to-methane'!$D$19+'Mix gaz 2050'!G7*'Mix gaz 2050'!$D$21+'Mix gaz 2050'!G8*'Mix gaz 2050'!$D$22)/'Mix gaz 2050'!G9</f>
        <v>82.438439811323889</v>
      </c>
      <c r="H14" s="3">
        <f>(H4*Méthanisation!$D$37+Pyrogazéification!H6*Pyrogazéification!$D$20+Pyrogazéification!H7*Pyrogazéification!$D$21+'Mix gaz 2050'!H6*'Power-to-methane'!$D$19+'Mix gaz 2050'!H7*'Mix gaz 2050'!$D$21+'Mix gaz 2050'!H8*'Mix gaz 2050'!$D$22)/'Mix gaz 2050'!H9</f>
        <v>59.037813067042826</v>
      </c>
    </row>
    <row r="15" spans="3:16" x14ac:dyDescent="0.35">
      <c r="C15" s="2" t="s">
        <v>12</v>
      </c>
      <c r="D15" s="3">
        <f>(Réseaux!$D$4+Réseaux!$D$5+Réseaux!$D$6+Réseaux!$D$7+Réseaux!$D$8*('Mix gaz 2050'!D4+'Mix gaz 2050'!D5+'Mix gaz 2050'!D6))/'Mix gaz 2050'!D9</f>
        <v>15.541893473559696</v>
      </c>
      <c r="E15" s="3">
        <f>(Réseaux!$D$4+Réseaux!$D$5+Réseaux!$D$6+Réseaux!$D$7+Réseaux!$D$8*('Mix gaz 2050'!E4+'Mix gaz 2050'!E5+'Mix gaz 2050'!E6))/'Mix gaz 2050'!E9</f>
        <v>43.917109117119232</v>
      </c>
      <c r="F15" s="3">
        <f>(Réseaux!$D$4+Réseaux!$D$5+Réseaux!$D$6+Réseaux!$D$7+Réseaux!$D$8*('Mix gaz 2050'!F4+'Mix gaz 2050'!F5+'Mix gaz 2050'!F6))/'Mix gaz 2050'!F9</f>
        <v>41.285692619329275</v>
      </c>
      <c r="G15" s="3">
        <f>(Réseaux!$D$4+Réseaux!$D$5+Réseaux!$D$6+Réseaux!$D$7+Réseaux!$D$8*('Mix gaz 2050'!G4+'Mix gaz 2050'!G5+'Mix gaz 2050'!G6))/'Mix gaz 2050'!G9</f>
        <v>30.905029765722318</v>
      </c>
      <c r="H15" s="3">
        <f>(Réseaux!$D$4+Réseaux!$D$5+Réseaux!$D$6+Réseaux!$D$7+Réseaux!$D$8*('Mix gaz 2050'!H4+'Mix gaz 2050'!H5+'Mix gaz 2050'!H6))/'Mix gaz 2050'!H9</f>
        <v>17.683123573571997</v>
      </c>
    </row>
    <row r="16" spans="3:16" x14ac:dyDescent="0.35">
      <c r="C16" s="2" t="s">
        <v>13</v>
      </c>
      <c r="D16" s="3">
        <f>D7*($D$24-$D$21)/D9</f>
        <v>15.001188927910775</v>
      </c>
      <c r="E16" s="3">
        <f t="shared" ref="E16:H16" si="0">E7*($D$24-$D$21)/E9</f>
        <v>2.2857566414387898</v>
      </c>
      <c r="F16" s="3">
        <f t="shared" si="0"/>
        <v>2.9959632345710716</v>
      </c>
      <c r="G16" s="3">
        <f t="shared" si="0"/>
        <v>1.2902797950435878</v>
      </c>
      <c r="H16" s="3">
        <f t="shared" si="0"/>
        <v>8.5410609026035154</v>
      </c>
    </row>
    <row r="17" spans="3:8" x14ac:dyDescent="0.35">
      <c r="C17" s="36" t="s">
        <v>68</v>
      </c>
      <c r="D17" s="35">
        <f>SUM(D14:D16)</f>
        <v>76.966429468337196</v>
      </c>
      <c r="E17" s="35">
        <f t="shared" ref="E17:H17" si="1">SUM(E14:E16)</f>
        <v>141.29824228566173</v>
      </c>
      <c r="F17" s="35">
        <f t="shared" si="1"/>
        <v>133.78718913511184</v>
      </c>
      <c r="G17" s="35">
        <f t="shared" si="1"/>
        <v>114.6337493720898</v>
      </c>
      <c r="H17" s="35">
        <f t="shared" si="1"/>
        <v>85.261997543218342</v>
      </c>
    </row>
    <row r="20" spans="3:8" x14ac:dyDescent="0.35">
      <c r="C20" s="1" t="s">
        <v>69</v>
      </c>
      <c r="D20" s="1"/>
    </row>
    <row r="21" spans="3:8" x14ac:dyDescent="0.35">
      <c r="C21" s="2" t="s">
        <v>62</v>
      </c>
      <c r="D21" s="3">
        <v>36.630000000000003</v>
      </c>
      <c r="E21" s="4" t="s">
        <v>63</v>
      </c>
      <c r="F21" s="5"/>
      <c r="G21" s="5"/>
    </row>
    <row r="22" spans="3:8" x14ac:dyDescent="0.35">
      <c r="C22" s="2" t="s">
        <v>64</v>
      </c>
      <c r="D22" s="3">
        <v>70</v>
      </c>
      <c r="E22" s="5" t="s">
        <v>65</v>
      </c>
      <c r="F22" s="5"/>
      <c r="G22" s="5"/>
    </row>
    <row r="23" spans="3:8" x14ac:dyDescent="0.35">
      <c r="C23" s="2" t="s">
        <v>66</v>
      </c>
      <c r="D23" s="3">
        <v>90</v>
      </c>
      <c r="E23" s="5"/>
      <c r="F23" s="5"/>
      <c r="G23" s="5"/>
    </row>
    <row r="24" spans="3:8" x14ac:dyDescent="0.35">
      <c r="C24" s="2" t="s">
        <v>67</v>
      </c>
      <c r="D24" s="3">
        <v>55.097999999999999</v>
      </c>
      <c r="E24" s="5"/>
      <c r="F24" s="5"/>
      <c r="G24" s="5"/>
    </row>
    <row r="25" spans="3:8" x14ac:dyDescent="0.35">
      <c r="C25" s="5"/>
      <c r="D25" s="5"/>
      <c r="E25" s="5"/>
      <c r="F25" s="5"/>
      <c r="G25" s="5"/>
    </row>
    <row r="26" spans="3:8" x14ac:dyDescent="0.35">
      <c r="C26" s="5"/>
      <c r="D26" s="5"/>
      <c r="E26" s="5"/>
      <c r="F26" s="5"/>
      <c r="G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2" zoomScaleNormal="100" workbookViewId="0">
      <selection activeCell="D30" sqref="D30:H30"/>
    </sheetView>
  </sheetViews>
  <sheetFormatPr baseColWidth="10" defaultRowHeight="14.5" x14ac:dyDescent="0.35"/>
  <cols>
    <col min="1" max="1" width="4.453125" style="4" customWidth="1"/>
    <col min="2" max="2" width="4.36328125" style="4" customWidth="1"/>
    <col min="3" max="3" width="42.453125" style="4" customWidth="1"/>
    <col min="4" max="4" width="11.453125" style="4" customWidth="1"/>
    <col min="5" max="5" width="9.6328125" style="4" customWidth="1"/>
    <col min="6" max="7" width="10.90625" style="4" customWidth="1"/>
    <col min="8" max="12" width="10.90625" style="4"/>
    <col min="14" max="14" width="3.08984375" customWidth="1"/>
  </cols>
  <sheetData>
    <row r="1" spans="1:14" ht="15" thickBot="1" x14ac:dyDescent="0.4">
      <c r="M1" s="5"/>
    </row>
    <row r="2" spans="1:14" x14ac:dyDescent="0.35">
      <c r="B2" s="6"/>
      <c r="C2" s="7" t="s">
        <v>14</v>
      </c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x14ac:dyDescent="0.35">
      <c r="B3" s="10"/>
      <c r="M3" s="5"/>
      <c r="N3" s="11"/>
    </row>
    <row r="4" spans="1:14" x14ac:dyDescent="0.35">
      <c r="B4" s="10"/>
      <c r="C4" s="12" t="s">
        <v>26</v>
      </c>
      <c r="D4" s="12"/>
      <c r="E4" s="12"/>
      <c r="F4" s="12"/>
      <c r="G4" s="12"/>
      <c r="H4" s="12"/>
      <c r="I4" s="12"/>
      <c r="J4" s="12"/>
      <c r="K4" s="13"/>
      <c r="L4" s="13"/>
      <c r="M4" s="13"/>
      <c r="N4" s="11"/>
    </row>
    <row r="5" spans="1:14" x14ac:dyDescent="0.35">
      <c r="B5" s="10"/>
      <c r="C5" s="14"/>
      <c r="D5" s="59">
        <v>2030</v>
      </c>
      <c r="E5" s="60"/>
      <c r="F5" s="60"/>
      <c r="G5" s="60"/>
      <c r="H5" s="61"/>
      <c r="I5" s="59">
        <v>2050</v>
      </c>
      <c r="J5" s="60"/>
      <c r="K5" s="60"/>
      <c r="L5" s="60"/>
      <c r="M5" s="61"/>
      <c r="N5" s="11"/>
    </row>
    <row r="6" spans="1:14" x14ac:dyDescent="0.35">
      <c r="B6" s="10"/>
      <c r="C6" s="15" t="s">
        <v>15</v>
      </c>
      <c r="D6" s="17" t="s">
        <v>16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16</v>
      </c>
      <c r="J6" s="17" t="s">
        <v>4</v>
      </c>
      <c r="K6" s="17" t="s">
        <v>5</v>
      </c>
      <c r="L6" s="17" t="s">
        <v>6</v>
      </c>
      <c r="M6" s="17" t="s">
        <v>7</v>
      </c>
      <c r="N6" s="11"/>
    </row>
    <row r="7" spans="1:14" x14ac:dyDescent="0.35">
      <c r="B7" s="10"/>
      <c r="C7" s="14" t="s">
        <v>17</v>
      </c>
      <c r="D7" s="19">
        <v>18.480653860981953</v>
      </c>
      <c r="E7" s="19">
        <v>22.333965900991736</v>
      </c>
      <c r="F7" s="19">
        <v>24.360866450428102</v>
      </c>
      <c r="G7" s="19">
        <v>26.836343669509034</v>
      </c>
      <c r="H7" s="19">
        <v>27.397097276336911</v>
      </c>
      <c r="I7" s="19">
        <v>47.775746325528239</v>
      </c>
      <c r="J7" s="19">
        <v>59.052061214045935</v>
      </c>
      <c r="K7" s="19">
        <v>59.907408711542431</v>
      </c>
      <c r="L7" s="19">
        <v>71.37650154434445</v>
      </c>
      <c r="M7" s="19">
        <v>78.892728251411953</v>
      </c>
      <c r="N7" s="11"/>
    </row>
    <row r="8" spans="1:14" x14ac:dyDescent="0.35">
      <c r="B8" s="10"/>
      <c r="C8" s="14" t="s">
        <v>18</v>
      </c>
      <c r="D8" s="19">
        <v>1.4521517440452576</v>
      </c>
      <c r="E8" s="19">
        <v>1.4585253637996674</v>
      </c>
      <c r="F8" s="19">
        <v>1.4585253637996674</v>
      </c>
      <c r="G8" s="19">
        <v>1.4585253637996674</v>
      </c>
      <c r="H8" s="19">
        <v>1.4585253637996674</v>
      </c>
      <c r="I8" s="19">
        <v>2.1025193489851</v>
      </c>
      <c r="J8" s="19">
        <v>2.0812667723040104</v>
      </c>
      <c r="K8" s="19">
        <v>2.1088499037411688</v>
      </c>
      <c r="L8" s="19">
        <v>2.1106586336714743</v>
      </c>
      <c r="M8" s="19">
        <v>2.1228675607010365</v>
      </c>
      <c r="N8" s="11"/>
    </row>
    <row r="9" spans="1:14" x14ac:dyDescent="0.35">
      <c r="B9" s="10"/>
      <c r="C9" s="14" t="s">
        <v>19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1"/>
    </row>
    <row r="10" spans="1:14" x14ac:dyDescent="0.35">
      <c r="B10" s="10"/>
      <c r="C10" s="14" t="s">
        <v>20</v>
      </c>
      <c r="D10" s="19">
        <v>1.1235460562071897</v>
      </c>
      <c r="E10" s="19">
        <v>1.1294801159785366</v>
      </c>
      <c r="F10" s="19">
        <v>1.1294801159785366</v>
      </c>
      <c r="G10" s="19">
        <v>1.1294801159785366</v>
      </c>
      <c r="H10" s="19">
        <v>1.1294801159785366</v>
      </c>
      <c r="I10" s="19">
        <v>1.0399479844284152</v>
      </c>
      <c r="J10" s="19">
        <v>1.0399479844284152</v>
      </c>
      <c r="K10" s="19">
        <v>1.0399479844284152</v>
      </c>
      <c r="L10" s="19">
        <v>1.0399479844284152</v>
      </c>
      <c r="M10" s="19">
        <v>1.0399479844284152</v>
      </c>
      <c r="N10" s="11"/>
    </row>
    <row r="11" spans="1:14" x14ac:dyDescent="0.35">
      <c r="B11" s="10"/>
      <c r="C11" s="14" t="s">
        <v>21</v>
      </c>
      <c r="D11" s="19">
        <v>11.984368040914768</v>
      </c>
      <c r="E11" s="19">
        <v>13.217918838833222</v>
      </c>
      <c r="F11" s="19">
        <v>14.932873873952067</v>
      </c>
      <c r="G11" s="19">
        <v>16.115248811742447</v>
      </c>
      <c r="H11" s="19">
        <v>16.401573343609705</v>
      </c>
      <c r="I11" s="19">
        <v>28.440295233630092</v>
      </c>
      <c r="J11" s="19">
        <v>31.369135969775133</v>
      </c>
      <c r="K11" s="19">
        <v>31.968503627680125</v>
      </c>
      <c r="L11" s="19">
        <v>40.232951088731987</v>
      </c>
      <c r="M11" s="19">
        <v>45.364920216985418</v>
      </c>
      <c r="N11" s="11"/>
    </row>
    <row r="12" spans="1:14" x14ac:dyDescent="0.35">
      <c r="B12" s="10"/>
      <c r="C12" s="16" t="s">
        <v>22</v>
      </c>
      <c r="D12" s="19">
        <v>33.040719702149168</v>
      </c>
      <c r="E12" s="19">
        <v>38.13989021960316</v>
      </c>
      <c r="F12" s="19">
        <v>41.881745804158371</v>
      </c>
      <c r="G12" s="19">
        <v>45.539597961029685</v>
      </c>
      <c r="H12" s="19">
        <v>46.386676099724824</v>
      </c>
      <c r="I12" s="19">
        <v>76.790941325004283</v>
      </c>
      <c r="J12" s="19">
        <v>93.542411940553492</v>
      </c>
      <c r="K12" s="19">
        <v>95.024710227392148</v>
      </c>
      <c r="L12" s="19">
        <v>116.33663582775291</v>
      </c>
      <c r="M12" s="19">
        <v>127.87091446397727</v>
      </c>
      <c r="N12" s="11"/>
    </row>
    <row r="13" spans="1:14" x14ac:dyDescent="0.35">
      <c r="B13" s="10"/>
      <c r="M13" s="5"/>
      <c r="N13" s="11"/>
    </row>
    <row r="14" spans="1:14" x14ac:dyDescent="0.35">
      <c r="B14" s="10"/>
      <c r="C14" s="12" t="s">
        <v>23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</row>
    <row r="15" spans="1:14" s="24" customFormat="1" ht="14.5" customHeight="1" x14ac:dyDescent="0.35">
      <c r="A15" s="21"/>
      <c r="B15" s="22"/>
      <c r="C15" s="15" t="s">
        <v>15</v>
      </c>
      <c r="D15" s="62" t="s">
        <v>24</v>
      </c>
      <c r="E15" s="63"/>
      <c r="F15" s="63"/>
      <c r="G15" s="63"/>
      <c r="H15" s="64"/>
      <c r="I15" s="65" t="s">
        <v>25</v>
      </c>
      <c r="J15" s="65"/>
      <c r="K15" s="65"/>
      <c r="L15" s="65"/>
      <c r="M15" s="65"/>
      <c r="N15" s="23"/>
    </row>
    <row r="16" spans="1:14" s="24" customFormat="1" x14ac:dyDescent="0.35">
      <c r="A16" s="21"/>
      <c r="B16" s="22"/>
      <c r="C16" s="25"/>
      <c r="D16" s="17" t="s">
        <v>16</v>
      </c>
      <c r="E16" s="17" t="s">
        <v>4</v>
      </c>
      <c r="F16" s="17" t="s">
        <v>5</v>
      </c>
      <c r="G16" s="17" t="s">
        <v>6</v>
      </c>
      <c r="H16" s="17" t="s">
        <v>7</v>
      </c>
      <c r="I16" s="17" t="s">
        <v>16</v>
      </c>
      <c r="J16" s="17" t="s">
        <v>4</v>
      </c>
      <c r="K16" s="17" t="s">
        <v>5</v>
      </c>
      <c r="L16" s="17" t="s">
        <v>6</v>
      </c>
      <c r="M16" s="17" t="s">
        <v>7</v>
      </c>
      <c r="N16" s="23"/>
    </row>
    <row r="17" spans="2:14" x14ac:dyDescent="0.35">
      <c r="B17" s="10"/>
      <c r="C17" s="14" t="s">
        <v>17</v>
      </c>
      <c r="D17" s="14">
        <v>821</v>
      </c>
      <c r="E17" s="14">
        <v>1653</v>
      </c>
      <c r="F17" s="14">
        <v>1803</v>
      </c>
      <c r="G17" s="14">
        <v>1192</v>
      </c>
      <c r="H17" s="14">
        <v>1217</v>
      </c>
      <c r="I17" s="14">
        <v>2122</v>
      </c>
      <c r="J17" s="14">
        <v>4370</v>
      </c>
      <c r="K17" s="14">
        <v>4434</v>
      </c>
      <c r="L17" s="14">
        <v>3170</v>
      </c>
      <c r="M17" s="14">
        <v>3503</v>
      </c>
      <c r="N17" s="11"/>
    </row>
    <row r="18" spans="2:14" x14ac:dyDescent="0.35">
      <c r="B18" s="10"/>
      <c r="C18" s="14" t="s">
        <v>18</v>
      </c>
      <c r="D18" s="14">
        <v>33</v>
      </c>
      <c r="E18" s="14">
        <v>33</v>
      </c>
      <c r="F18" s="14">
        <v>33</v>
      </c>
      <c r="G18" s="14">
        <v>33</v>
      </c>
      <c r="H18" s="14">
        <v>33</v>
      </c>
      <c r="I18" s="14">
        <v>47</v>
      </c>
      <c r="J18" s="14">
        <v>47</v>
      </c>
      <c r="K18" s="14">
        <v>47</v>
      </c>
      <c r="L18" s="14">
        <v>47</v>
      </c>
      <c r="M18" s="14">
        <v>48</v>
      </c>
      <c r="N18" s="11"/>
    </row>
    <row r="19" spans="2:14" x14ac:dyDescent="0.35">
      <c r="B19" s="10"/>
      <c r="C19" s="14" t="s">
        <v>19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1"/>
    </row>
    <row r="20" spans="2:14" x14ac:dyDescent="0.35">
      <c r="B20" s="10"/>
      <c r="C20" s="14" t="s">
        <v>20</v>
      </c>
      <c r="D20" s="14">
        <v>114</v>
      </c>
      <c r="E20" s="14">
        <v>114</v>
      </c>
      <c r="F20" s="14">
        <v>114</v>
      </c>
      <c r="G20" s="14">
        <v>114</v>
      </c>
      <c r="H20" s="14">
        <v>114</v>
      </c>
      <c r="I20" s="14">
        <v>105</v>
      </c>
      <c r="J20" s="14">
        <v>105</v>
      </c>
      <c r="K20" s="14">
        <v>105</v>
      </c>
      <c r="L20" s="14">
        <v>105</v>
      </c>
      <c r="M20" s="14">
        <v>105</v>
      </c>
      <c r="N20" s="11"/>
    </row>
    <row r="21" spans="2:14" x14ac:dyDescent="0.35">
      <c r="B21" s="10"/>
      <c r="C21" s="14" t="s">
        <v>21</v>
      </c>
      <c r="D21" s="14">
        <v>355</v>
      </c>
      <c r="E21" s="14">
        <v>587</v>
      </c>
      <c r="F21" s="14">
        <v>664</v>
      </c>
      <c r="G21" s="14">
        <v>478</v>
      </c>
      <c r="H21" s="14">
        <v>486</v>
      </c>
      <c r="I21" s="14">
        <v>842</v>
      </c>
      <c r="J21" s="14">
        <v>1393</v>
      </c>
      <c r="K21" s="14">
        <v>1420</v>
      </c>
      <c r="L21" s="14">
        <v>1191</v>
      </c>
      <c r="M21" s="14">
        <v>1343</v>
      </c>
      <c r="N21" s="11"/>
    </row>
    <row r="22" spans="2:14" x14ac:dyDescent="0.35">
      <c r="B22" s="10"/>
      <c r="C22" s="16" t="s">
        <v>22</v>
      </c>
      <c r="D22" s="16">
        <v>1323</v>
      </c>
      <c r="E22" s="16">
        <v>2387</v>
      </c>
      <c r="F22" s="16">
        <v>2614</v>
      </c>
      <c r="G22" s="16">
        <v>1817</v>
      </c>
      <c r="H22" s="16">
        <v>1850</v>
      </c>
      <c r="I22" s="16">
        <v>3116</v>
      </c>
      <c r="J22" s="16">
        <v>5915</v>
      </c>
      <c r="K22" s="16">
        <v>6006</v>
      </c>
      <c r="L22" s="16">
        <v>4513</v>
      </c>
      <c r="M22" s="16">
        <v>4999</v>
      </c>
      <c r="N22" s="11"/>
    </row>
    <row r="23" spans="2:14" ht="15" thickBot="1" x14ac:dyDescent="0.4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29"/>
    </row>
    <row r="25" spans="2:14" ht="15" thickBot="1" x14ac:dyDescent="0.4"/>
    <row r="26" spans="2:14" x14ac:dyDescent="0.35">
      <c r="B26" s="6"/>
      <c r="C26" s="7" t="s">
        <v>27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  <row r="27" spans="2:14" x14ac:dyDescent="0.35">
      <c r="B27" s="10"/>
      <c r="M27" s="5"/>
      <c r="N27" s="11"/>
    </row>
    <row r="28" spans="2:14" x14ac:dyDescent="0.35">
      <c r="B28" s="10"/>
      <c r="C28" s="12" t="s">
        <v>28</v>
      </c>
      <c r="D28" s="12"/>
      <c r="E28" s="12"/>
      <c r="F28" s="12"/>
      <c r="G28" s="12"/>
      <c r="H28" s="12"/>
      <c r="I28" s="12"/>
      <c r="J28" s="12"/>
      <c r="K28" s="13"/>
      <c r="L28" s="13"/>
      <c r="M28" s="13"/>
      <c r="N28" s="11"/>
    </row>
    <row r="29" spans="2:14" x14ac:dyDescent="0.35">
      <c r="B29" s="10"/>
      <c r="C29" s="14"/>
      <c r="D29" s="17" t="s">
        <v>16</v>
      </c>
      <c r="E29" s="17" t="s">
        <v>4</v>
      </c>
      <c r="F29" s="17" t="s">
        <v>5</v>
      </c>
      <c r="G29" s="17" t="s">
        <v>6</v>
      </c>
      <c r="H29" s="17" t="s">
        <v>7</v>
      </c>
      <c r="M29" s="5"/>
      <c r="N29" s="11"/>
    </row>
    <row r="30" spans="2:14" x14ac:dyDescent="0.35">
      <c r="B30" s="10"/>
      <c r="C30" s="14" t="s">
        <v>29</v>
      </c>
      <c r="D30" s="40">
        <v>2.4935181918789153</v>
      </c>
      <c r="E30" s="40">
        <v>3.0519260263527079</v>
      </c>
      <c r="F30" s="40">
        <v>3.1013382239677321</v>
      </c>
      <c r="G30" s="40">
        <v>3.8117681614991525</v>
      </c>
      <c r="H30" s="40">
        <v>4.1962616608037937</v>
      </c>
      <c r="M30" s="5"/>
      <c r="N30" s="11"/>
    </row>
    <row r="31" spans="2:14" ht="15" thickBot="1" x14ac:dyDescent="0.4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9"/>
    </row>
    <row r="33" spans="2:14" ht="15" thickBot="1" x14ac:dyDescent="0.4"/>
    <row r="34" spans="2:14" x14ac:dyDescent="0.35">
      <c r="B34" s="6"/>
      <c r="C34" s="7" t="s">
        <v>30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</row>
    <row r="35" spans="2:14" x14ac:dyDescent="0.35">
      <c r="B35" s="10"/>
      <c r="M35" s="5"/>
      <c r="N35" s="11"/>
    </row>
    <row r="36" spans="2:14" x14ac:dyDescent="0.35">
      <c r="B36" s="10"/>
      <c r="C36" s="14" t="s">
        <v>31</v>
      </c>
      <c r="D36" s="14">
        <v>80</v>
      </c>
      <c r="E36" s="5" t="s">
        <v>58</v>
      </c>
      <c r="M36" s="5"/>
      <c r="N36" s="11"/>
    </row>
    <row r="37" spans="2:14" x14ac:dyDescent="0.35">
      <c r="B37" s="10"/>
      <c r="C37" s="14" t="s">
        <v>32</v>
      </c>
      <c r="D37" s="14">
        <v>88.800000000000011</v>
      </c>
      <c r="M37" s="5"/>
      <c r="N37" s="11"/>
    </row>
    <row r="38" spans="2:14" x14ac:dyDescent="0.35">
      <c r="B38" s="10"/>
      <c r="C38" s="14" t="s">
        <v>33</v>
      </c>
      <c r="D38" s="18">
        <v>0.4</v>
      </c>
      <c r="E38" s="30" t="s">
        <v>34</v>
      </c>
      <c r="M38" s="5"/>
      <c r="N38" s="11"/>
    </row>
    <row r="39" spans="2:14" ht="15" thickBot="1" x14ac:dyDescent="0.4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/>
      <c r="N39" s="29"/>
    </row>
  </sheetData>
  <mergeCells count="4">
    <mergeCell ref="I5:M5"/>
    <mergeCell ref="D5:H5"/>
    <mergeCell ref="D15:H15"/>
    <mergeCell ref="I15:M15"/>
  </mergeCells>
  <hyperlinks>
    <hyperlink ref="E38" r:id="rId1" display="d'après Bilan technique et économique des installations de production de biométhane, CRE, 20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2" sqref="J2:J13"/>
    </sheetView>
  </sheetViews>
  <sheetFormatPr baseColWidth="10" defaultRowHeight="14.5" x14ac:dyDescent="0.35"/>
  <cols>
    <col min="3" max="3" width="14.36328125" bestFit="1" customWidth="1"/>
  </cols>
  <sheetData>
    <row r="2" spans="1:10" x14ac:dyDescent="0.35">
      <c r="A2" t="s">
        <v>124</v>
      </c>
      <c r="B2" t="s">
        <v>77</v>
      </c>
      <c r="C2" t="s">
        <v>137</v>
      </c>
      <c r="D2" t="s">
        <v>79</v>
      </c>
      <c r="E2" t="s">
        <v>77</v>
      </c>
      <c r="F2">
        <v>2301</v>
      </c>
      <c r="G2" t="s">
        <v>78</v>
      </c>
      <c r="H2" t="s">
        <v>144</v>
      </c>
      <c r="I2" t="s">
        <v>141</v>
      </c>
      <c r="J2" t="str">
        <f>CONCATENATE(A2,$B$2,$C$2,D2,$E$2,$G$2,$H$2,F2,$B$2,$I$2)</f>
        <v>CK_2301_0*K_2301_0/(Q_Mtep_ef_tot_2301_0/0.086)</v>
      </c>
    </row>
    <row r="3" spans="1:10" x14ac:dyDescent="0.35">
      <c r="A3" t="s">
        <v>125</v>
      </c>
      <c r="D3" t="s">
        <v>80</v>
      </c>
      <c r="F3">
        <v>2302</v>
      </c>
      <c r="J3" t="str">
        <f t="shared" ref="J3:J13" si="0">CONCATENATE(A3,$B$2,$C$2,D3,$E$2,$G$2,$H$2,F3,$B$2,$I$2)</f>
        <v>CK_2302_0*K_2302_0/(Q_Mtep_ef_tot_2302_0/0.086)</v>
      </c>
    </row>
    <row r="4" spans="1:10" x14ac:dyDescent="0.35">
      <c r="A4" t="s">
        <v>126</v>
      </c>
      <c r="D4" t="s">
        <v>81</v>
      </c>
      <c r="F4">
        <v>2303</v>
      </c>
      <c r="J4" t="str">
        <f t="shared" si="0"/>
        <v>CK_2303_0*K_2303_0/(Q_Mtep_ef_tot_2303_0/0.086)</v>
      </c>
    </row>
    <row r="5" spans="1:10" x14ac:dyDescent="0.35">
      <c r="A5" t="s">
        <v>127</v>
      </c>
      <c r="D5" t="s">
        <v>82</v>
      </c>
      <c r="F5">
        <v>2304</v>
      </c>
      <c r="J5" t="str">
        <f t="shared" si="0"/>
        <v>CK_2304_0*K_2304_0/(Q_Mtep_ef_tot_2304_0/0.086)</v>
      </c>
    </row>
    <row r="6" spans="1:10" x14ac:dyDescent="0.35">
      <c r="A6" t="s">
        <v>128</v>
      </c>
      <c r="D6" t="s">
        <v>83</v>
      </c>
      <c r="F6">
        <v>2305</v>
      </c>
      <c r="J6" t="str">
        <f t="shared" si="0"/>
        <v>CK_2305_0*K_2305_0/(Q_Mtep_ef_tot_2305_0/0.086)</v>
      </c>
    </row>
    <row r="7" spans="1:10" x14ac:dyDescent="0.35">
      <c r="A7" t="s">
        <v>129</v>
      </c>
      <c r="D7" t="s">
        <v>84</v>
      </c>
      <c r="F7">
        <v>2306</v>
      </c>
      <c r="J7" t="str">
        <f t="shared" si="0"/>
        <v>CK_2306_0*K_2306_0/(Q_Mtep_ef_tot_2306_0/0.086)</v>
      </c>
    </row>
    <row r="8" spans="1:10" x14ac:dyDescent="0.35">
      <c r="A8" t="s">
        <v>130</v>
      </c>
      <c r="D8" t="s">
        <v>85</v>
      </c>
      <c r="F8">
        <v>2401</v>
      </c>
      <c r="J8" t="str">
        <f t="shared" si="0"/>
        <v>CK_2401_0*K_2401_0/(Q_Mtep_ef_tot_2401_0/0.086)</v>
      </c>
    </row>
    <row r="9" spans="1:10" x14ac:dyDescent="0.35">
      <c r="A9" t="s">
        <v>131</v>
      </c>
      <c r="D9" t="s">
        <v>86</v>
      </c>
      <c r="F9">
        <v>2402</v>
      </c>
      <c r="J9" t="str">
        <f t="shared" si="0"/>
        <v>CK_2402_0*K_2402_0/(Q_Mtep_ef_tot_2402_0/0.086)</v>
      </c>
    </row>
    <row r="10" spans="1:10" x14ac:dyDescent="0.35">
      <c r="A10" t="s">
        <v>132</v>
      </c>
      <c r="D10" t="s">
        <v>87</v>
      </c>
      <c r="F10">
        <v>2403</v>
      </c>
      <c r="J10" t="str">
        <f t="shared" si="0"/>
        <v>CK_2403_0*K_2403_0/(Q_Mtep_ef_tot_2403_0/0.086)</v>
      </c>
    </row>
    <row r="11" spans="1:10" x14ac:dyDescent="0.35">
      <c r="A11" t="s">
        <v>133</v>
      </c>
      <c r="D11" t="s">
        <v>88</v>
      </c>
      <c r="F11">
        <v>2404</v>
      </c>
      <c r="J11" t="str">
        <f t="shared" si="0"/>
        <v>CK_2404_0*K_2404_0/(Q_Mtep_ef_tot_2404_0/0.086)</v>
      </c>
    </row>
    <row r="12" spans="1:10" x14ac:dyDescent="0.35">
      <c r="A12" t="s">
        <v>134</v>
      </c>
      <c r="D12" t="s">
        <v>89</v>
      </c>
      <c r="F12">
        <v>2405</v>
      </c>
      <c r="J12" t="str">
        <f t="shared" si="0"/>
        <v>CK_2405_0*K_2405_0/(Q_Mtep_ef_tot_2405_0/0.086)</v>
      </c>
    </row>
    <row r="13" spans="1:10" x14ac:dyDescent="0.35">
      <c r="A13" t="s">
        <v>135</v>
      </c>
      <c r="D13" t="s">
        <v>90</v>
      </c>
      <c r="F13">
        <v>2406</v>
      </c>
      <c r="J13" t="str">
        <f t="shared" si="0"/>
        <v>CK_2406_0*K_2406_0/(Q_Mtep_ef_tot_2406_0/0.086)</v>
      </c>
    </row>
    <row r="16" spans="1:10" x14ac:dyDescent="0.35">
      <c r="E16" t="s">
        <v>136</v>
      </c>
    </row>
    <row r="17" spans="1:3" x14ac:dyDescent="0.35">
      <c r="A17" t="s">
        <v>138</v>
      </c>
      <c r="B17">
        <v>11.63</v>
      </c>
      <c r="C17" t="s">
        <v>139</v>
      </c>
    </row>
    <row r="18" spans="1:3" x14ac:dyDescent="0.35">
      <c r="A18" t="s">
        <v>140</v>
      </c>
      <c r="B18">
        <f>11.63*1000000</f>
        <v>11630000</v>
      </c>
      <c r="C18" s="54">
        <f>1/B18</f>
        <v>8.5984522785898541E-8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opLeftCell="A15" workbookViewId="0">
      <selection activeCell="O30" sqref="O30"/>
    </sheetView>
  </sheetViews>
  <sheetFormatPr baseColWidth="10" defaultRowHeight="14.5" x14ac:dyDescent="0.35"/>
  <cols>
    <col min="1" max="2" width="4.36328125" customWidth="1"/>
    <col min="3" max="3" width="46.453125" customWidth="1"/>
    <col min="9" max="9" width="4.453125" customWidth="1"/>
  </cols>
  <sheetData>
    <row r="1" spans="2:9" ht="15" thickBot="1" x14ac:dyDescent="0.4"/>
    <row r="2" spans="2:9" x14ac:dyDescent="0.35">
      <c r="B2" s="6"/>
      <c r="C2" s="7" t="s">
        <v>44</v>
      </c>
      <c r="D2" s="7"/>
      <c r="E2" s="7"/>
      <c r="F2" s="7"/>
      <c r="G2" s="7"/>
      <c r="H2" s="7"/>
      <c r="I2" s="33"/>
    </row>
    <row r="3" spans="2:9" x14ac:dyDescent="0.35">
      <c r="B3" s="31"/>
      <c r="C3" s="5"/>
      <c r="D3" s="5"/>
      <c r="E3" s="5"/>
      <c r="F3" s="5"/>
      <c r="G3" s="5"/>
      <c r="H3" s="5"/>
      <c r="I3" s="11"/>
    </row>
    <row r="4" spans="2:9" x14ac:dyDescent="0.35">
      <c r="B4" s="31"/>
      <c r="C4" s="12" t="s">
        <v>51</v>
      </c>
      <c r="D4" s="12"/>
      <c r="E4" s="12"/>
      <c r="F4" s="12"/>
      <c r="G4" s="12"/>
      <c r="H4" s="12"/>
      <c r="I4" s="11"/>
    </row>
    <row r="5" spans="2:9" x14ac:dyDescent="0.35">
      <c r="B5" s="31"/>
      <c r="C5" s="2"/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1"/>
    </row>
    <row r="6" spans="2:9" x14ac:dyDescent="0.35">
      <c r="B6" s="31"/>
      <c r="C6" s="2" t="s">
        <v>52</v>
      </c>
      <c r="D6" s="3">
        <v>0</v>
      </c>
      <c r="E6" s="3">
        <v>0</v>
      </c>
      <c r="F6" s="3">
        <v>0</v>
      </c>
      <c r="G6" s="3">
        <v>20.26177552252252</v>
      </c>
      <c r="H6" s="3">
        <v>0</v>
      </c>
      <c r="I6" s="11"/>
    </row>
    <row r="7" spans="2:9" x14ac:dyDescent="0.35">
      <c r="B7" s="31"/>
      <c r="C7" s="14" t="s">
        <v>53</v>
      </c>
      <c r="D7" s="3">
        <v>0</v>
      </c>
      <c r="E7" s="3">
        <v>0</v>
      </c>
      <c r="F7" s="3">
        <v>5.036815130330325</v>
      </c>
      <c r="G7" s="3">
        <v>47.030417000355392</v>
      </c>
      <c r="H7" s="3">
        <v>28.072306125042825</v>
      </c>
      <c r="I7" s="11"/>
    </row>
    <row r="8" spans="2:9" x14ac:dyDescent="0.35">
      <c r="B8" s="31"/>
      <c r="C8" s="14" t="s">
        <v>22</v>
      </c>
      <c r="D8" s="3">
        <v>0</v>
      </c>
      <c r="E8" s="3">
        <v>0</v>
      </c>
      <c r="F8" s="3">
        <v>5.036815130330325</v>
      </c>
      <c r="G8" s="3">
        <v>67.292192522877912</v>
      </c>
      <c r="H8" s="3">
        <v>28.072306125042829</v>
      </c>
      <c r="I8" s="11"/>
    </row>
    <row r="9" spans="2:9" x14ac:dyDescent="0.35">
      <c r="B9" s="31"/>
      <c r="C9" s="5"/>
      <c r="D9" s="5"/>
      <c r="E9" s="5"/>
      <c r="F9" s="5"/>
      <c r="G9" s="5"/>
      <c r="H9" s="5"/>
      <c r="I9" s="11"/>
    </row>
    <row r="10" spans="2:9" x14ac:dyDescent="0.35">
      <c r="B10" s="31"/>
      <c r="C10" s="12" t="s">
        <v>55</v>
      </c>
      <c r="D10" s="12"/>
      <c r="E10" s="12"/>
      <c r="F10" s="12"/>
      <c r="G10" s="12"/>
      <c r="H10" s="12"/>
      <c r="I10" s="11"/>
    </row>
    <row r="11" spans="2:9" x14ac:dyDescent="0.35">
      <c r="B11" s="31"/>
      <c r="C11" s="2"/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1"/>
    </row>
    <row r="12" spans="2:9" x14ac:dyDescent="0.35">
      <c r="B12" s="31"/>
      <c r="C12" s="2" t="s">
        <v>45</v>
      </c>
      <c r="D12" s="66" t="s">
        <v>46</v>
      </c>
      <c r="E12" s="66" t="s">
        <v>46</v>
      </c>
      <c r="F12" s="2">
        <v>11.1</v>
      </c>
      <c r="G12" s="2">
        <v>11.1</v>
      </c>
      <c r="H12" s="2">
        <v>27</v>
      </c>
      <c r="I12" s="11"/>
    </row>
    <row r="13" spans="2:9" x14ac:dyDescent="0.35">
      <c r="B13" s="31"/>
      <c r="C13" s="2" t="s">
        <v>48</v>
      </c>
      <c r="D13" s="67"/>
      <c r="E13" s="67"/>
      <c r="F13" s="2">
        <v>2</v>
      </c>
      <c r="G13" s="2">
        <v>5</v>
      </c>
      <c r="H13" s="2">
        <v>2</v>
      </c>
      <c r="I13" s="11"/>
    </row>
    <row r="14" spans="2:9" x14ac:dyDescent="0.35">
      <c r="B14" s="31"/>
      <c r="C14" s="2" t="s">
        <v>47</v>
      </c>
      <c r="D14" s="68"/>
      <c r="E14" s="68"/>
      <c r="F14" s="3">
        <v>56.720891107323482</v>
      </c>
      <c r="G14" s="3">
        <v>228.17314777615448</v>
      </c>
      <c r="H14" s="3">
        <v>129.96438020853162</v>
      </c>
      <c r="I14" s="11"/>
    </row>
    <row r="15" spans="2:9" ht="15" thickBot="1" x14ac:dyDescent="0.4">
      <c r="B15" s="32"/>
      <c r="C15" s="28"/>
      <c r="D15" s="28"/>
      <c r="E15" s="28"/>
      <c r="F15" s="28"/>
      <c r="G15" s="28"/>
      <c r="H15" s="28"/>
      <c r="I15" s="29"/>
    </row>
    <row r="17" spans="2:12" ht="15" thickBot="1" x14ac:dyDescent="0.4"/>
    <row r="18" spans="2:12" x14ac:dyDescent="0.35">
      <c r="B18" s="34"/>
      <c r="C18" s="7" t="s">
        <v>30</v>
      </c>
      <c r="D18" s="7"/>
      <c r="E18" s="7"/>
      <c r="F18" s="7"/>
      <c r="G18" s="7"/>
      <c r="H18" s="7"/>
      <c r="I18" s="7"/>
      <c r="J18" s="7"/>
      <c r="K18" s="7"/>
      <c r="L18" s="33"/>
    </row>
    <row r="19" spans="2:12" x14ac:dyDescent="0.35">
      <c r="B19" s="31"/>
      <c r="C19" s="5"/>
      <c r="D19" s="5"/>
      <c r="E19" s="5"/>
      <c r="F19" s="5"/>
      <c r="G19" s="5"/>
      <c r="H19" s="5"/>
      <c r="I19" s="5"/>
      <c r="J19" s="5"/>
      <c r="K19" s="5"/>
      <c r="L19" s="11"/>
    </row>
    <row r="20" spans="2:12" x14ac:dyDescent="0.35">
      <c r="B20" s="31"/>
      <c r="C20" s="2" t="s">
        <v>49</v>
      </c>
      <c r="D20" s="2">
        <v>111.00000000000001</v>
      </c>
      <c r="E20" s="5" t="s">
        <v>57</v>
      </c>
      <c r="F20" s="5"/>
      <c r="G20" s="5"/>
      <c r="H20" s="5"/>
      <c r="I20" s="5"/>
      <c r="J20" s="5"/>
      <c r="K20" s="5"/>
      <c r="L20" s="11"/>
    </row>
    <row r="21" spans="2:12" x14ac:dyDescent="0.35">
      <c r="B21" s="31"/>
      <c r="C21" s="2" t="s">
        <v>50</v>
      </c>
      <c r="D21" s="2">
        <v>44.400000000000006</v>
      </c>
      <c r="E21" s="5" t="s">
        <v>56</v>
      </c>
      <c r="F21" s="5"/>
      <c r="G21" s="5"/>
      <c r="H21" s="5"/>
      <c r="I21" s="5"/>
      <c r="J21" s="5"/>
      <c r="K21" s="5"/>
      <c r="L21" s="11"/>
    </row>
    <row r="22" spans="2:12" x14ac:dyDescent="0.35">
      <c r="B22" s="31"/>
      <c r="C22" s="5"/>
      <c r="D22" s="5"/>
      <c r="E22" s="5"/>
      <c r="F22" s="5"/>
      <c r="G22" s="5"/>
      <c r="H22" s="5"/>
      <c r="I22" s="5"/>
      <c r="J22" s="5"/>
      <c r="K22" s="5"/>
      <c r="L22" s="11"/>
    </row>
    <row r="23" spans="2:12" x14ac:dyDescent="0.35">
      <c r="B23" s="31"/>
      <c r="C23" s="5"/>
      <c r="D23" s="5"/>
      <c r="E23" s="5"/>
      <c r="F23" s="5"/>
      <c r="G23" s="5"/>
      <c r="H23" s="5"/>
      <c r="I23" s="5"/>
      <c r="J23" s="5"/>
      <c r="K23" s="5"/>
      <c r="L23" s="11"/>
    </row>
    <row r="24" spans="2:12" x14ac:dyDescent="0.35">
      <c r="B24" s="31"/>
      <c r="C24" s="5"/>
      <c r="D24" s="5"/>
      <c r="E24" s="5"/>
      <c r="F24" s="5"/>
      <c r="G24" s="5"/>
      <c r="H24" s="5"/>
      <c r="I24" s="5"/>
      <c r="J24" s="5"/>
      <c r="K24" s="5"/>
      <c r="L24" s="11"/>
    </row>
    <row r="25" spans="2:12" x14ac:dyDescent="0.35">
      <c r="B25" s="31"/>
      <c r="C25" s="5"/>
      <c r="D25" s="5"/>
      <c r="E25" s="5"/>
      <c r="F25" s="5"/>
      <c r="G25" s="5"/>
      <c r="H25" s="5"/>
      <c r="I25" s="5"/>
      <c r="J25" s="5"/>
      <c r="K25" s="5"/>
      <c r="L25" s="11"/>
    </row>
    <row r="26" spans="2:12" x14ac:dyDescent="0.35">
      <c r="B26" s="31"/>
      <c r="C26" s="5"/>
      <c r="D26" s="5"/>
      <c r="E26" s="5"/>
      <c r="F26" s="5"/>
      <c r="G26" s="5"/>
      <c r="H26" s="5"/>
      <c r="I26" s="5"/>
      <c r="J26" s="5"/>
      <c r="K26" s="5"/>
      <c r="L26" s="11"/>
    </row>
    <row r="27" spans="2:12" x14ac:dyDescent="0.35">
      <c r="B27" s="31"/>
      <c r="C27" s="5"/>
      <c r="D27" s="5"/>
      <c r="E27" s="5"/>
      <c r="F27" s="5"/>
      <c r="G27" s="5"/>
      <c r="H27" s="5"/>
      <c r="I27" s="5"/>
      <c r="J27" s="5"/>
      <c r="K27" s="5"/>
      <c r="L27" s="11"/>
    </row>
    <row r="28" spans="2:12" x14ac:dyDescent="0.35">
      <c r="B28" s="31"/>
      <c r="C28" s="5"/>
      <c r="D28" s="5"/>
      <c r="E28" s="5"/>
      <c r="F28" s="5"/>
      <c r="G28" s="5"/>
      <c r="H28" s="5"/>
      <c r="I28" s="5"/>
      <c r="J28" s="5"/>
      <c r="K28" s="5"/>
      <c r="L28" s="11"/>
    </row>
    <row r="29" spans="2:12" x14ac:dyDescent="0.35">
      <c r="B29" s="31"/>
      <c r="C29" s="5"/>
      <c r="D29" s="5"/>
      <c r="E29" s="5"/>
      <c r="F29" s="5"/>
      <c r="G29" s="5"/>
      <c r="H29" s="5"/>
      <c r="I29" s="5"/>
      <c r="J29" s="5"/>
      <c r="K29" s="5"/>
      <c r="L29" s="11"/>
    </row>
    <row r="30" spans="2:12" x14ac:dyDescent="0.35">
      <c r="B30" s="31"/>
      <c r="C30" s="5"/>
      <c r="D30" s="5"/>
      <c r="E30" s="5"/>
      <c r="F30" s="5"/>
      <c r="G30" s="5"/>
      <c r="H30" s="5"/>
      <c r="I30" s="5"/>
      <c r="J30" s="5"/>
      <c r="K30" s="5"/>
      <c r="L30" s="11"/>
    </row>
    <row r="31" spans="2:12" x14ac:dyDescent="0.35">
      <c r="B31" s="31"/>
      <c r="C31" s="5"/>
      <c r="D31" s="5"/>
      <c r="E31" s="5"/>
      <c r="F31" s="5"/>
      <c r="G31" s="5"/>
      <c r="H31" s="5"/>
      <c r="I31" s="5"/>
      <c r="J31" s="5"/>
      <c r="K31" s="5"/>
      <c r="L31" s="11"/>
    </row>
    <row r="32" spans="2:12" x14ac:dyDescent="0.35">
      <c r="B32" s="31"/>
      <c r="C32" s="5"/>
      <c r="D32" s="5"/>
      <c r="E32" s="5"/>
      <c r="F32" s="5"/>
      <c r="G32" s="5"/>
      <c r="H32" s="5"/>
      <c r="I32" s="5"/>
      <c r="J32" s="5"/>
      <c r="K32" s="5"/>
      <c r="L32" s="11"/>
    </row>
    <row r="33" spans="2:12" x14ac:dyDescent="0.35">
      <c r="B33" s="31"/>
      <c r="C33" s="5"/>
      <c r="D33" s="5"/>
      <c r="E33" s="5"/>
      <c r="F33" s="5"/>
      <c r="G33" s="5"/>
      <c r="H33" s="5"/>
      <c r="I33" s="5"/>
      <c r="J33" s="5"/>
      <c r="K33" s="5"/>
      <c r="L33" s="11"/>
    </row>
    <row r="34" spans="2:12" x14ac:dyDescent="0.35">
      <c r="B34" s="31"/>
      <c r="C34" s="5"/>
      <c r="D34" s="5"/>
      <c r="E34" s="5"/>
      <c r="F34" s="5"/>
      <c r="G34" s="5"/>
      <c r="H34" s="5"/>
      <c r="I34" s="5"/>
      <c r="J34" s="5"/>
      <c r="K34" s="5"/>
      <c r="L34" s="11"/>
    </row>
    <row r="35" spans="2:12" x14ac:dyDescent="0.35">
      <c r="B35" s="31"/>
      <c r="C35" s="5"/>
      <c r="D35" s="5"/>
      <c r="E35" s="5"/>
      <c r="F35" s="5"/>
      <c r="G35" s="5"/>
      <c r="H35" s="5"/>
      <c r="I35" s="5"/>
      <c r="J35" s="5"/>
      <c r="K35" s="5"/>
      <c r="L35" s="11"/>
    </row>
    <row r="36" spans="2:12" x14ac:dyDescent="0.35">
      <c r="B36" s="31"/>
      <c r="C36" s="5"/>
      <c r="D36" s="5"/>
      <c r="E36" s="5"/>
      <c r="F36" s="5"/>
      <c r="G36" s="5"/>
      <c r="H36" s="5"/>
      <c r="I36" s="5"/>
      <c r="J36" s="5"/>
      <c r="K36" s="5"/>
      <c r="L36" s="11"/>
    </row>
    <row r="37" spans="2:12" x14ac:dyDescent="0.35">
      <c r="B37" s="31"/>
      <c r="C37" s="5"/>
      <c r="D37" s="5"/>
      <c r="E37" s="5"/>
      <c r="F37" s="5"/>
      <c r="G37" s="5"/>
      <c r="H37" s="5"/>
      <c r="I37" s="5"/>
      <c r="J37" s="5"/>
      <c r="K37" s="5"/>
      <c r="L37" s="11"/>
    </row>
    <row r="38" spans="2:12" x14ac:dyDescent="0.35">
      <c r="B38" s="31"/>
      <c r="C38" s="5"/>
      <c r="D38" s="5"/>
      <c r="E38" s="5"/>
      <c r="F38" s="5"/>
      <c r="G38" s="5"/>
      <c r="H38" s="5"/>
      <c r="I38" s="5"/>
      <c r="J38" s="5"/>
      <c r="K38" s="5"/>
      <c r="L38" s="11"/>
    </row>
    <row r="39" spans="2:12" x14ac:dyDescent="0.35">
      <c r="B39" s="31"/>
      <c r="C39" s="5"/>
      <c r="D39" s="5"/>
      <c r="E39" s="5"/>
      <c r="F39" s="5"/>
      <c r="G39" s="5"/>
      <c r="H39" s="5"/>
      <c r="I39" s="5"/>
      <c r="J39" s="5"/>
      <c r="K39" s="5"/>
      <c r="L39" s="11"/>
    </row>
    <row r="40" spans="2:12" x14ac:dyDescent="0.35">
      <c r="B40" s="31"/>
      <c r="C40" s="5"/>
      <c r="D40" s="5"/>
      <c r="E40" s="5"/>
      <c r="F40" s="5"/>
      <c r="G40" s="5"/>
      <c r="H40" s="5"/>
      <c r="I40" s="5"/>
      <c r="J40" s="5"/>
      <c r="K40" s="5"/>
      <c r="L40" s="11"/>
    </row>
    <row r="41" spans="2:12" x14ac:dyDescent="0.35">
      <c r="B41" s="31"/>
      <c r="C41" s="5"/>
      <c r="D41" s="5"/>
      <c r="E41" s="5"/>
      <c r="F41" s="5"/>
      <c r="G41" s="5"/>
      <c r="H41" s="5"/>
      <c r="I41" s="5"/>
      <c r="J41" s="5"/>
      <c r="K41" s="5"/>
      <c r="L41" s="11"/>
    </row>
    <row r="42" spans="2:12" x14ac:dyDescent="0.35">
      <c r="B42" s="31"/>
      <c r="C42" s="5"/>
      <c r="D42" s="5"/>
      <c r="E42" s="5"/>
      <c r="F42" s="5"/>
      <c r="G42" s="5"/>
      <c r="H42" s="5"/>
      <c r="I42" s="5"/>
      <c r="J42" s="5"/>
      <c r="K42" s="5"/>
      <c r="L42" s="11"/>
    </row>
    <row r="43" spans="2:12" x14ac:dyDescent="0.35">
      <c r="B43" s="31"/>
      <c r="C43" s="5"/>
      <c r="D43" s="5"/>
      <c r="E43" s="5"/>
      <c r="F43" s="5"/>
      <c r="G43" s="5"/>
      <c r="H43" s="5"/>
      <c r="I43" s="5"/>
      <c r="J43" s="5"/>
      <c r="K43" s="5"/>
      <c r="L43" s="11"/>
    </row>
    <row r="44" spans="2:12" x14ac:dyDescent="0.35">
      <c r="B44" s="31"/>
      <c r="C44" s="5"/>
      <c r="D44" s="5"/>
      <c r="E44" s="5"/>
      <c r="F44" s="5"/>
      <c r="G44" s="5"/>
      <c r="H44" s="5"/>
      <c r="I44" s="5"/>
      <c r="J44" s="5"/>
      <c r="K44" s="5"/>
      <c r="L44" s="11"/>
    </row>
    <row r="45" spans="2:12" x14ac:dyDescent="0.35">
      <c r="B45" s="31"/>
      <c r="C45" s="5"/>
      <c r="D45" s="5"/>
      <c r="E45" s="5"/>
      <c r="F45" s="5"/>
      <c r="G45" s="5"/>
      <c r="H45" s="5"/>
      <c r="I45" s="5"/>
      <c r="J45" s="5"/>
      <c r="K45" s="5"/>
      <c r="L45" s="11"/>
    </row>
    <row r="46" spans="2:12" x14ac:dyDescent="0.35">
      <c r="B46" s="31"/>
      <c r="C46" s="5"/>
      <c r="D46" s="5"/>
      <c r="E46" s="5"/>
      <c r="F46" s="5"/>
      <c r="G46" s="5"/>
      <c r="H46" s="5"/>
      <c r="I46" s="5"/>
      <c r="J46" s="5"/>
      <c r="K46" s="5"/>
      <c r="L46" s="11"/>
    </row>
    <row r="47" spans="2:12" x14ac:dyDescent="0.35">
      <c r="B47" s="31"/>
      <c r="C47" s="5"/>
      <c r="D47" s="5"/>
      <c r="E47" s="5"/>
      <c r="F47" s="5"/>
      <c r="G47" s="5"/>
      <c r="H47" s="5"/>
      <c r="I47" s="5"/>
      <c r="J47" s="5"/>
      <c r="K47" s="5"/>
      <c r="L47" s="11"/>
    </row>
    <row r="48" spans="2:12" x14ac:dyDescent="0.35">
      <c r="B48" s="31"/>
      <c r="C48" s="5"/>
      <c r="D48" s="5"/>
      <c r="E48" s="5"/>
      <c r="F48" s="5"/>
      <c r="G48" s="5"/>
      <c r="H48" s="5"/>
      <c r="I48" s="5"/>
      <c r="J48" s="5"/>
      <c r="K48" s="5"/>
      <c r="L48" s="11"/>
    </row>
    <row r="49" spans="2:12" x14ac:dyDescent="0.35">
      <c r="B49" s="31"/>
      <c r="C49" s="5"/>
      <c r="D49" s="5"/>
      <c r="E49" s="5"/>
      <c r="F49" s="5"/>
      <c r="G49" s="5"/>
      <c r="H49" s="5"/>
      <c r="I49" s="5"/>
      <c r="J49" s="5"/>
      <c r="K49" s="5"/>
      <c r="L49" s="11"/>
    </row>
    <row r="50" spans="2:12" x14ac:dyDescent="0.35">
      <c r="B50" s="31"/>
      <c r="C50" s="5"/>
      <c r="D50" s="5"/>
      <c r="E50" s="5"/>
      <c r="F50" s="5"/>
      <c r="G50" s="5"/>
      <c r="H50" s="5"/>
      <c r="I50" s="5"/>
      <c r="J50" s="5"/>
      <c r="K50" s="5"/>
      <c r="L50" s="11"/>
    </row>
    <row r="51" spans="2:12" ht="15" thickBot="1" x14ac:dyDescent="0.4">
      <c r="B51" s="32"/>
      <c r="C51" s="28"/>
      <c r="D51" s="28"/>
      <c r="E51" s="28"/>
      <c r="F51" s="28"/>
      <c r="G51" s="28"/>
      <c r="H51" s="28"/>
      <c r="I51" s="28"/>
      <c r="J51" s="28"/>
      <c r="K51" s="28"/>
      <c r="L51" s="29"/>
    </row>
  </sheetData>
  <mergeCells count="2">
    <mergeCell ref="D12:D14"/>
    <mergeCell ref="E12:E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P20" sqref="P20"/>
    </sheetView>
  </sheetViews>
  <sheetFormatPr baseColWidth="10" defaultRowHeight="14.5" x14ac:dyDescent="0.35"/>
  <cols>
    <col min="1" max="2" width="4.453125" customWidth="1"/>
    <col min="3" max="3" width="40.26953125" customWidth="1"/>
    <col min="5" max="5" width="10.90625" customWidth="1"/>
  </cols>
  <sheetData>
    <row r="1" spans="1:14" ht="15" thickBot="1" x14ac:dyDescent="0.4"/>
    <row r="2" spans="1:14" x14ac:dyDescent="0.35">
      <c r="A2" s="4"/>
      <c r="B2" s="6"/>
      <c r="C2" s="7" t="s">
        <v>72</v>
      </c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x14ac:dyDescent="0.35">
      <c r="B3" s="3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1"/>
    </row>
    <row r="4" spans="1:14" x14ac:dyDescent="0.35">
      <c r="B4" s="31"/>
      <c r="C4" s="12" t="s">
        <v>71</v>
      </c>
      <c r="D4" s="12"/>
      <c r="E4" s="12"/>
      <c r="F4" s="12"/>
      <c r="G4" s="12"/>
      <c r="H4" s="12"/>
      <c r="I4" s="12"/>
      <c r="J4" s="12"/>
      <c r="K4" s="13"/>
      <c r="L4" s="13"/>
      <c r="M4" s="13"/>
      <c r="N4" s="11"/>
    </row>
    <row r="5" spans="1:14" x14ac:dyDescent="0.35">
      <c r="B5" s="31"/>
      <c r="C5" s="14"/>
      <c r="D5" s="59">
        <v>2030</v>
      </c>
      <c r="E5" s="60"/>
      <c r="F5" s="60"/>
      <c r="G5" s="60"/>
      <c r="H5" s="61"/>
      <c r="I5" s="59">
        <v>2050</v>
      </c>
      <c r="J5" s="60"/>
      <c r="K5" s="60"/>
      <c r="L5" s="60"/>
      <c r="M5" s="61"/>
      <c r="N5" s="11"/>
    </row>
    <row r="6" spans="1:14" x14ac:dyDescent="0.35">
      <c r="B6" s="31"/>
      <c r="C6" s="15"/>
      <c r="D6" s="17" t="s">
        <v>16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16</v>
      </c>
      <c r="J6" s="17" t="s">
        <v>4</v>
      </c>
      <c r="K6" s="17" t="s">
        <v>5</v>
      </c>
      <c r="L6" s="17" t="s">
        <v>6</v>
      </c>
      <c r="M6" s="17" t="s">
        <v>7</v>
      </c>
      <c r="N6" s="11"/>
    </row>
    <row r="7" spans="1:14" x14ac:dyDescent="0.35">
      <c r="B7" s="31"/>
      <c r="C7" s="14" t="s">
        <v>70</v>
      </c>
      <c r="D7" s="19">
        <v>0</v>
      </c>
      <c r="E7" s="19">
        <v>2.7117023026087446</v>
      </c>
      <c r="F7" s="19">
        <v>2.9923798941186277</v>
      </c>
      <c r="G7" s="19">
        <v>3.2667563659759482</v>
      </c>
      <c r="H7" s="19">
        <v>0</v>
      </c>
      <c r="I7" s="19">
        <v>0</v>
      </c>
      <c r="J7" s="19">
        <v>36.354999999999997</v>
      </c>
      <c r="K7" s="19">
        <v>32.215000000000003</v>
      </c>
      <c r="L7" s="19">
        <v>20.47</v>
      </c>
      <c r="M7" s="19">
        <v>0</v>
      </c>
      <c r="N7" s="11"/>
    </row>
    <row r="8" spans="1:14" x14ac:dyDescent="0.35">
      <c r="B8" s="31"/>
      <c r="C8" s="2" t="s">
        <v>73</v>
      </c>
      <c r="D8" s="38">
        <v>0</v>
      </c>
      <c r="E8" s="38">
        <v>478.69761288825538</v>
      </c>
      <c r="F8" s="38">
        <v>528.2457114821708</v>
      </c>
      <c r="G8" s="38">
        <v>576.68147155230997</v>
      </c>
      <c r="H8" s="38">
        <v>0</v>
      </c>
      <c r="I8" s="38">
        <v>0</v>
      </c>
      <c r="J8" s="38">
        <v>5657.4852163087462</v>
      </c>
      <c r="K8" s="38">
        <v>5013.2275132275145</v>
      </c>
      <c r="L8" s="38">
        <v>3185.4964207905387</v>
      </c>
      <c r="M8" s="38">
        <v>0</v>
      </c>
      <c r="N8" s="11"/>
    </row>
    <row r="9" spans="1:14" x14ac:dyDescent="0.35">
      <c r="B9" s="3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 x14ac:dyDescent="0.35">
      <c r="B10" s="3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1"/>
    </row>
    <row r="11" spans="1:14" x14ac:dyDescent="0.35">
      <c r="B11" s="31"/>
      <c r="C11" s="39" t="s">
        <v>74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 x14ac:dyDescent="0.35">
      <c r="B12" s="31"/>
      <c r="C12" s="5" t="s">
        <v>75</v>
      </c>
      <c r="D12" s="5">
        <v>3000</v>
      </c>
      <c r="E12" s="5"/>
      <c r="F12" s="5"/>
      <c r="G12" s="5"/>
      <c r="H12" s="5"/>
      <c r="I12" s="5"/>
      <c r="J12" s="5"/>
      <c r="K12" s="5"/>
      <c r="L12" s="5"/>
      <c r="M12" s="5"/>
      <c r="N12" s="11"/>
    </row>
    <row r="13" spans="1:14" x14ac:dyDescent="0.35">
      <c r="B13" s="31"/>
      <c r="C13" s="5" t="s">
        <v>76</v>
      </c>
      <c r="D13" s="5">
        <v>3.5</v>
      </c>
      <c r="E13" s="5"/>
      <c r="F13" s="5"/>
      <c r="G13" s="5"/>
      <c r="H13" s="5"/>
      <c r="I13" s="5"/>
      <c r="J13" s="5"/>
      <c r="K13" s="5"/>
      <c r="L13" s="5"/>
      <c r="M13" s="5"/>
      <c r="N13" s="11"/>
    </row>
    <row r="14" spans="1:14" ht="15" thickBot="1" x14ac:dyDescent="0.4">
      <c r="B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6" spans="1:14" ht="15" thickBot="1" x14ac:dyDescent="0.4"/>
    <row r="17" spans="2:14" x14ac:dyDescent="0.35">
      <c r="B17" s="34"/>
      <c r="C17" s="7" t="s">
        <v>30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33"/>
    </row>
    <row r="18" spans="2:14" x14ac:dyDescent="0.35">
      <c r="B18" s="3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1"/>
    </row>
    <row r="19" spans="2:14" ht="31.5" customHeight="1" x14ac:dyDescent="0.35">
      <c r="B19" s="31"/>
      <c r="C19" s="37" t="s">
        <v>59</v>
      </c>
      <c r="D19" s="37">
        <v>140</v>
      </c>
      <c r="E19" s="69" t="s">
        <v>60</v>
      </c>
      <c r="F19" s="70"/>
      <c r="G19" s="70"/>
      <c r="H19" s="70"/>
      <c r="I19" s="70"/>
      <c r="J19" s="70"/>
      <c r="K19" s="70"/>
      <c r="L19" s="70"/>
      <c r="M19" s="70"/>
      <c r="N19" s="11"/>
    </row>
    <row r="20" spans="2:14" x14ac:dyDescent="0.35">
      <c r="B20" s="3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</row>
    <row r="21" spans="2:14" x14ac:dyDescent="0.35">
      <c r="B21" s="31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2:14" x14ac:dyDescent="0.35">
      <c r="B22" s="3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1"/>
    </row>
    <row r="23" spans="2:14" x14ac:dyDescent="0.35">
      <c r="B23" s="3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</row>
    <row r="24" spans="2:14" x14ac:dyDescent="0.35">
      <c r="B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1"/>
    </row>
    <row r="25" spans="2:14" x14ac:dyDescent="0.35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</row>
    <row r="26" spans="2:14" x14ac:dyDescent="0.35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1"/>
    </row>
    <row r="27" spans="2:14" x14ac:dyDescent="0.35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2:14" x14ac:dyDescent="0.35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</row>
    <row r="29" spans="2:14" x14ac:dyDescent="0.35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1"/>
    </row>
    <row r="30" spans="2:14" x14ac:dyDescent="0.35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1"/>
    </row>
    <row r="31" spans="2:14" x14ac:dyDescent="0.35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2:14" x14ac:dyDescent="0.35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1"/>
    </row>
    <row r="33" spans="2:14" x14ac:dyDescent="0.35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11"/>
    </row>
    <row r="34" spans="2:14" x14ac:dyDescent="0.35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1"/>
    </row>
    <row r="35" spans="2:14" x14ac:dyDescent="0.35">
      <c r="B35" s="3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11"/>
    </row>
    <row r="36" spans="2:14" x14ac:dyDescent="0.35">
      <c r="B36" s="3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1"/>
    </row>
    <row r="37" spans="2:14" x14ac:dyDescent="0.35">
      <c r="B37" s="3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1"/>
    </row>
    <row r="38" spans="2:14" x14ac:dyDescent="0.35">
      <c r="B38" s="3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11"/>
    </row>
    <row r="39" spans="2:14" x14ac:dyDescent="0.35">
      <c r="B39" s="3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1"/>
    </row>
    <row r="40" spans="2:14" x14ac:dyDescent="0.35">
      <c r="B40" s="3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1"/>
    </row>
    <row r="41" spans="2:14" ht="15" thickBot="1" x14ac:dyDescent="0.4">
      <c r="B41" s="3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</row>
  </sheetData>
  <mergeCells count="3">
    <mergeCell ref="D5:H5"/>
    <mergeCell ref="I5:M5"/>
    <mergeCell ref="E19:M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19" sqref="E19"/>
    </sheetView>
  </sheetViews>
  <sheetFormatPr baseColWidth="10" defaultRowHeight="14.5" x14ac:dyDescent="0.35"/>
  <cols>
    <col min="1" max="2" width="4.36328125" customWidth="1"/>
    <col min="3" max="3" width="82.1796875" bestFit="1" customWidth="1"/>
    <col min="5" max="5" width="58.7265625" bestFit="1" customWidth="1"/>
    <col min="6" max="6" width="3.81640625" customWidth="1"/>
  </cols>
  <sheetData>
    <row r="1" spans="2:6" ht="15" thickBot="1" x14ac:dyDescent="0.4"/>
    <row r="2" spans="2:6" x14ac:dyDescent="0.35">
      <c r="B2" s="6"/>
      <c r="C2" s="7" t="s">
        <v>41</v>
      </c>
      <c r="D2" s="8"/>
      <c r="E2" s="8"/>
      <c r="F2" s="9"/>
    </row>
    <row r="3" spans="2:6" x14ac:dyDescent="0.35">
      <c r="B3" s="31"/>
      <c r="C3" s="5"/>
      <c r="D3" s="5"/>
      <c r="E3" s="5"/>
      <c r="F3" s="11"/>
    </row>
    <row r="4" spans="2:6" x14ac:dyDescent="0.35">
      <c r="B4" s="31"/>
      <c r="C4" s="2" t="s">
        <v>35</v>
      </c>
      <c r="D4" s="2">
        <v>2126</v>
      </c>
      <c r="E4" s="5" t="s">
        <v>36</v>
      </c>
      <c r="F4" s="11"/>
    </row>
    <row r="5" spans="2:6" x14ac:dyDescent="0.35">
      <c r="B5" s="31"/>
      <c r="C5" s="2" t="s">
        <v>37</v>
      </c>
      <c r="D5" s="2">
        <v>3109</v>
      </c>
      <c r="E5" s="5" t="s">
        <v>36</v>
      </c>
      <c r="F5" s="11"/>
    </row>
    <row r="6" spans="2:6" x14ac:dyDescent="0.35">
      <c r="B6" s="31"/>
      <c r="C6" s="2" t="s">
        <v>38</v>
      </c>
      <c r="D6" s="2">
        <v>0</v>
      </c>
      <c r="E6" s="5" t="s">
        <v>36</v>
      </c>
      <c r="F6" s="11"/>
    </row>
    <row r="7" spans="2:6" x14ac:dyDescent="0.35">
      <c r="B7" s="31"/>
      <c r="C7" s="2" t="s">
        <v>39</v>
      </c>
      <c r="D7" s="2">
        <v>650</v>
      </c>
      <c r="E7" s="5" t="s">
        <v>40</v>
      </c>
      <c r="F7" s="11"/>
    </row>
    <row r="8" spans="2:6" x14ac:dyDescent="0.35">
      <c r="B8" s="31"/>
      <c r="C8" s="2" t="s">
        <v>42</v>
      </c>
      <c r="D8" s="20">
        <v>4.1070000000000002</v>
      </c>
      <c r="E8" s="5" t="s">
        <v>43</v>
      </c>
      <c r="F8" s="11"/>
    </row>
    <row r="9" spans="2:6" ht="15" thickBot="1" x14ac:dyDescent="0.4">
      <c r="B9" s="32"/>
      <c r="C9" s="28"/>
      <c r="D9" s="28"/>
      <c r="E9" s="28"/>
      <c r="F9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sqref="A1:AV44"/>
    </sheetView>
  </sheetViews>
  <sheetFormatPr baseColWidth="10" defaultRowHeight="14.5" x14ac:dyDescent="0.35"/>
  <cols>
    <col min="1" max="1" width="41.6328125" customWidth="1"/>
    <col min="7" max="7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99</v>
      </c>
      <c r="B2">
        <v>50.435852278969101</v>
      </c>
      <c r="C2">
        <v>50.4358522789692</v>
      </c>
      <c r="D2">
        <v>50.177168180000002</v>
      </c>
      <c r="E2">
        <v>50.04374378</v>
      </c>
      <c r="F2">
        <v>55.410189950000003</v>
      </c>
      <c r="G2">
        <v>47.054668229999997</v>
      </c>
      <c r="H2">
        <v>50.305779139999999</v>
      </c>
      <c r="I2">
        <v>54.839242929999998</v>
      </c>
      <c r="J2">
        <v>59.589629670000001</v>
      </c>
      <c r="K2">
        <v>57.33364856</v>
      </c>
      <c r="L2">
        <v>53.368013699999999</v>
      </c>
      <c r="M2">
        <v>47.724714329999998</v>
      </c>
      <c r="N2">
        <v>48.20677654</v>
      </c>
      <c r="O2">
        <v>50.163229999999999</v>
      </c>
      <c r="P2">
        <v>52.418182530000003</v>
      </c>
      <c r="Q2">
        <v>54.920922750000003</v>
      </c>
      <c r="R2">
        <v>57.637202729999998</v>
      </c>
      <c r="S2">
        <v>60.606276299999998</v>
      </c>
      <c r="T2">
        <v>62.954159429999997</v>
      </c>
      <c r="U2">
        <v>65.578587679999998</v>
      </c>
      <c r="V2">
        <v>68.244513769999998</v>
      </c>
      <c r="W2">
        <v>70.995060289999998</v>
      </c>
      <c r="X2">
        <v>72.813778139999997</v>
      </c>
      <c r="Y2">
        <v>74.639090780000004</v>
      </c>
      <c r="Z2">
        <v>76.5858451</v>
      </c>
      <c r="AA2">
        <v>78.681711579999998</v>
      </c>
      <c r="AB2">
        <v>80.977651550000004</v>
      </c>
      <c r="AC2">
        <v>82.150938760000003</v>
      </c>
      <c r="AD2">
        <v>83.534033350000001</v>
      </c>
      <c r="AE2">
        <v>85.050102289999998</v>
      </c>
      <c r="AF2">
        <v>86.667818440000005</v>
      </c>
      <c r="AG2">
        <v>88.465265950000003</v>
      </c>
      <c r="AH2">
        <v>90.668195670000003</v>
      </c>
      <c r="AI2">
        <v>93.078195320000006</v>
      </c>
      <c r="AJ2">
        <v>95.620810719999994</v>
      </c>
      <c r="AK2">
        <v>98.295884299999997</v>
      </c>
      <c r="AL2">
        <v>101.1153377</v>
      </c>
      <c r="AM2">
        <v>103.4346243</v>
      </c>
      <c r="AN2">
        <v>105.7736436</v>
      </c>
      <c r="AO2">
        <v>108.2245855</v>
      </c>
      <c r="AP2">
        <v>110.7626528</v>
      </c>
      <c r="AQ2">
        <v>113.4189367</v>
      </c>
      <c r="AR2">
        <v>116.21794730000001</v>
      </c>
      <c r="AS2">
        <v>119.1111021</v>
      </c>
      <c r="AT2">
        <v>122.13804380000001</v>
      </c>
      <c r="AU2">
        <v>125.2966072</v>
      </c>
      <c r="AV2">
        <v>128.56597729999999</v>
      </c>
    </row>
    <row r="3" spans="1:48" x14ac:dyDescent="0.35">
      <c r="A3" t="s">
        <v>100</v>
      </c>
      <c r="B3">
        <v>50.435852278969101</v>
      </c>
      <c r="C3">
        <v>50.4358522789692</v>
      </c>
      <c r="D3">
        <v>50.17469474</v>
      </c>
      <c r="E3">
        <v>50.041048330000002</v>
      </c>
      <c r="F3">
        <v>55.407315769999997</v>
      </c>
      <c r="G3">
        <v>47.052320799999997</v>
      </c>
      <c r="H3">
        <v>50.303513209999998</v>
      </c>
      <c r="I3">
        <v>54.836990499999999</v>
      </c>
      <c r="J3">
        <v>59.587317759999998</v>
      </c>
      <c r="K3">
        <v>57.331504330000001</v>
      </c>
      <c r="L3">
        <v>53.366097860000004</v>
      </c>
      <c r="M3">
        <v>47.723062830000003</v>
      </c>
      <c r="N3">
        <v>48.2100984</v>
      </c>
      <c r="O3">
        <v>50.173558620000001</v>
      </c>
      <c r="P3">
        <v>52.43684811</v>
      </c>
      <c r="Q3">
        <v>54.950658599999997</v>
      </c>
      <c r="R3">
        <v>57.681542669999999</v>
      </c>
      <c r="S3">
        <v>60.642456789999997</v>
      </c>
      <c r="T3">
        <v>62.876598940000001</v>
      </c>
      <c r="U3">
        <v>66.176881429999995</v>
      </c>
      <c r="V3">
        <v>69.299441509999994</v>
      </c>
      <c r="W3">
        <v>72.587951570000001</v>
      </c>
      <c r="X3">
        <v>72.924610380000004</v>
      </c>
      <c r="Y3">
        <v>75.331858130000001</v>
      </c>
      <c r="Z3">
        <v>77.672242690000004</v>
      </c>
      <c r="AA3">
        <v>80.196611090000005</v>
      </c>
      <c r="AB3">
        <v>85.205416279999994</v>
      </c>
      <c r="AC3">
        <v>85.676483700000006</v>
      </c>
      <c r="AD3">
        <v>86.728384550000001</v>
      </c>
      <c r="AE3">
        <v>87.973872610000001</v>
      </c>
      <c r="AF3">
        <v>89.343129849999997</v>
      </c>
      <c r="AG3">
        <v>90.919773879999994</v>
      </c>
      <c r="AH3">
        <v>92.638872849999998</v>
      </c>
      <c r="AI3">
        <v>94.561348670000001</v>
      </c>
      <c r="AJ3">
        <v>96.685734589999996</v>
      </c>
      <c r="AK3">
        <v>99.047329689999998</v>
      </c>
      <c r="AL3">
        <v>101.6796762</v>
      </c>
      <c r="AM3">
        <v>104.3101125</v>
      </c>
      <c r="AN3">
        <v>107.2373643</v>
      </c>
      <c r="AO3">
        <v>110.5212532</v>
      </c>
      <c r="AP3">
        <v>114.1540061</v>
      </c>
      <c r="AQ3">
        <v>118.1915554</v>
      </c>
      <c r="AR3">
        <v>122.6963179</v>
      </c>
      <c r="AS3">
        <v>127.6365531</v>
      </c>
      <c r="AT3">
        <v>133.0749793</v>
      </c>
      <c r="AU3">
        <v>139.0256201</v>
      </c>
      <c r="AV3">
        <v>145.50042199999999</v>
      </c>
    </row>
    <row r="4" spans="1:48" x14ac:dyDescent="0.35">
      <c r="A4" t="s">
        <v>101</v>
      </c>
      <c r="B4">
        <v>26.958947695028801</v>
      </c>
      <c r="C4">
        <v>26.958947695028801</v>
      </c>
      <c r="D4">
        <v>26.958947695028801</v>
      </c>
      <c r="E4">
        <v>26.958947695028801</v>
      </c>
      <c r="F4">
        <v>26.958947695028801</v>
      </c>
      <c r="G4">
        <v>26.958947695028801</v>
      </c>
      <c r="H4">
        <v>26.958947695028801</v>
      </c>
      <c r="I4">
        <v>26.958947695028801</v>
      </c>
      <c r="J4">
        <v>26.958947695028801</v>
      </c>
      <c r="K4">
        <v>26.958947695028801</v>
      </c>
      <c r="L4">
        <v>26.958947695028801</v>
      </c>
      <c r="M4">
        <v>26.958947695028801</v>
      </c>
      <c r="N4">
        <v>26.958947695028801</v>
      </c>
      <c r="O4">
        <v>26.958947695028801</v>
      </c>
      <c r="P4">
        <v>26.958947695028801</v>
      </c>
      <c r="Q4">
        <v>26.958947695028801</v>
      </c>
      <c r="R4">
        <v>26.958947695028801</v>
      </c>
      <c r="S4">
        <v>26.958947695028801</v>
      </c>
      <c r="T4">
        <v>26.958947695028801</v>
      </c>
      <c r="U4">
        <v>26.958947695028801</v>
      </c>
      <c r="V4">
        <v>26.958947695028801</v>
      </c>
      <c r="W4">
        <v>26.958947695028801</v>
      </c>
      <c r="X4">
        <v>26.958947695028801</v>
      </c>
      <c r="Y4">
        <v>26.958947695028801</v>
      </c>
      <c r="Z4">
        <v>26.958947695028801</v>
      </c>
      <c r="AA4">
        <v>26.958947695028801</v>
      </c>
      <c r="AB4">
        <v>26.958947695028801</v>
      </c>
      <c r="AC4">
        <v>26.958947695028801</v>
      </c>
      <c r="AD4">
        <v>26.958947695028801</v>
      </c>
      <c r="AE4">
        <v>26.958947695028801</v>
      </c>
      <c r="AF4">
        <v>26.958947695028801</v>
      </c>
      <c r="AG4">
        <v>26.958947695028801</v>
      </c>
      <c r="AH4">
        <v>26.958947695028801</v>
      </c>
      <c r="AI4">
        <v>26.958947695028801</v>
      </c>
      <c r="AJ4">
        <v>26.958947695028801</v>
      </c>
      <c r="AK4">
        <v>26.958947695028801</v>
      </c>
      <c r="AL4">
        <v>26.958947695028801</v>
      </c>
      <c r="AM4">
        <v>26.958947695028801</v>
      </c>
      <c r="AN4">
        <v>26.958947695028801</v>
      </c>
      <c r="AO4">
        <v>26.958947695028801</v>
      </c>
      <c r="AP4">
        <v>26.958947695028801</v>
      </c>
      <c r="AQ4">
        <v>26.958947695028801</v>
      </c>
      <c r="AR4">
        <v>26.958947695028801</v>
      </c>
      <c r="AS4">
        <v>26.958947695028801</v>
      </c>
      <c r="AT4">
        <v>26.958947695028801</v>
      </c>
      <c r="AU4">
        <v>26.958947695028801</v>
      </c>
      <c r="AV4">
        <v>26.958947695028801</v>
      </c>
    </row>
    <row r="5" spans="1:48" x14ac:dyDescent="0.35">
      <c r="A5" t="s">
        <v>102</v>
      </c>
      <c r="B5">
        <v>26.958947695028801</v>
      </c>
      <c r="C5">
        <v>26.958947695028801</v>
      </c>
      <c r="D5">
        <v>26.819338269999999</v>
      </c>
      <c r="E5">
        <v>26.735615979999999</v>
      </c>
      <c r="F5">
        <v>27.684120969999999</v>
      </c>
      <c r="G5">
        <v>28.686000450000002</v>
      </c>
      <c r="H5">
        <v>29.204943369999999</v>
      </c>
      <c r="I5">
        <v>30.079663060000001</v>
      </c>
      <c r="J5">
        <v>31.292090510000001</v>
      </c>
      <c r="K5">
        <v>32.099598090000001</v>
      </c>
      <c r="L5">
        <v>32.672098380000001</v>
      </c>
      <c r="M5">
        <v>33.270599910000001</v>
      </c>
      <c r="N5">
        <v>34.258017809999998</v>
      </c>
      <c r="O5">
        <v>35.2738163</v>
      </c>
      <c r="P5">
        <v>36.268587459999999</v>
      </c>
      <c r="Q5">
        <v>37.308459970000001</v>
      </c>
      <c r="R5">
        <v>38.43588441</v>
      </c>
      <c r="S5">
        <v>39.716475389999999</v>
      </c>
      <c r="T5">
        <v>39.416409969999997</v>
      </c>
      <c r="U5">
        <v>39.267316860000001</v>
      </c>
      <c r="V5">
        <v>39.167145329999997</v>
      </c>
      <c r="W5">
        <v>39.09880871</v>
      </c>
      <c r="X5">
        <v>38.993902069999997</v>
      </c>
      <c r="Y5">
        <v>38.880421179999999</v>
      </c>
      <c r="Z5">
        <v>38.781208020000001</v>
      </c>
      <c r="AA5">
        <v>38.687494530000002</v>
      </c>
      <c r="AB5">
        <v>38.604385180000001</v>
      </c>
      <c r="AC5">
        <v>38.749537220000001</v>
      </c>
      <c r="AD5">
        <v>38.988878669999998</v>
      </c>
      <c r="AE5">
        <v>39.260924129999999</v>
      </c>
      <c r="AF5">
        <v>39.544098529999999</v>
      </c>
      <c r="AG5">
        <v>39.864889990000002</v>
      </c>
      <c r="AH5">
        <v>40.31816439</v>
      </c>
      <c r="AI5">
        <v>40.82356867</v>
      </c>
      <c r="AJ5">
        <v>41.35044834</v>
      </c>
      <c r="AK5">
        <v>41.897757409999997</v>
      </c>
      <c r="AL5">
        <v>42.468973890000001</v>
      </c>
      <c r="AM5">
        <v>42.913870150000001</v>
      </c>
      <c r="AN5">
        <v>43.339130249999997</v>
      </c>
      <c r="AO5">
        <v>43.776926860000003</v>
      </c>
      <c r="AP5">
        <v>44.219259229999999</v>
      </c>
      <c r="AQ5">
        <v>44.678917040000002</v>
      </c>
      <c r="AR5">
        <v>45.159769259999997</v>
      </c>
      <c r="AS5">
        <v>45.64585555</v>
      </c>
      <c r="AT5">
        <v>46.151281310000002</v>
      </c>
      <c r="AU5">
        <v>46.671348139999999</v>
      </c>
      <c r="AV5">
        <v>47.198996979999997</v>
      </c>
    </row>
    <row r="6" spans="1:48" x14ac:dyDescent="0.35">
      <c r="A6" t="s">
        <v>103</v>
      </c>
      <c r="B6">
        <v>26.958947695028801</v>
      </c>
      <c r="C6">
        <v>26.958947695028801</v>
      </c>
      <c r="D6">
        <v>26.8181917</v>
      </c>
      <c r="E6">
        <v>26.734283349999998</v>
      </c>
      <c r="F6">
        <v>27.682660810000002</v>
      </c>
      <c r="G6">
        <v>28.684435359999998</v>
      </c>
      <c r="H6">
        <v>29.20338284</v>
      </c>
      <c r="I6">
        <v>30.078078600000001</v>
      </c>
      <c r="J6">
        <v>31.29043442</v>
      </c>
      <c r="K6">
        <v>32.097899689999998</v>
      </c>
      <c r="L6">
        <v>32.670401579999996</v>
      </c>
      <c r="M6">
        <v>33.268934109999996</v>
      </c>
      <c r="N6">
        <v>34.259779960000003</v>
      </c>
      <c r="O6">
        <v>35.280535090000001</v>
      </c>
      <c r="P6">
        <v>36.282466360000001</v>
      </c>
      <c r="Q6">
        <v>37.332236530000003</v>
      </c>
      <c r="R6">
        <v>38.472918649999997</v>
      </c>
      <c r="S6">
        <v>39.751386230000001</v>
      </c>
      <c r="T6">
        <v>38.237216060000002</v>
      </c>
      <c r="U6">
        <v>38.655256909999999</v>
      </c>
      <c r="V6">
        <v>38.669175539999998</v>
      </c>
      <c r="W6">
        <v>38.626786180000003</v>
      </c>
      <c r="X6">
        <v>37.526642649999999</v>
      </c>
      <c r="Y6">
        <v>37.526906869999998</v>
      </c>
      <c r="Z6">
        <v>37.42508145</v>
      </c>
      <c r="AA6">
        <v>37.319067420000003</v>
      </c>
      <c r="AB6">
        <v>38.12599685</v>
      </c>
      <c r="AC6">
        <v>37.630362779999999</v>
      </c>
      <c r="AD6">
        <v>37.400880460000003</v>
      </c>
      <c r="AE6">
        <v>37.243959660000002</v>
      </c>
      <c r="AF6">
        <v>37.113484790000001</v>
      </c>
      <c r="AG6">
        <v>37.023780950000003</v>
      </c>
      <c r="AH6">
        <v>36.942787709999998</v>
      </c>
      <c r="AI6">
        <v>36.882629559999998</v>
      </c>
      <c r="AJ6">
        <v>36.835041699999998</v>
      </c>
      <c r="AK6">
        <v>36.803139620000003</v>
      </c>
      <c r="AL6">
        <v>36.78744262</v>
      </c>
      <c r="AM6">
        <v>36.777866950000003</v>
      </c>
      <c r="AN6">
        <v>36.78060447</v>
      </c>
      <c r="AO6">
        <v>36.802335249999999</v>
      </c>
      <c r="AP6">
        <v>36.828425799999998</v>
      </c>
      <c r="AQ6">
        <v>36.86724057</v>
      </c>
      <c r="AR6">
        <v>36.919241319999998</v>
      </c>
      <c r="AS6">
        <v>36.975746219999998</v>
      </c>
      <c r="AT6">
        <v>37.044562679999999</v>
      </c>
      <c r="AU6">
        <v>37.121594459999997</v>
      </c>
      <c r="AV6">
        <v>37.226044790000003</v>
      </c>
    </row>
    <row r="7" spans="1:48" x14ac:dyDescent="0.35">
      <c r="A7" t="s">
        <v>104</v>
      </c>
      <c r="B7">
        <v>56.726729191374801</v>
      </c>
      <c r="C7">
        <v>56.726729191374801</v>
      </c>
      <c r="D7">
        <v>56.726729191374801</v>
      </c>
      <c r="E7">
        <v>56.726729191374801</v>
      </c>
      <c r="F7">
        <v>56.726729191374801</v>
      </c>
      <c r="G7">
        <v>56.726729191374801</v>
      </c>
      <c r="H7">
        <v>56.726729191374801</v>
      </c>
      <c r="I7">
        <v>56.726729191374801</v>
      </c>
      <c r="J7">
        <v>56.726729191374801</v>
      </c>
      <c r="K7">
        <v>56.726729191374801</v>
      </c>
      <c r="L7">
        <v>56.726729191374801</v>
      </c>
      <c r="M7">
        <v>56.726729191374801</v>
      </c>
      <c r="N7">
        <v>56.726729191374801</v>
      </c>
      <c r="O7">
        <v>56.726729191374801</v>
      </c>
      <c r="P7">
        <v>56.726729191374801</v>
      </c>
      <c r="Q7">
        <v>56.726729191374801</v>
      </c>
      <c r="R7">
        <v>56.726729191374801</v>
      </c>
      <c r="S7">
        <v>56.726729191374801</v>
      </c>
      <c r="T7">
        <v>56.726729191374801</v>
      </c>
      <c r="U7">
        <v>56.726729191374801</v>
      </c>
      <c r="V7">
        <v>56.726729191374801</v>
      </c>
      <c r="W7">
        <v>56.726729191374801</v>
      </c>
      <c r="X7">
        <v>56.726729191374801</v>
      </c>
      <c r="Y7">
        <v>56.726729191374801</v>
      </c>
      <c r="Z7">
        <v>56.726729191374801</v>
      </c>
      <c r="AA7">
        <v>56.726729191374801</v>
      </c>
      <c r="AB7">
        <v>56.726729191374801</v>
      </c>
      <c r="AC7">
        <v>56.726729191374801</v>
      </c>
      <c r="AD7">
        <v>56.726729191374801</v>
      </c>
      <c r="AE7">
        <v>56.726729191374801</v>
      </c>
      <c r="AF7">
        <v>56.726729191374801</v>
      </c>
      <c r="AG7">
        <v>56.726729191374801</v>
      </c>
      <c r="AH7">
        <v>56.726729191374801</v>
      </c>
      <c r="AI7">
        <v>56.726729191374801</v>
      </c>
      <c r="AJ7">
        <v>56.726729191374801</v>
      </c>
      <c r="AK7">
        <v>56.726729191374801</v>
      </c>
      <c r="AL7">
        <v>56.726729191374801</v>
      </c>
      <c r="AM7">
        <v>56.726729191374801</v>
      </c>
      <c r="AN7">
        <v>56.726729191374801</v>
      </c>
      <c r="AO7">
        <v>56.726729191374801</v>
      </c>
      <c r="AP7">
        <v>56.726729191374801</v>
      </c>
      <c r="AQ7">
        <v>56.726729191374801</v>
      </c>
      <c r="AR7">
        <v>56.726729191374702</v>
      </c>
      <c r="AS7">
        <v>56.726729191374801</v>
      </c>
      <c r="AT7">
        <v>56.726729191374801</v>
      </c>
      <c r="AU7">
        <v>56.726729191374801</v>
      </c>
      <c r="AV7">
        <v>56.726729191374801</v>
      </c>
    </row>
    <row r="8" spans="1:48" x14ac:dyDescent="0.35">
      <c r="A8" t="s">
        <v>105</v>
      </c>
      <c r="B8">
        <v>56.726729191374801</v>
      </c>
      <c r="C8">
        <v>56.726729191374801</v>
      </c>
      <c r="D8">
        <v>56.411710329999998</v>
      </c>
      <c r="E8">
        <v>59.496332129999999</v>
      </c>
      <c r="F8">
        <v>62.883867709999997</v>
      </c>
      <c r="G8">
        <v>65.860051279999894</v>
      </c>
      <c r="H8">
        <v>66.538959390000002</v>
      </c>
      <c r="I8">
        <v>68.050534159999998</v>
      </c>
      <c r="J8">
        <v>70.632666560000004</v>
      </c>
      <c r="K8">
        <v>72.300413050000003</v>
      </c>
      <c r="L8">
        <v>73.490861510000002</v>
      </c>
      <c r="M8">
        <v>74.873731230000004</v>
      </c>
      <c r="N8">
        <v>76.387920129999998</v>
      </c>
      <c r="O8">
        <v>79.044904320000001</v>
      </c>
      <c r="P8">
        <v>82.269636559999995</v>
      </c>
      <c r="Q8">
        <v>85.938831379999996</v>
      </c>
      <c r="R8">
        <v>90.092946060000003</v>
      </c>
      <c r="S8">
        <v>92.492943179999997</v>
      </c>
      <c r="T8">
        <v>91.18077649</v>
      </c>
      <c r="U8">
        <v>90.943607499999999</v>
      </c>
      <c r="V8">
        <v>91.256850310000004</v>
      </c>
      <c r="W8">
        <v>91.863316479999995</v>
      </c>
      <c r="X8">
        <v>92.441713300000004</v>
      </c>
      <c r="Y8">
        <v>92.970597369999894</v>
      </c>
      <c r="Z8">
        <v>93.443716230000007</v>
      </c>
      <c r="AA8">
        <v>93.816763120000005</v>
      </c>
      <c r="AB8">
        <v>94.09180671</v>
      </c>
      <c r="AC8">
        <v>94.76042563</v>
      </c>
      <c r="AD8">
        <v>95.509995590000003</v>
      </c>
      <c r="AE8">
        <v>96.232367800000006</v>
      </c>
      <c r="AF8">
        <v>96.903620579999995</v>
      </c>
      <c r="AG8">
        <v>97.612259899999998</v>
      </c>
      <c r="AH8">
        <v>98.591893240000005</v>
      </c>
      <c r="AI8">
        <v>99.675390429999894</v>
      </c>
      <c r="AJ8">
        <v>100.8078158</v>
      </c>
      <c r="AK8">
        <v>101.993897</v>
      </c>
      <c r="AL8">
        <v>103.2464231</v>
      </c>
      <c r="AM8">
        <v>104.21251340000001</v>
      </c>
      <c r="AN8">
        <v>105.1405812</v>
      </c>
      <c r="AO8">
        <v>106.10323099999999</v>
      </c>
      <c r="AP8">
        <v>107.08244860000001</v>
      </c>
      <c r="AQ8">
        <v>108.1135876</v>
      </c>
      <c r="AR8">
        <v>109.2025855</v>
      </c>
      <c r="AS8">
        <v>110.3102602</v>
      </c>
      <c r="AT8">
        <v>111.4742375</v>
      </c>
      <c r="AU8">
        <v>112.6836431</v>
      </c>
      <c r="AV8">
        <v>113.9220006</v>
      </c>
    </row>
    <row r="9" spans="1:48" x14ac:dyDescent="0.35">
      <c r="A9" t="s">
        <v>106</v>
      </c>
      <c r="B9">
        <v>56.726729191374801</v>
      </c>
      <c r="C9">
        <v>56.726729191374801</v>
      </c>
      <c r="D9">
        <v>56.409358269999998</v>
      </c>
      <c r="E9">
        <v>59.49341175</v>
      </c>
      <c r="F9">
        <v>62.880526779999997</v>
      </c>
      <c r="G9">
        <v>65.856379399999994</v>
      </c>
      <c r="H9">
        <v>66.535296149999894</v>
      </c>
      <c r="I9">
        <v>68.046850950000007</v>
      </c>
      <c r="J9">
        <v>70.628876390000002</v>
      </c>
      <c r="K9">
        <v>72.296570389999999</v>
      </c>
      <c r="L9">
        <v>73.487054290000003</v>
      </c>
      <c r="M9">
        <v>74.870004980000004</v>
      </c>
      <c r="N9">
        <v>76.391575880000005</v>
      </c>
      <c r="O9">
        <v>79.059434859999996</v>
      </c>
      <c r="P9">
        <v>82.300563120000007</v>
      </c>
      <c r="Q9">
        <v>85.993481720000005</v>
      </c>
      <c r="R9">
        <v>90.180535829999997</v>
      </c>
      <c r="S9">
        <v>92.581135919999994</v>
      </c>
      <c r="T9">
        <v>88.383617520000001</v>
      </c>
      <c r="U9">
        <v>89.515741239999997</v>
      </c>
      <c r="V9">
        <v>90.305373810000006</v>
      </c>
      <c r="W9">
        <v>91.15500351</v>
      </c>
      <c r="X9">
        <v>89.595225159999998</v>
      </c>
      <c r="Y9">
        <v>90.430382080000001</v>
      </c>
      <c r="Z9">
        <v>91.027463539999999</v>
      </c>
      <c r="AA9">
        <v>91.526548689999998</v>
      </c>
      <c r="AB9">
        <v>94.208154160000007</v>
      </c>
      <c r="AC9">
        <v>93.536423279999994</v>
      </c>
      <c r="AD9">
        <v>93.333375689999997</v>
      </c>
      <c r="AE9">
        <v>93.267010499999998</v>
      </c>
      <c r="AF9">
        <v>93.252710239999999</v>
      </c>
      <c r="AG9">
        <v>93.333644960000001</v>
      </c>
      <c r="AH9">
        <v>93.437802899999994</v>
      </c>
      <c r="AI9">
        <v>93.597324580000006</v>
      </c>
      <c r="AJ9">
        <v>93.793306290000004</v>
      </c>
      <c r="AK9">
        <v>94.031790139999998</v>
      </c>
      <c r="AL9">
        <v>94.309896109999997</v>
      </c>
      <c r="AM9">
        <v>94.596635739999996</v>
      </c>
      <c r="AN9">
        <v>94.907834980000004</v>
      </c>
      <c r="AO9">
        <v>95.260107079999997</v>
      </c>
      <c r="AP9">
        <v>95.616501639999996</v>
      </c>
      <c r="AQ9">
        <v>96.000802910000004</v>
      </c>
      <c r="AR9">
        <v>96.414046679999998</v>
      </c>
      <c r="AS9">
        <v>96.840263469999996</v>
      </c>
      <c r="AT9">
        <v>97.303887160000002</v>
      </c>
      <c r="AU9">
        <v>97.797738570000007</v>
      </c>
      <c r="AV9">
        <v>98.318463929999893</v>
      </c>
    </row>
    <row r="10" spans="1:48" x14ac:dyDescent="0.35">
      <c r="A10" t="s">
        <v>107</v>
      </c>
      <c r="B10">
        <v>15.5872428772083</v>
      </c>
      <c r="C10">
        <v>15.5872428772083</v>
      </c>
      <c r="D10">
        <v>15.5872428772083</v>
      </c>
      <c r="E10">
        <v>15.5872428772083</v>
      </c>
      <c r="F10">
        <v>15.5872428772083</v>
      </c>
      <c r="G10">
        <v>15.5872428772083</v>
      </c>
      <c r="H10">
        <v>15.5872428772083</v>
      </c>
      <c r="I10">
        <v>15.5872428772083</v>
      </c>
      <c r="J10">
        <v>15.5872428772083</v>
      </c>
      <c r="K10">
        <v>15.5872428772083</v>
      </c>
      <c r="L10">
        <v>15.5872428772083</v>
      </c>
      <c r="M10">
        <v>15.5872428772083</v>
      </c>
      <c r="N10">
        <v>15.5872428772083</v>
      </c>
      <c r="O10">
        <v>15.5872428772083</v>
      </c>
      <c r="P10">
        <v>15.5872428772083</v>
      </c>
      <c r="Q10">
        <v>15.5872428772083</v>
      </c>
      <c r="R10">
        <v>15.5872428772083</v>
      </c>
      <c r="S10">
        <v>15.5872428772083</v>
      </c>
      <c r="T10">
        <v>15.5872428772083</v>
      </c>
      <c r="U10">
        <v>15.5872428772083</v>
      </c>
      <c r="V10">
        <v>15.5872428772083</v>
      </c>
      <c r="W10">
        <v>15.5872428772083</v>
      </c>
      <c r="X10">
        <v>15.5872428772083</v>
      </c>
      <c r="Y10">
        <v>15.5872428772083</v>
      </c>
      <c r="Z10">
        <v>15.5872428772083</v>
      </c>
      <c r="AA10">
        <v>15.5872428772083</v>
      </c>
      <c r="AB10">
        <v>15.5872428772083</v>
      </c>
      <c r="AC10">
        <v>15.5872428772083</v>
      </c>
      <c r="AD10">
        <v>15.5872428772083</v>
      </c>
      <c r="AE10">
        <v>15.5872428772083</v>
      </c>
      <c r="AF10">
        <v>15.5872428772083</v>
      </c>
      <c r="AG10">
        <v>15.5872428772083</v>
      </c>
      <c r="AH10">
        <v>15.5872428772083</v>
      </c>
      <c r="AI10">
        <v>15.5872428772083</v>
      </c>
      <c r="AJ10">
        <v>15.5872428772083</v>
      </c>
      <c r="AK10">
        <v>15.5872428772083</v>
      </c>
      <c r="AL10">
        <v>15.5872428772083</v>
      </c>
      <c r="AM10">
        <v>15.5872428772083</v>
      </c>
      <c r="AN10">
        <v>15.5872428772083</v>
      </c>
      <c r="AO10">
        <v>15.5872428772083</v>
      </c>
      <c r="AP10">
        <v>15.5872428772083</v>
      </c>
      <c r="AQ10">
        <v>15.5872428772083</v>
      </c>
      <c r="AR10">
        <v>15.5872428772083</v>
      </c>
      <c r="AS10">
        <v>15.5872428772083</v>
      </c>
      <c r="AT10">
        <v>15.5872428772083</v>
      </c>
      <c r="AU10">
        <v>15.5872428772083</v>
      </c>
      <c r="AV10">
        <v>15.5872428772083</v>
      </c>
    </row>
    <row r="11" spans="1:48" x14ac:dyDescent="0.35">
      <c r="A11" t="s">
        <v>108</v>
      </c>
      <c r="B11">
        <v>15.5872428772083</v>
      </c>
      <c r="C11">
        <v>15.5872428772083</v>
      </c>
      <c r="D11">
        <v>15.506614709999999</v>
      </c>
      <c r="E11">
        <v>16.121432460000001</v>
      </c>
      <c r="F11">
        <v>16.90824426</v>
      </c>
      <c r="G11">
        <v>17.627372900000001</v>
      </c>
      <c r="H11">
        <v>17.87761781</v>
      </c>
      <c r="I11">
        <v>18.335295680000002</v>
      </c>
      <c r="J11">
        <v>19.005120940000001</v>
      </c>
      <c r="K11">
        <v>19.466060630000001</v>
      </c>
      <c r="L11">
        <v>19.795822380000001</v>
      </c>
      <c r="M11">
        <v>20.15022978</v>
      </c>
      <c r="N11">
        <v>20.61680578</v>
      </c>
      <c r="O11">
        <v>21.287843939999998</v>
      </c>
      <c r="P11">
        <v>22.045170280000001</v>
      </c>
      <c r="Q11">
        <v>22.912168099999999</v>
      </c>
      <c r="R11">
        <v>23.88432895</v>
      </c>
      <c r="S11">
        <v>24.987685949999999</v>
      </c>
      <c r="T11">
        <v>24.83215221</v>
      </c>
      <c r="U11">
        <v>24.782990739999999</v>
      </c>
      <c r="V11">
        <v>24.78131243</v>
      </c>
      <c r="W11">
        <v>24.802943070000001</v>
      </c>
      <c r="X11">
        <v>24.800598229999999</v>
      </c>
      <c r="Y11">
        <v>24.786066129999998</v>
      </c>
      <c r="Z11">
        <v>24.763759839999999</v>
      </c>
      <c r="AA11">
        <v>24.724117159999999</v>
      </c>
      <c r="AB11">
        <v>24.669811339999999</v>
      </c>
      <c r="AC11">
        <v>24.779075819999999</v>
      </c>
      <c r="AD11">
        <v>24.927654359999998</v>
      </c>
      <c r="AE11">
        <v>25.087155920000001</v>
      </c>
      <c r="AF11">
        <v>25.245391359999999</v>
      </c>
      <c r="AG11">
        <v>25.420250450000001</v>
      </c>
      <c r="AH11">
        <v>25.685037049999998</v>
      </c>
      <c r="AI11">
        <v>25.975573399999998</v>
      </c>
      <c r="AJ11">
        <v>26.276965059999998</v>
      </c>
      <c r="AK11">
        <v>26.58902492</v>
      </c>
      <c r="AL11">
        <v>26.91377177</v>
      </c>
      <c r="AM11">
        <v>27.147951410000001</v>
      </c>
      <c r="AN11">
        <v>27.370616850000001</v>
      </c>
      <c r="AO11">
        <v>27.59923697</v>
      </c>
      <c r="AP11">
        <v>27.828551910000002</v>
      </c>
      <c r="AQ11">
        <v>28.06635679</v>
      </c>
      <c r="AR11">
        <v>28.31579966</v>
      </c>
      <c r="AS11">
        <v>28.566140669999999</v>
      </c>
      <c r="AT11">
        <v>28.826060519999999</v>
      </c>
      <c r="AU11">
        <v>29.092782339999999</v>
      </c>
      <c r="AV11">
        <v>29.361673769999999</v>
      </c>
    </row>
    <row r="12" spans="1:48" x14ac:dyDescent="0.35">
      <c r="A12" t="s">
        <v>109</v>
      </c>
      <c r="B12">
        <v>15.5872428772083</v>
      </c>
      <c r="C12">
        <v>15.5872428772083</v>
      </c>
      <c r="D12">
        <v>15.505909880000001</v>
      </c>
      <c r="E12">
        <v>16.120583289999999</v>
      </c>
      <c r="F12">
        <v>16.907290700000001</v>
      </c>
      <c r="G12">
        <v>17.62634151</v>
      </c>
      <c r="H12">
        <v>17.876583159999999</v>
      </c>
      <c r="I12">
        <v>18.334248339999998</v>
      </c>
      <c r="J12">
        <v>19.004038019999999</v>
      </c>
      <c r="K12">
        <v>19.46495664</v>
      </c>
      <c r="L12">
        <v>19.794721819999999</v>
      </c>
      <c r="M12">
        <v>20.149148830000001</v>
      </c>
      <c r="N12">
        <v>20.617803940000002</v>
      </c>
      <c r="O12">
        <v>21.291945179999999</v>
      </c>
      <c r="P12">
        <v>22.053915570000001</v>
      </c>
      <c r="Q12">
        <v>22.927633350000001</v>
      </c>
      <c r="R12">
        <v>23.909126740000001</v>
      </c>
      <c r="S12">
        <v>25.011891429999999</v>
      </c>
      <c r="T12">
        <v>24.460215850000001</v>
      </c>
      <c r="U12">
        <v>24.582328960000002</v>
      </c>
      <c r="V12">
        <v>24.565620899999999</v>
      </c>
      <c r="W12">
        <v>24.532961830000001</v>
      </c>
      <c r="X12">
        <v>24.03292952</v>
      </c>
      <c r="Y12">
        <v>24.051298729999999</v>
      </c>
      <c r="Z12">
        <v>24.022322880000001</v>
      </c>
      <c r="AA12">
        <v>23.978205760000002</v>
      </c>
      <c r="AB12">
        <v>24.381668250000001</v>
      </c>
      <c r="AC12">
        <v>24.093644139999999</v>
      </c>
      <c r="AD12">
        <v>23.926049890000002</v>
      </c>
      <c r="AE12">
        <v>23.797613049999999</v>
      </c>
      <c r="AF12">
        <v>23.680995840000001</v>
      </c>
      <c r="AG12">
        <v>23.585844120000001</v>
      </c>
      <c r="AH12">
        <v>23.491699780000001</v>
      </c>
      <c r="AI12">
        <v>23.405941250000001</v>
      </c>
      <c r="AJ12">
        <v>23.32348185</v>
      </c>
      <c r="AK12">
        <v>23.246330390000001</v>
      </c>
      <c r="AL12">
        <v>23.175072620000002</v>
      </c>
      <c r="AM12">
        <v>23.10460818</v>
      </c>
      <c r="AN12">
        <v>23.037066299999999</v>
      </c>
      <c r="AO12">
        <v>22.977491659999998</v>
      </c>
      <c r="AP12">
        <v>22.916077189999999</v>
      </c>
      <c r="AQ12">
        <v>22.857441619999999</v>
      </c>
      <c r="AR12">
        <v>22.818278889999998</v>
      </c>
      <c r="AS12">
        <v>22.831418379999999</v>
      </c>
      <c r="AT12">
        <v>22.905488420000001</v>
      </c>
      <c r="AU12">
        <v>23.038901800000001</v>
      </c>
      <c r="AV12">
        <v>23.238703470000001</v>
      </c>
    </row>
    <row r="13" spans="1:48" x14ac:dyDescent="0.35">
      <c r="A13" t="s">
        <v>110</v>
      </c>
      <c r="B13">
        <v>31.507135381204399</v>
      </c>
      <c r="C13">
        <v>31.507135381204399</v>
      </c>
      <c r="D13">
        <v>31.507135381204399</v>
      </c>
      <c r="E13">
        <v>31.507135381204399</v>
      </c>
      <c r="F13">
        <v>31.507135381204399</v>
      </c>
      <c r="G13">
        <v>31.507135381204399</v>
      </c>
      <c r="H13">
        <v>31.507135381204399</v>
      </c>
      <c r="I13">
        <v>31.507135381204399</v>
      </c>
      <c r="J13">
        <v>31.507135381204399</v>
      </c>
      <c r="K13">
        <v>31.507135381204399</v>
      </c>
      <c r="L13">
        <v>31.507135381204399</v>
      </c>
      <c r="M13">
        <v>31.507135381204399</v>
      </c>
      <c r="N13">
        <v>31.5071353812043</v>
      </c>
      <c r="O13">
        <v>31.507135381204399</v>
      </c>
      <c r="P13">
        <v>31.507135381204399</v>
      </c>
      <c r="Q13">
        <v>31.507135381204399</v>
      </c>
      <c r="R13">
        <v>31.507135381204399</v>
      </c>
      <c r="S13">
        <v>31.507135381204399</v>
      </c>
      <c r="T13">
        <v>31.5071353812043</v>
      </c>
      <c r="U13">
        <v>31.5071353812043</v>
      </c>
      <c r="V13">
        <v>31.5071353812043</v>
      </c>
      <c r="W13">
        <v>31.5071353812043</v>
      </c>
      <c r="X13">
        <v>31.5071353812043</v>
      </c>
      <c r="Y13">
        <v>31.5071353812043</v>
      </c>
      <c r="Z13">
        <v>31.5071353812043</v>
      </c>
      <c r="AA13">
        <v>31.5071353812043</v>
      </c>
      <c r="AB13">
        <v>31.5071353812043</v>
      </c>
      <c r="AC13">
        <v>31.5071353812043</v>
      </c>
      <c r="AD13">
        <v>31.5071353812043</v>
      </c>
      <c r="AE13">
        <v>31.5071353812043</v>
      </c>
      <c r="AF13">
        <v>31.5071353812043</v>
      </c>
      <c r="AG13">
        <v>31.5071353812043</v>
      </c>
      <c r="AH13">
        <v>31.5071353812043</v>
      </c>
      <c r="AI13">
        <v>31.5071353812043</v>
      </c>
      <c r="AJ13">
        <v>31.5071353812043</v>
      </c>
      <c r="AK13">
        <v>31.5071353812043</v>
      </c>
      <c r="AL13">
        <v>31.5071353812043</v>
      </c>
      <c r="AM13">
        <v>31.5071353812043</v>
      </c>
      <c r="AN13">
        <v>31.5071353812043</v>
      </c>
      <c r="AO13">
        <v>31.5071353812043</v>
      </c>
      <c r="AP13">
        <v>31.5071353812043</v>
      </c>
      <c r="AQ13">
        <v>31.5071353812043</v>
      </c>
      <c r="AR13">
        <v>31.5071353812043</v>
      </c>
      <c r="AS13">
        <v>31.5071353812043</v>
      </c>
      <c r="AT13">
        <v>31.5071353812043</v>
      </c>
      <c r="AU13">
        <v>31.5071353812043</v>
      </c>
      <c r="AV13">
        <v>31.5071353812043</v>
      </c>
    </row>
    <row r="14" spans="1:48" x14ac:dyDescent="0.35">
      <c r="A14" t="s">
        <v>111</v>
      </c>
      <c r="B14">
        <v>31.507135381204399</v>
      </c>
      <c r="C14">
        <v>31.507135381204399</v>
      </c>
      <c r="D14">
        <v>31.344299589999999</v>
      </c>
      <c r="E14">
        <v>32.55939935</v>
      </c>
      <c r="F14">
        <v>34.418222409999998</v>
      </c>
      <c r="G14">
        <v>36.102810380000001</v>
      </c>
      <c r="H14">
        <v>37.017587900000002</v>
      </c>
      <c r="I14">
        <v>38.417535549999997</v>
      </c>
      <c r="J14">
        <v>40.275131279999997</v>
      </c>
      <c r="K14">
        <v>41.667338200000003</v>
      </c>
      <c r="L14">
        <v>42.79070325</v>
      </c>
      <c r="M14">
        <v>43.929720969999998</v>
      </c>
      <c r="N14">
        <v>45.490617219999997</v>
      </c>
      <c r="O14">
        <v>47.414124559999998</v>
      </c>
      <c r="P14">
        <v>49.53924524</v>
      </c>
      <c r="Q14">
        <v>51.982494469999999</v>
      </c>
      <c r="R14">
        <v>54.750039739999998</v>
      </c>
      <c r="S14">
        <v>58.013566779999998</v>
      </c>
      <c r="T14">
        <v>57.782495150000003</v>
      </c>
      <c r="U14">
        <v>57.736877919999998</v>
      </c>
      <c r="V14">
        <v>57.774283459999999</v>
      </c>
      <c r="W14">
        <v>57.852388879999999</v>
      </c>
      <c r="X14">
        <v>57.869807289999997</v>
      </c>
      <c r="Y14">
        <v>57.852594840000002</v>
      </c>
      <c r="Z14">
        <v>57.808799059999998</v>
      </c>
      <c r="AA14">
        <v>57.715060149999999</v>
      </c>
      <c r="AB14">
        <v>57.577319780000003</v>
      </c>
      <c r="AC14">
        <v>57.829665830000003</v>
      </c>
      <c r="AD14">
        <v>58.156163620000001</v>
      </c>
      <c r="AE14">
        <v>58.496106900000001</v>
      </c>
      <c r="AF14">
        <v>58.825817669999999</v>
      </c>
      <c r="AG14">
        <v>59.188125249999999</v>
      </c>
      <c r="AH14">
        <v>59.763659079999996</v>
      </c>
      <c r="AI14">
        <v>60.392517679999997</v>
      </c>
      <c r="AJ14">
        <v>61.044433929999997</v>
      </c>
      <c r="AK14">
        <v>61.720963240000003</v>
      </c>
      <c r="AL14">
        <v>62.428356600000001</v>
      </c>
      <c r="AM14">
        <v>62.920548510000003</v>
      </c>
      <c r="AN14">
        <v>63.393470829999998</v>
      </c>
      <c r="AO14">
        <v>63.884655240000001</v>
      </c>
      <c r="AP14">
        <v>64.381790580000001</v>
      </c>
      <c r="AQ14">
        <v>64.90247746</v>
      </c>
      <c r="AR14">
        <v>65.452157819999996</v>
      </c>
      <c r="AS14">
        <v>66.007174050000003</v>
      </c>
      <c r="AT14">
        <v>66.586797630000007</v>
      </c>
      <c r="AU14">
        <v>67.184618369999995</v>
      </c>
      <c r="AV14">
        <v>67.790329600000007</v>
      </c>
    </row>
    <row r="15" spans="1:48" x14ac:dyDescent="0.35">
      <c r="A15" t="s">
        <v>112</v>
      </c>
      <c r="B15">
        <v>31.507135381204399</v>
      </c>
      <c r="C15">
        <v>31.507135381204399</v>
      </c>
      <c r="D15">
        <v>31.342843469999998</v>
      </c>
      <c r="E15">
        <v>32.55764886</v>
      </c>
      <c r="F15">
        <v>34.41622967</v>
      </c>
      <c r="G15">
        <v>36.100625090000001</v>
      </c>
      <c r="H15">
        <v>37.015342709999999</v>
      </c>
      <c r="I15">
        <v>38.415208</v>
      </c>
      <c r="J15">
        <v>40.272672329999999</v>
      </c>
      <c r="K15">
        <v>41.664788250000001</v>
      </c>
      <c r="L15">
        <v>42.788125569999998</v>
      </c>
      <c r="M15">
        <v>43.927167789999999</v>
      </c>
      <c r="N15">
        <v>45.492661040000002</v>
      </c>
      <c r="O15">
        <v>47.42326473</v>
      </c>
      <c r="P15">
        <v>49.55924564</v>
      </c>
      <c r="Q15">
        <v>52.01855046</v>
      </c>
      <c r="R15">
        <v>54.808831390000002</v>
      </c>
      <c r="S15">
        <v>58.071795899999998</v>
      </c>
      <c r="T15">
        <v>57.086469700000002</v>
      </c>
      <c r="U15">
        <v>57.279533979999997</v>
      </c>
      <c r="V15">
        <v>57.173038069999997</v>
      </c>
      <c r="W15">
        <v>57.04658628</v>
      </c>
      <c r="X15">
        <v>55.99916254</v>
      </c>
      <c r="Y15">
        <v>55.999621550000001</v>
      </c>
      <c r="Z15">
        <v>55.891993040000003</v>
      </c>
      <c r="AA15">
        <v>55.748287349999998</v>
      </c>
      <c r="AB15">
        <v>56.529717310000002</v>
      </c>
      <c r="AC15">
        <v>55.862569780000001</v>
      </c>
      <c r="AD15">
        <v>55.444112410000002</v>
      </c>
      <c r="AE15">
        <v>55.103313649999997</v>
      </c>
      <c r="AF15">
        <v>54.784783640000001</v>
      </c>
      <c r="AG15">
        <v>54.512527630000001</v>
      </c>
      <c r="AH15">
        <v>54.243762029999999</v>
      </c>
      <c r="AI15">
        <v>53.99519875</v>
      </c>
      <c r="AJ15">
        <v>53.756540459999997</v>
      </c>
      <c r="AK15">
        <v>53.532465819999999</v>
      </c>
      <c r="AL15">
        <v>53.324263719999998</v>
      </c>
      <c r="AM15">
        <v>53.122094599999997</v>
      </c>
      <c r="AN15">
        <v>52.92801369</v>
      </c>
      <c r="AO15">
        <v>52.753085859999999</v>
      </c>
      <c r="AP15">
        <v>52.575424290000001</v>
      </c>
      <c r="AQ15">
        <v>52.404888700000001</v>
      </c>
      <c r="AR15">
        <v>52.243168439999998</v>
      </c>
      <c r="AS15">
        <v>52.072842059999999</v>
      </c>
      <c r="AT15">
        <v>51.951543749999999</v>
      </c>
      <c r="AU15">
        <v>51.977918010000003</v>
      </c>
      <c r="AV15">
        <v>52.164373789999999</v>
      </c>
    </row>
    <row r="16" spans="1:48" x14ac:dyDescent="0.35">
      <c r="A16" t="s">
        <v>113</v>
      </c>
      <c r="B16">
        <v>35.296306018643499</v>
      </c>
      <c r="C16">
        <v>35.296306018643499</v>
      </c>
      <c r="D16">
        <v>35.296306018643499</v>
      </c>
      <c r="E16">
        <v>35.296306018643499</v>
      </c>
      <c r="F16">
        <v>35.296306018643499</v>
      </c>
      <c r="G16">
        <v>35.296306018643499</v>
      </c>
      <c r="H16">
        <v>35.296306018643499</v>
      </c>
      <c r="I16">
        <v>35.296306018643499</v>
      </c>
      <c r="J16">
        <v>35.296306018643499</v>
      </c>
      <c r="K16">
        <v>35.296306018643499</v>
      </c>
      <c r="L16">
        <v>35.296306018643499</v>
      </c>
      <c r="M16">
        <v>35.296306018643499</v>
      </c>
      <c r="N16">
        <v>35.296306018643499</v>
      </c>
      <c r="O16">
        <v>35.296306018643499</v>
      </c>
      <c r="P16">
        <v>35.296306018643499</v>
      </c>
      <c r="Q16">
        <v>35.296306018643499</v>
      </c>
      <c r="R16">
        <v>35.296306018643499</v>
      </c>
      <c r="S16">
        <v>35.296306018643499</v>
      </c>
      <c r="T16">
        <v>35.296306018643499</v>
      </c>
      <c r="U16">
        <v>35.296306018643499</v>
      </c>
      <c r="V16">
        <v>35.296306018643499</v>
      </c>
      <c r="W16">
        <v>35.296306018643499</v>
      </c>
      <c r="X16">
        <v>35.296306018643499</v>
      </c>
      <c r="Y16">
        <v>35.296306018643499</v>
      </c>
      <c r="Z16">
        <v>35.296306018643499</v>
      </c>
      <c r="AA16">
        <v>35.296306018643499</v>
      </c>
      <c r="AB16">
        <v>35.296306018643499</v>
      </c>
      <c r="AC16">
        <v>35.296306018643499</v>
      </c>
      <c r="AD16">
        <v>35.296306018643499</v>
      </c>
      <c r="AE16">
        <v>35.296306018643499</v>
      </c>
      <c r="AF16">
        <v>35.296306018643499</v>
      </c>
      <c r="AG16">
        <v>35.296306018643499</v>
      </c>
      <c r="AH16">
        <v>35.296306018643499</v>
      </c>
      <c r="AI16">
        <v>35.296306018643499</v>
      </c>
      <c r="AJ16">
        <v>35.296306018643499</v>
      </c>
      <c r="AK16">
        <v>35.296306018643499</v>
      </c>
      <c r="AL16">
        <v>35.296306018643499</v>
      </c>
      <c r="AM16">
        <v>35.296306018643499</v>
      </c>
      <c r="AN16">
        <v>35.296306018643499</v>
      </c>
      <c r="AO16">
        <v>35.296306018643499</v>
      </c>
      <c r="AP16">
        <v>35.296306018643499</v>
      </c>
      <c r="AQ16">
        <v>35.296306018643499</v>
      </c>
      <c r="AR16">
        <v>35.296306018643499</v>
      </c>
      <c r="AS16">
        <v>35.296306018643499</v>
      </c>
      <c r="AT16">
        <v>35.296306018643499</v>
      </c>
      <c r="AU16">
        <v>35.296306018643499</v>
      </c>
      <c r="AV16">
        <v>35.296306018643499</v>
      </c>
    </row>
    <row r="17" spans="1:48" x14ac:dyDescent="0.35">
      <c r="A17" t="s">
        <v>114</v>
      </c>
      <c r="B17">
        <v>35.296306018643499</v>
      </c>
      <c r="C17">
        <v>35.296306018643499</v>
      </c>
      <c r="D17">
        <v>35.114251860000003</v>
      </c>
      <c r="E17">
        <v>36.070806709999999</v>
      </c>
      <c r="F17">
        <v>38.045781150000003</v>
      </c>
      <c r="G17">
        <v>39.697044400000003</v>
      </c>
      <c r="H17">
        <v>40.822513880000002</v>
      </c>
      <c r="I17">
        <v>42.49017353</v>
      </c>
      <c r="J17">
        <v>44.590109099999999</v>
      </c>
      <c r="K17">
        <v>46.075796060000002</v>
      </c>
      <c r="L17">
        <v>47.238518159999998</v>
      </c>
      <c r="M17">
        <v>48.33755902</v>
      </c>
      <c r="N17">
        <v>50.42277971</v>
      </c>
      <c r="O17">
        <v>52.483568480000002</v>
      </c>
      <c r="P17">
        <v>54.552563300000003</v>
      </c>
      <c r="Q17">
        <v>56.85611093</v>
      </c>
      <c r="R17">
        <v>59.421906900000003</v>
      </c>
      <c r="S17">
        <v>62.435137449999999</v>
      </c>
      <c r="T17">
        <v>62.281381869999997</v>
      </c>
      <c r="U17">
        <v>62.329135190000002</v>
      </c>
      <c r="V17">
        <v>62.440300409999999</v>
      </c>
      <c r="W17">
        <v>62.5715352</v>
      </c>
      <c r="X17">
        <v>62.618712870000003</v>
      </c>
      <c r="Y17">
        <v>62.616400579999997</v>
      </c>
      <c r="Z17">
        <v>62.579385119999998</v>
      </c>
      <c r="AA17">
        <v>62.487409139999997</v>
      </c>
      <c r="AB17">
        <v>62.349257440000002</v>
      </c>
      <c r="AC17">
        <v>62.630695080000002</v>
      </c>
      <c r="AD17">
        <v>62.988197759999998</v>
      </c>
      <c r="AE17">
        <v>63.356463460000001</v>
      </c>
      <c r="AF17">
        <v>63.713015509999998</v>
      </c>
      <c r="AG17">
        <v>64.103361379999996</v>
      </c>
      <c r="AH17">
        <v>64.724272240000005</v>
      </c>
      <c r="AI17">
        <v>65.401413669999997</v>
      </c>
      <c r="AJ17">
        <v>66.103198019999894</v>
      </c>
      <c r="AK17">
        <v>66.832254520000006</v>
      </c>
      <c r="AL17">
        <v>67.595912799999894</v>
      </c>
      <c r="AM17">
        <v>68.128801249999995</v>
      </c>
      <c r="AN17">
        <v>68.645119750000006</v>
      </c>
      <c r="AO17">
        <v>69.184329969999894</v>
      </c>
      <c r="AP17">
        <v>69.733584550000003</v>
      </c>
      <c r="AQ17">
        <v>70.311553480000001</v>
      </c>
      <c r="AR17">
        <v>70.923020879999996</v>
      </c>
      <c r="AS17">
        <v>71.543921470000001</v>
      </c>
      <c r="AT17">
        <v>72.194663329999997</v>
      </c>
      <c r="AU17">
        <v>72.8684741</v>
      </c>
      <c r="AV17">
        <v>73.554770860000005</v>
      </c>
    </row>
    <row r="18" spans="1:48" x14ac:dyDescent="0.35">
      <c r="A18" t="s">
        <v>115</v>
      </c>
      <c r="B18">
        <v>35.296306018643499</v>
      </c>
      <c r="C18">
        <v>35.296306018643499</v>
      </c>
      <c r="D18">
        <v>35.11255543</v>
      </c>
      <c r="E18">
        <v>36.068808079999997</v>
      </c>
      <c r="F18">
        <v>38.043516869999998</v>
      </c>
      <c r="G18">
        <v>39.694570489999997</v>
      </c>
      <c r="H18">
        <v>40.819946960000003</v>
      </c>
      <c r="I18">
        <v>42.487487680000001</v>
      </c>
      <c r="J18">
        <v>44.587254770000001</v>
      </c>
      <c r="K18">
        <v>46.072837079999999</v>
      </c>
      <c r="L18">
        <v>47.235540329999999</v>
      </c>
      <c r="M18">
        <v>48.334639680000002</v>
      </c>
      <c r="N18">
        <v>50.424988569999996</v>
      </c>
      <c r="O18">
        <v>52.493641930000003</v>
      </c>
      <c r="P18">
        <v>54.574492200000002</v>
      </c>
      <c r="Q18">
        <v>56.89534124</v>
      </c>
      <c r="R18">
        <v>59.485362309999999</v>
      </c>
      <c r="S18">
        <v>62.497169309999997</v>
      </c>
      <c r="T18">
        <v>61.526193159999998</v>
      </c>
      <c r="U18">
        <v>61.859812329999997</v>
      </c>
      <c r="V18">
        <v>61.838366499999999</v>
      </c>
      <c r="W18">
        <v>61.78451038</v>
      </c>
      <c r="X18">
        <v>60.7193866</v>
      </c>
      <c r="Y18">
        <v>60.746202099999998</v>
      </c>
      <c r="Z18">
        <v>60.637779000000002</v>
      </c>
      <c r="AA18">
        <v>60.486629039999997</v>
      </c>
      <c r="AB18">
        <v>61.343858740000002</v>
      </c>
      <c r="AC18">
        <v>60.639447310000001</v>
      </c>
      <c r="AD18">
        <v>60.198217300000003</v>
      </c>
      <c r="AE18">
        <v>59.834273529999997</v>
      </c>
      <c r="AF18">
        <v>59.495055409999999</v>
      </c>
      <c r="AG18">
        <v>59.207367560000002</v>
      </c>
      <c r="AH18">
        <v>58.928683139999997</v>
      </c>
      <c r="AI18">
        <v>58.677211980000003</v>
      </c>
      <c r="AJ18">
        <v>58.442648679999998</v>
      </c>
      <c r="AK18">
        <v>58.229783869999999</v>
      </c>
      <c r="AL18">
        <v>58.039349629999997</v>
      </c>
      <c r="AM18">
        <v>57.860432809999999</v>
      </c>
      <c r="AN18">
        <v>57.69504732</v>
      </c>
      <c r="AO18">
        <v>57.554411520000002</v>
      </c>
      <c r="AP18">
        <v>57.416222789999999</v>
      </c>
      <c r="AQ18">
        <v>57.291757939999997</v>
      </c>
      <c r="AR18">
        <v>57.182564409999998</v>
      </c>
      <c r="AS18">
        <v>57.072723160000002</v>
      </c>
      <c r="AT18">
        <v>56.973242640000002</v>
      </c>
      <c r="AU18">
        <v>56.87655625</v>
      </c>
      <c r="AV18">
        <v>56.781348870000002</v>
      </c>
    </row>
    <row r="19" spans="1:48" x14ac:dyDescent="0.35">
      <c r="A19" t="s">
        <v>157</v>
      </c>
      <c r="B19">
        <v>5.8723742046112903</v>
      </c>
      <c r="C19">
        <v>5.9898216887035201</v>
      </c>
      <c r="D19">
        <v>6.0809170829471997</v>
      </c>
      <c r="E19">
        <v>6.2235387480647599</v>
      </c>
      <c r="F19">
        <v>6.3991016202482598</v>
      </c>
      <c r="G19">
        <v>7.0255586530848797</v>
      </c>
      <c r="H19">
        <v>7.0184700644756104</v>
      </c>
      <c r="I19">
        <v>7.0283251083062703</v>
      </c>
      <c r="J19">
        <v>7.1826714119207198</v>
      </c>
      <c r="K19">
        <v>7.3983842787878302</v>
      </c>
      <c r="L19">
        <v>7.5823266085257304</v>
      </c>
      <c r="M19">
        <v>7.8257246534387299</v>
      </c>
      <c r="N19">
        <v>8.1269046984473601</v>
      </c>
      <c r="O19">
        <v>8.4218113115505293</v>
      </c>
      <c r="P19">
        <v>8.7459539174420797</v>
      </c>
      <c r="Q19">
        <v>9.1596844043999006</v>
      </c>
      <c r="R19">
        <v>9.6055923281371793</v>
      </c>
      <c r="S19">
        <v>9.4850654680167708</v>
      </c>
      <c r="T19">
        <v>9.8388101414511109</v>
      </c>
      <c r="U19">
        <v>10.3981725843338</v>
      </c>
      <c r="V19">
        <v>11.1116549093621</v>
      </c>
      <c r="W19">
        <v>11.8456943823783</v>
      </c>
      <c r="X19">
        <v>12.6428063583986</v>
      </c>
      <c r="Y19">
        <v>13.519391016293</v>
      </c>
      <c r="Z19">
        <v>14.470851675308801</v>
      </c>
      <c r="AA19">
        <v>15.4875784908565</v>
      </c>
      <c r="AB19">
        <v>16.536872917638298</v>
      </c>
      <c r="AC19">
        <v>19.0276206661018</v>
      </c>
      <c r="AD19">
        <v>21.6546698739105</v>
      </c>
      <c r="AE19">
        <v>24.403974133416501</v>
      </c>
      <c r="AF19">
        <v>27.278956007773498</v>
      </c>
      <c r="AG19">
        <v>29.747803360193799</v>
      </c>
      <c r="AH19">
        <v>32.307561780760402</v>
      </c>
      <c r="AI19">
        <v>34.982011754355199</v>
      </c>
      <c r="AJ19">
        <v>37.780732516710898</v>
      </c>
      <c r="AK19">
        <v>40.720472651850997</v>
      </c>
      <c r="AL19">
        <v>43.328489924788002</v>
      </c>
      <c r="AM19">
        <v>46.065959284418199</v>
      </c>
      <c r="AN19">
        <v>48.941162240013</v>
      </c>
      <c r="AO19">
        <v>51.967950550014201</v>
      </c>
      <c r="AP19">
        <v>55.138386750062402</v>
      </c>
      <c r="AQ19">
        <v>58.003280242788101</v>
      </c>
      <c r="AR19">
        <v>61.000875429515403</v>
      </c>
      <c r="AS19">
        <v>64.123076977154795</v>
      </c>
      <c r="AT19">
        <v>67.389093940683594</v>
      </c>
      <c r="AU19">
        <v>70.801115980802706</v>
      </c>
      <c r="AV19">
        <v>74.364552040829196</v>
      </c>
    </row>
    <row r="20" spans="1:48" x14ac:dyDescent="0.35">
      <c r="A20" t="s">
        <v>158</v>
      </c>
      <c r="B20">
        <v>33.408565280509102</v>
      </c>
      <c r="C20">
        <v>34.076736586119303</v>
      </c>
      <c r="D20">
        <v>34.595021015466401</v>
      </c>
      <c r="E20">
        <v>38.903861660897398</v>
      </c>
      <c r="F20">
        <v>43.708807766233498</v>
      </c>
      <c r="G20">
        <v>52.345334577612299</v>
      </c>
      <c r="H20">
        <v>56.767269571186297</v>
      </c>
      <c r="I20">
        <v>61.437568456229897</v>
      </c>
      <c r="J20">
        <v>67.650900985783693</v>
      </c>
      <c r="K20">
        <v>75.0333724733282</v>
      </c>
      <c r="L20">
        <v>82.668499996228206</v>
      </c>
      <c r="M20">
        <v>91.699655590705902</v>
      </c>
      <c r="N20">
        <v>100.22677732870601</v>
      </c>
      <c r="O20">
        <v>109.15507740532099</v>
      </c>
      <c r="P20">
        <v>118.891161870549</v>
      </c>
      <c r="Q20">
        <v>130.361203559286</v>
      </c>
      <c r="R20">
        <v>142.83696275931999</v>
      </c>
      <c r="S20">
        <v>153.75450441842401</v>
      </c>
      <c r="T20">
        <v>161.04996747363299</v>
      </c>
      <c r="U20">
        <v>151.64814461032</v>
      </c>
      <c r="V20">
        <v>144.11323207106901</v>
      </c>
      <c r="W20">
        <v>137.64968605388401</v>
      </c>
      <c r="X20">
        <v>134.62997661113701</v>
      </c>
      <c r="Y20">
        <v>131.97366880219701</v>
      </c>
      <c r="Z20">
        <v>129.60557179996599</v>
      </c>
      <c r="AA20">
        <v>127.40540137488701</v>
      </c>
      <c r="AB20">
        <v>125.36885257945499</v>
      </c>
      <c r="AC20">
        <v>122.27395903254499</v>
      </c>
      <c r="AD20">
        <v>119.050660560412</v>
      </c>
      <c r="AE20">
        <v>115.686996214472</v>
      </c>
      <c r="AF20">
        <v>112.207142916141</v>
      </c>
      <c r="AG20">
        <v>108.776144662408</v>
      </c>
      <c r="AH20">
        <v>105.33109356925399</v>
      </c>
      <c r="AI20">
        <v>101.95611189034</v>
      </c>
      <c r="AJ20">
        <v>98.655786574302098</v>
      </c>
      <c r="AK20">
        <v>95.456546259602206</v>
      </c>
      <c r="AL20">
        <v>92.387890984680496</v>
      </c>
      <c r="AM20">
        <v>89.426388140535096</v>
      </c>
      <c r="AN20">
        <v>86.5706423438032</v>
      </c>
      <c r="AO20">
        <v>83.838658755732894</v>
      </c>
      <c r="AP20">
        <v>81.193809339808595</v>
      </c>
      <c r="AQ20">
        <v>78.652161735499206</v>
      </c>
      <c r="AR20">
        <v>76.206412713174601</v>
      </c>
      <c r="AS20">
        <v>73.828811961301497</v>
      </c>
      <c r="AT20">
        <v>71.537661748129295</v>
      </c>
      <c r="AU20">
        <v>69.3260626680391</v>
      </c>
      <c r="AV20">
        <v>67.188564648243201</v>
      </c>
    </row>
    <row r="21" spans="1:48" x14ac:dyDescent="0.35">
      <c r="A21" t="s">
        <v>159</v>
      </c>
      <c r="B21">
        <v>2.7697742826456402</v>
      </c>
      <c r="C21">
        <v>2.8251697682985499</v>
      </c>
      <c r="D21">
        <v>2.8681387170030002</v>
      </c>
      <c r="E21">
        <v>3.0517053004336701</v>
      </c>
      <c r="F21">
        <v>3.2545745451116899</v>
      </c>
      <c r="G21">
        <v>3.7035383031932501</v>
      </c>
      <c r="H21">
        <v>3.82635627439653</v>
      </c>
      <c r="I21">
        <v>3.9540524818786</v>
      </c>
      <c r="J21">
        <v>4.1630725000343096</v>
      </c>
      <c r="K21">
        <v>4.4153141656311803</v>
      </c>
      <c r="L21">
        <v>4.6544775546725097</v>
      </c>
      <c r="M21">
        <v>4.9392076608636701</v>
      </c>
      <c r="N21">
        <v>4.55195513053269</v>
      </c>
      <c r="O21">
        <v>4.1986918815627101</v>
      </c>
      <c r="P21">
        <v>3.8947663502019201</v>
      </c>
      <c r="Q21">
        <v>3.65902782671898</v>
      </c>
      <c r="R21">
        <v>3.4593693233399598</v>
      </c>
      <c r="S21">
        <v>3.6217341240875802</v>
      </c>
      <c r="T21">
        <v>11.936518451448</v>
      </c>
      <c r="U21">
        <v>19.966921380204798</v>
      </c>
      <c r="V21">
        <v>28.148191550446501</v>
      </c>
      <c r="W21">
        <v>36.490416010064102</v>
      </c>
      <c r="X21">
        <v>42.378477173795702</v>
      </c>
      <c r="Y21">
        <v>48.570625560535603</v>
      </c>
      <c r="Z21">
        <v>55.035056285919303</v>
      </c>
      <c r="AA21">
        <v>61.7253450244785</v>
      </c>
      <c r="AB21">
        <v>68.618706023428004</v>
      </c>
      <c r="AC21">
        <v>68.520785507834702</v>
      </c>
      <c r="AD21">
        <v>68.283004315040898</v>
      </c>
      <c r="AE21">
        <v>67.892510864814795</v>
      </c>
      <c r="AF21">
        <v>67.3667940367353</v>
      </c>
      <c r="AG21">
        <v>66.7963683977068</v>
      </c>
      <c r="AH21">
        <v>66.151023986463201</v>
      </c>
      <c r="AI21">
        <v>65.483893167753095</v>
      </c>
      <c r="AJ21">
        <v>64.803237921108106</v>
      </c>
      <c r="AK21">
        <v>64.129673654736607</v>
      </c>
      <c r="AL21">
        <v>63.484789619914103</v>
      </c>
      <c r="AM21">
        <v>63.061548179263298</v>
      </c>
      <c r="AN21">
        <v>62.656272529895901</v>
      </c>
      <c r="AO21">
        <v>62.281260042097401</v>
      </c>
      <c r="AP21">
        <v>61.915091188878797</v>
      </c>
      <c r="AQ21">
        <v>61.570613076129398</v>
      </c>
      <c r="AR21">
        <v>61.241347173481401</v>
      </c>
      <c r="AS21">
        <v>60.911003719067402</v>
      </c>
      <c r="AT21">
        <v>60.594561856136501</v>
      </c>
      <c r="AU21">
        <v>60.288337557437799</v>
      </c>
      <c r="AV21">
        <v>59.990825529755</v>
      </c>
    </row>
    <row r="22" spans="1:48" x14ac:dyDescent="0.35">
      <c r="A22" t="s">
        <v>160</v>
      </c>
      <c r="B22">
        <v>3.9028637619097699</v>
      </c>
      <c r="C22">
        <v>3.9809210371479602</v>
      </c>
      <c r="D22">
        <v>4.0414681918398401</v>
      </c>
      <c r="E22">
        <v>4.4130594629671203</v>
      </c>
      <c r="F22">
        <v>4.8225484647224199</v>
      </c>
      <c r="G22">
        <v>5.6202911090357004</v>
      </c>
      <c r="H22">
        <v>5.9390243607947903</v>
      </c>
      <c r="I22">
        <v>6.2697812221137204</v>
      </c>
      <c r="J22">
        <v>6.7385027256624799</v>
      </c>
      <c r="K22">
        <v>7.2944259811617496</v>
      </c>
      <c r="L22">
        <v>7.8451962636167902</v>
      </c>
      <c r="M22">
        <v>8.4933414069286002</v>
      </c>
      <c r="N22">
        <v>9.3534652336728801</v>
      </c>
      <c r="O22">
        <v>10.259715206694199</v>
      </c>
      <c r="P22">
        <v>11.2513221978804</v>
      </c>
      <c r="Q22">
        <v>12.416811797479699</v>
      </c>
      <c r="R22">
        <v>13.689208270903499</v>
      </c>
      <c r="S22">
        <v>14.785545429290501</v>
      </c>
      <c r="T22">
        <v>15.7318385403193</v>
      </c>
      <c r="U22">
        <v>15.788701857301399</v>
      </c>
      <c r="V22">
        <v>15.994650302937201</v>
      </c>
      <c r="W22">
        <v>16.288309680537999</v>
      </c>
      <c r="X22">
        <v>16.987552552044701</v>
      </c>
      <c r="Y22">
        <v>17.759027556050899</v>
      </c>
      <c r="Z22">
        <v>18.601443752008699</v>
      </c>
      <c r="AA22">
        <v>19.505021374923299</v>
      </c>
      <c r="AB22">
        <v>20.4749317942501</v>
      </c>
      <c r="AC22">
        <v>21.304325971039201</v>
      </c>
      <c r="AD22">
        <v>22.130377201056501</v>
      </c>
      <c r="AE22">
        <v>22.944956362522198</v>
      </c>
      <c r="AF22">
        <v>23.746380800764499</v>
      </c>
      <c r="AG22">
        <v>24.564679349344502</v>
      </c>
      <c r="AH22">
        <v>25.384400981550801</v>
      </c>
      <c r="AI22">
        <v>26.2235046246129</v>
      </c>
      <c r="AJ22">
        <v>27.0835339255548</v>
      </c>
      <c r="AK22">
        <v>27.972702466055399</v>
      </c>
      <c r="AL22">
        <v>28.902201664221899</v>
      </c>
      <c r="AM22">
        <v>29.868481000148101</v>
      </c>
      <c r="AN22">
        <v>30.874202888334398</v>
      </c>
      <c r="AO22">
        <v>31.929454776937</v>
      </c>
      <c r="AP22">
        <v>33.024750487982203</v>
      </c>
      <c r="AQ22">
        <v>34.1699082566141</v>
      </c>
      <c r="AR22">
        <v>35.366005150748002</v>
      </c>
      <c r="AS22">
        <v>36.604158814029297</v>
      </c>
      <c r="AT22">
        <v>37.896347202009501</v>
      </c>
      <c r="AU22">
        <v>39.243311430388601</v>
      </c>
      <c r="AV22">
        <v>40.646307280248998</v>
      </c>
    </row>
    <row r="23" spans="1:48" x14ac:dyDescent="0.35">
      <c r="A23" t="s">
        <v>161</v>
      </c>
      <c r="B23">
        <v>23.865022534382799</v>
      </c>
      <c r="C23">
        <v>24.3423229850704</v>
      </c>
      <c r="D23">
        <v>24.712509313109301</v>
      </c>
      <c r="E23">
        <v>15.979727980793101</v>
      </c>
      <c r="F23">
        <v>12.8647286166683</v>
      </c>
      <c r="G23">
        <v>12.2363999934476</v>
      </c>
      <c r="H23">
        <v>11.4244892090971</v>
      </c>
      <c r="I23">
        <v>11.258697963331</v>
      </c>
      <c r="J23">
        <v>11.697947837604699</v>
      </c>
      <c r="K23">
        <v>12.464138731784599</v>
      </c>
      <c r="L23">
        <v>13.441241275035299</v>
      </c>
      <c r="M23">
        <v>14.7710092979639</v>
      </c>
      <c r="N23">
        <v>14.4454667140089</v>
      </c>
      <c r="O23">
        <v>14.2328749638577</v>
      </c>
      <c r="P23">
        <v>14.2169640817058</v>
      </c>
      <c r="Q23">
        <v>14.4695414410851</v>
      </c>
      <c r="R23">
        <v>14.899522147098301</v>
      </c>
      <c r="S23">
        <v>15.8686275973931</v>
      </c>
      <c r="T23">
        <v>22.961752169953499</v>
      </c>
      <c r="U23">
        <v>29.719136814854</v>
      </c>
      <c r="V23">
        <v>36.219982747583003</v>
      </c>
      <c r="W23">
        <v>42.436838973239396</v>
      </c>
      <c r="X23">
        <v>48.040605275620202</v>
      </c>
      <c r="Y23">
        <v>53.5496779823753</v>
      </c>
      <c r="Z23">
        <v>58.924502753040699</v>
      </c>
      <c r="AA23">
        <v>64.114258657227495</v>
      </c>
      <c r="AB23">
        <v>69.098439387956901</v>
      </c>
      <c r="AC23">
        <v>71.652657501170793</v>
      </c>
      <c r="AD23">
        <v>73.762258835420894</v>
      </c>
      <c r="AE23">
        <v>75.424147158953303</v>
      </c>
      <c r="AF23">
        <v>76.685464544314399</v>
      </c>
      <c r="AG23">
        <v>77.653841282530806</v>
      </c>
      <c r="AH23">
        <v>77.796850654495401</v>
      </c>
      <c r="AI23">
        <v>77.763367931724304</v>
      </c>
      <c r="AJ23">
        <v>77.581612677971506</v>
      </c>
      <c r="AK23">
        <v>77.289926058072496</v>
      </c>
      <c r="AL23">
        <v>76.923791171729306</v>
      </c>
      <c r="AM23">
        <v>76.447414306152595</v>
      </c>
      <c r="AN23">
        <v>75.911496061304007</v>
      </c>
      <c r="AO23">
        <v>75.334606818844605</v>
      </c>
      <c r="AP23">
        <v>74.700110681369907</v>
      </c>
      <c r="AQ23">
        <v>74.028204226684394</v>
      </c>
      <c r="AR23">
        <v>73.166290192138405</v>
      </c>
      <c r="AS23">
        <v>72.262039300578707</v>
      </c>
      <c r="AT23">
        <v>71.336434001098695</v>
      </c>
      <c r="AU23">
        <v>70.388992846067396</v>
      </c>
      <c r="AV23">
        <v>69.422482500875304</v>
      </c>
    </row>
    <row r="24" spans="1:48" x14ac:dyDescent="0.35">
      <c r="A24" t="s">
        <v>162</v>
      </c>
      <c r="B24">
        <v>40.563579400955803</v>
      </c>
      <c r="C24">
        <v>41.374850988974899</v>
      </c>
      <c r="D24">
        <v>42.004059858011303</v>
      </c>
      <c r="E24">
        <v>35.037704250847298</v>
      </c>
      <c r="F24">
        <v>29.871828011248098</v>
      </c>
      <c r="G24">
        <v>27.502892451829599</v>
      </c>
      <c r="H24">
        <v>23.550119864737098</v>
      </c>
      <c r="I24">
        <v>20.688595910936002</v>
      </c>
      <c r="J24">
        <v>18.9297464524718</v>
      </c>
      <c r="K24">
        <v>17.6886207104533</v>
      </c>
      <c r="L24">
        <v>16.7323088086479</v>
      </c>
      <c r="M24">
        <v>16.1325160193397</v>
      </c>
      <c r="N24">
        <v>16.3182904701575</v>
      </c>
      <c r="O24">
        <v>16.659752712991502</v>
      </c>
      <c r="P24">
        <v>17.2410945633859</v>
      </c>
      <c r="Q24">
        <v>18.140153277225298</v>
      </c>
      <c r="R24">
        <v>19.2594175633843</v>
      </c>
      <c r="S24">
        <v>21.605182698113399</v>
      </c>
      <c r="T24">
        <v>26.993702699960402</v>
      </c>
      <c r="U24">
        <v>32.252002274067998</v>
      </c>
      <c r="V24">
        <v>37.375598327342601</v>
      </c>
      <c r="W24">
        <v>42.3004614852982</v>
      </c>
      <c r="X24">
        <v>45.2776412480858</v>
      </c>
      <c r="Y24">
        <v>48.232835173604798</v>
      </c>
      <c r="Z24">
        <v>51.127281736521901</v>
      </c>
      <c r="AA24">
        <v>53.913149802126597</v>
      </c>
      <c r="AB24">
        <v>56.574556962996503</v>
      </c>
      <c r="AC24">
        <v>58.378694929609203</v>
      </c>
      <c r="AD24">
        <v>59.823440970549797</v>
      </c>
      <c r="AE24">
        <v>60.908904381962202</v>
      </c>
      <c r="AF24">
        <v>61.675199429520397</v>
      </c>
      <c r="AG24">
        <v>62.211070854224801</v>
      </c>
      <c r="AH24">
        <v>62.580263811440901</v>
      </c>
      <c r="AI24">
        <v>62.7758883242956</v>
      </c>
      <c r="AJ24">
        <v>62.823851927228397</v>
      </c>
      <c r="AK24">
        <v>62.757773191846503</v>
      </c>
      <c r="AL24">
        <v>62.608626261409803</v>
      </c>
      <c r="AM24">
        <v>62.056326283243898</v>
      </c>
      <c r="AN24">
        <v>61.460214839893702</v>
      </c>
      <c r="AO24">
        <v>60.835478444115402</v>
      </c>
      <c r="AP24">
        <v>60.168723906611703</v>
      </c>
      <c r="AQ24">
        <v>59.476360804500104</v>
      </c>
      <c r="AR24">
        <v>58.463039819859297</v>
      </c>
      <c r="AS24">
        <v>57.434136516481502</v>
      </c>
      <c r="AT24">
        <v>56.405715798144698</v>
      </c>
      <c r="AU24">
        <v>55.376584995242503</v>
      </c>
      <c r="AV24">
        <v>54.348110943743698</v>
      </c>
    </row>
    <row r="25" spans="1:48" x14ac:dyDescent="0.35">
      <c r="A25" t="s">
        <v>163</v>
      </c>
      <c r="B25">
        <v>3.2942328729391299</v>
      </c>
      <c r="C25">
        <v>3.36011753039792</v>
      </c>
      <c r="D25">
        <v>3.4097047746519702</v>
      </c>
      <c r="E25">
        <v>3.4590810154404501</v>
      </c>
      <c r="F25">
        <v>3.4802863533925699</v>
      </c>
      <c r="G25">
        <v>3.5482816885623101</v>
      </c>
      <c r="H25">
        <v>3.59707681893329</v>
      </c>
      <c r="I25">
        <v>3.6294915127400298</v>
      </c>
      <c r="J25">
        <v>3.7005521505054499</v>
      </c>
      <c r="K25">
        <v>3.70966141692527</v>
      </c>
      <c r="L25">
        <v>3.7272934077524398</v>
      </c>
      <c r="M25">
        <v>3.7646035151048398</v>
      </c>
      <c r="N25">
        <v>3.79273608914081</v>
      </c>
      <c r="O25">
        <v>3.7986093093315199</v>
      </c>
      <c r="P25">
        <v>3.85098959124951</v>
      </c>
      <c r="Q25">
        <v>3.88972139850403</v>
      </c>
      <c r="R25">
        <v>3.9344014553206201</v>
      </c>
      <c r="S25">
        <v>3.99343347533424</v>
      </c>
      <c r="T25">
        <v>4.1352776049048501</v>
      </c>
      <c r="U25">
        <v>4.2659895501274798</v>
      </c>
      <c r="V25">
        <v>4.3785941626835596</v>
      </c>
      <c r="W25">
        <v>4.4708067602161803</v>
      </c>
      <c r="X25">
        <v>4.5470901567423798</v>
      </c>
      <c r="Y25">
        <v>4.6149921467746902</v>
      </c>
      <c r="Z25">
        <v>4.6695272713051201</v>
      </c>
      <c r="AA25">
        <v>4.7079044990824501</v>
      </c>
      <c r="AB25">
        <v>4.7279264784474897</v>
      </c>
      <c r="AC25">
        <v>4.83186301385612</v>
      </c>
      <c r="AD25">
        <v>4.9353527086312798</v>
      </c>
      <c r="AE25">
        <v>5.0398899039103604</v>
      </c>
      <c r="AF25">
        <v>5.1464699901711297</v>
      </c>
      <c r="AG25">
        <v>5.2504936993654399</v>
      </c>
      <c r="AH25">
        <v>5.3987109452022404</v>
      </c>
      <c r="AI25">
        <v>5.5479212849002701</v>
      </c>
      <c r="AJ25">
        <v>5.6983654439746996</v>
      </c>
      <c r="AK25">
        <v>5.8497123432323797</v>
      </c>
      <c r="AL25">
        <v>6.00022481193073</v>
      </c>
      <c r="AM25">
        <v>6.1066675451891701</v>
      </c>
      <c r="AN25">
        <v>6.21266510867836</v>
      </c>
      <c r="AO25">
        <v>6.3168759794565004</v>
      </c>
      <c r="AP25">
        <v>6.4199449222652296</v>
      </c>
      <c r="AQ25">
        <v>6.5194050501124101</v>
      </c>
      <c r="AR25">
        <v>6.6153599102347904</v>
      </c>
      <c r="AS25">
        <v>6.70869244092024</v>
      </c>
      <c r="AT25">
        <v>6.7989549638842997</v>
      </c>
      <c r="AU25">
        <v>6.9008166507648303</v>
      </c>
      <c r="AV25">
        <v>7.01304528918849</v>
      </c>
    </row>
    <row r="26" spans="1:48" x14ac:dyDescent="0.35">
      <c r="A26" t="s">
        <v>164</v>
      </c>
      <c r="B26">
        <v>2.04388833985064</v>
      </c>
      <c r="C26">
        <v>2.0847661066476602</v>
      </c>
      <c r="D26">
        <v>2.1157121395487302</v>
      </c>
      <c r="E26">
        <v>2.37682706069354</v>
      </c>
      <c r="F26">
        <v>2.6255827684327602</v>
      </c>
      <c r="G26">
        <v>2.77847839317569</v>
      </c>
      <c r="H26">
        <v>2.95552511170705</v>
      </c>
      <c r="I26">
        <v>3.1411816745183598</v>
      </c>
      <c r="J26">
        <v>3.31574612806034</v>
      </c>
      <c r="K26">
        <v>3.4694632365669902</v>
      </c>
      <c r="L26">
        <v>3.6173331447568802</v>
      </c>
      <c r="M26">
        <v>3.76469707997519</v>
      </c>
      <c r="N26">
        <v>3.9072721305339702</v>
      </c>
      <c r="O26">
        <v>4.0579769146304701</v>
      </c>
      <c r="P26">
        <v>4.2124296791140301</v>
      </c>
      <c r="Q26">
        <v>4.41527292929658</v>
      </c>
      <c r="R26">
        <v>4.6566134549426499</v>
      </c>
      <c r="S26">
        <v>4.9619419312495197</v>
      </c>
      <c r="T26">
        <v>5.0999104752615896</v>
      </c>
      <c r="U26">
        <v>5.2434326790820203</v>
      </c>
      <c r="V26">
        <v>5.3846023140216497</v>
      </c>
      <c r="W26">
        <v>5.5212113023227802</v>
      </c>
      <c r="X26">
        <v>5.6518787541400402</v>
      </c>
      <c r="Y26">
        <v>5.7807075327785604</v>
      </c>
      <c r="Z26">
        <v>5.9031281637353903</v>
      </c>
      <c r="AA26">
        <v>6.01604892279423</v>
      </c>
      <c r="AB26">
        <v>6.1170719843611003</v>
      </c>
      <c r="AC26">
        <v>6.2951632930426902</v>
      </c>
      <c r="AD26">
        <v>6.4716395781907803</v>
      </c>
      <c r="AE26">
        <v>6.6463386711463404</v>
      </c>
      <c r="AF26">
        <v>6.8208919569791098</v>
      </c>
      <c r="AG26">
        <v>6.9934600231279704</v>
      </c>
      <c r="AH26">
        <v>7.2073350681191704</v>
      </c>
      <c r="AI26">
        <v>7.4234772943924403</v>
      </c>
      <c r="AJ26">
        <v>7.6424050413051203</v>
      </c>
      <c r="AK26">
        <v>7.8647886874025197</v>
      </c>
      <c r="AL26">
        <v>8.0903700558235503</v>
      </c>
      <c r="AM26">
        <v>8.2761989544267909</v>
      </c>
      <c r="AN26">
        <v>8.4650240016774791</v>
      </c>
      <c r="AO26">
        <v>8.6568085141670306</v>
      </c>
      <c r="AP26">
        <v>8.8520297592814003</v>
      </c>
      <c r="AQ26">
        <v>9.0501065131338105</v>
      </c>
      <c r="AR26">
        <v>9.2508605669079405</v>
      </c>
      <c r="AS26">
        <v>9.4548530472482906</v>
      </c>
      <c r="AT26">
        <v>9.6616565557412102</v>
      </c>
      <c r="AU26">
        <v>9.8709872430130705</v>
      </c>
      <c r="AV26">
        <v>10.082578727916401</v>
      </c>
    </row>
    <row r="27" spans="1:48" x14ac:dyDescent="0.35">
      <c r="A27" t="s">
        <v>165</v>
      </c>
      <c r="B27">
        <v>8.7404211159822793</v>
      </c>
      <c r="C27">
        <v>8.9152295383019204</v>
      </c>
      <c r="D27">
        <v>9.0415135231678398</v>
      </c>
      <c r="E27">
        <v>9.8459388479637298</v>
      </c>
      <c r="F27">
        <v>10.650824983957101</v>
      </c>
      <c r="G27">
        <v>11.500076392022001</v>
      </c>
      <c r="H27">
        <v>12.497836340453301</v>
      </c>
      <c r="I27">
        <v>13.5107847927599</v>
      </c>
      <c r="J27">
        <v>14.5715452367322</v>
      </c>
      <c r="K27">
        <v>15.633107198780801</v>
      </c>
      <c r="L27">
        <v>16.8021916664914</v>
      </c>
      <c r="M27">
        <v>18.1299019764561</v>
      </c>
      <c r="N27">
        <v>19.665887309930302</v>
      </c>
      <c r="O27">
        <v>21.2575229422023</v>
      </c>
      <c r="P27">
        <v>22.888985712224301</v>
      </c>
      <c r="Q27">
        <v>24.903214128678002</v>
      </c>
      <c r="R27">
        <v>27.2520283547146</v>
      </c>
      <c r="S27">
        <v>31.495836147914002</v>
      </c>
      <c r="T27">
        <v>33.4530567156148</v>
      </c>
      <c r="U27">
        <v>35.395184844733699</v>
      </c>
      <c r="V27">
        <v>37.313926268985902</v>
      </c>
      <c r="W27">
        <v>39.198616664654899</v>
      </c>
      <c r="X27">
        <v>40.985394759612497</v>
      </c>
      <c r="Y27">
        <v>42.6965093883516</v>
      </c>
      <c r="Z27">
        <v>44.292380393150502</v>
      </c>
      <c r="AA27">
        <v>45.761506894317598</v>
      </c>
      <c r="AB27">
        <v>47.086299697742902</v>
      </c>
      <c r="AC27">
        <v>48.736413649744399</v>
      </c>
      <c r="AD27">
        <v>50.250449739978798</v>
      </c>
      <c r="AE27">
        <v>51.644499448669002</v>
      </c>
      <c r="AF27">
        <v>52.970928014983699</v>
      </c>
      <c r="AG27">
        <v>54.233523550838697</v>
      </c>
      <c r="AH27">
        <v>55.715638630988401</v>
      </c>
      <c r="AI27">
        <v>57.2083416217815</v>
      </c>
      <c r="AJ27">
        <v>58.730928413632199</v>
      </c>
      <c r="AK27">
        <v>60.299853888183399</v>
      </c>
      <c r="AL27">
        <v>61.919334143328001</v>
      </c>
      <c r="AM27">
        <v>63.337819361882502</v>
      </c>
      <c r="AN27">
        <v>64.813428458817896</v>
      </c>
      <c r="AO27">
        <v>66.343352161495801</v>
      </c>
      <c r="AP27">
        <v>67.939267174512395</v>
      </c>
      <c r="AQ27">
        <v>69.602356071176899</v>
      </c>
      <c r="AR27">
        <v>71.324020410609904</v>
      </c>
      <c r="AS27">
        <v>73.120021224867997</v>
      </c>
      <c r="AT27">
        <v>74.993105420885499</v>
      </c>
      <c r="AU27">
        <v>76.945229474745602</v>
      </c>
      <c r="AV27">
        <v>78.9819086768006</v>
      </c>
    </row>
    <row r="28" spans="1:48" x14ac:dyDescent="0.35">
      <c r="A28" t="s">
        <v>166</v>
      </c>
      <c r="B28">
        <v>4.07451012810672</v>
      </c>
      <c r="C28">
        <v>4.15600033066886</v>
      </c>
      <c r="D28">
        <v>4.2176835523119003</v>
      </c>
      <c r="E28">
        <v>4.5973652844876796</v>
      </c>
      <c r="F28">
        <v>4.98208353016937</v>
      </c>
      <c r="G28">
        <v>5.3430698431735202</v>
      </c>
      <c r="H28">
        <v>5.76772730442375</v>
      </c>
      <c r="I28">
        <v>6.2044075840994104</v>
      </c>
      <c r="J28">
        <v>6.6184570542869299</v>
      </c>
      <c r="K28">
        <v>7.0512111735957497</v>
      </c>
      <c r="L28">
        <v>7.5085735164097898</v>
      </c>
      <c r="M28">
        <v>8.0045331177265897</v>
      </c>
      <c r="N28">
        <v>8.5381121291172892</v>
      </c>
      <c r="O28">
        <v>9.0914252211549993</v>
      </c>
      <c r="P28">
        <v>9.6597425391827691</v>
      </c>
      <c r="Q28">
        <v>10.3704698131925</v>
      </c>
      <c r="R28">
        <v>11.203941470037</v>
      </c>
      <c r="S28">
        <v>12.278157159968201</v>
      </c>
      <c r="T28">
        <v>12.666303868364899</v>
      </c>
      <c r="U28">
        <v>13.0609874795504</v>
      </c>
      <c r="V28">
        <v>13.4508326066702</v>
      </c>
      <c r="W28">
        <v>13.832591368959701</v>
      </c>
      <c r="X28">
        <v>14.2023497002304</v>
      </c>
      <c r="Y28">
        <v>14.572040610390401</v>
      </c>
      <c r="Z28">
        <v>14.927783653951099</v>
      </c>
      <c r="AA28">
        <v>15.2614678168108</v>
      </c>
      <c r="AB28">
        <v>15.5660944195195</v>
      </c>
      <c r="AC28">
        <v>16.0632312551814</v>
      </c>
      <c r="AD28">
        <v>16.5527208134611</v>
      </c>
      <c r="AE28">
        <v>17.0351080810958</v>
      </c>
      <c r="AF28">
        <v>17.5153320661835</v>
      </c>
      <c r="AG28">
        <v>17.9880071505834</v>
      </c>
      <c r="AH28">
        <v>18.563236418237501</v>
      </c>
      <c r="AI28">
        <v>19.143118428438701</v>
      </c>
      <c r="AJ28">
        <v>19.729679149896501</v>
      </c>
      <c r="AK28">
        <v>20.325065060949999</v>
      </c>
      <c r="AL28">
        <v>20.928648859584602</v>
      </c>
      <c r="AM28">
        <v>21.4341952253274</v>
      </c>
      <c r="AN28">
        <v>21.948759701206601</v>
      </c>
      <c r="AO28">
        <v>22.472220467360302</v>
      </c>
      <c r="AP28">
        <v>23.006356650578802</v>
      </c>
      <c r="AQ28">
        <v>23.5497126065085</v>
      </c>
      <c r="AR28">
        <v>24.102508415720202</v>
      </c>
      <c r="AS28">
        <v>24.666611078833501</v>
      </c>
      <c r="AT28">
        <v>25.2412489243743</v>
      </c>
      <c r="AU28">
        <v>25.826188938306501</v>
      </c>
      <c r="AV28">
        <v>26.421179701609699</v>
      </c>
    </row>
    <row r="29" spans="1:48" x14ac:dyDescent="0.35">
      <c r="A29" t="s">
        <v>167</v>
      </c>
      <c r="B29">
        <v>9.2769620396968495</v>
      </c>
      <c r="C29">
        <v>9.4625012804907893</v>
      </c>
      <c r="D29">
        <v>9.6029445222485208</v>
      </c>
      <c r="E29">
        <v>10.826325279493</v>
      </c>
      <c r="F29">
        <v>12.129562220247299</v>
      </c>
      <c r="G29">
        <v>13.216205899989999</v>
      </c>
      <c r="H29">
        <v>14.4930906981118</v>
      </c>
      <c r="I29">
        <v>15.868496495868101</v>
      </c>
      <c r="J29">
        <v>17.245660456821501</v>
      </c>
      <c r="K29">
        <v>18.589139193068299</v>
      </c>
      <c r="L29">
        <v>19.9714341416243</v>
      </c>
      <c r="M29">
        <v>21.402667850047301</v>
      </c>
      <c r="N29">
        <v>22.8594645838105</v>
      </c>
      <c r="O29">
        <v>24.457164004412402</v>
      </c>
      <c r="P29">
        <v>26.204725442750298</v>
      </c>
      <c r="Q29">
        <v>28.396849702119201</v>
      </c>
      <c r="R29">
        <v>31.0216734426117</v>
      </c>
      <c r="S29">
        <v>34.251772446397702</v>
      </c>
      <c r="T29">
        <v>35.2596646244738</v>
      </c>
      <c r="U29">
        <v>36.340140081515599</v>
      </c>
      <c r="V29">
        <v>37.444811872258597</v>
      </c>
      <c r="W29">
        <v>38.557042490360701</v>
      </c>
      <c r="X29">
        <v>39.6494946889758</v>
      </c>
      <c r="Y29">
        <v>40.7429111332969</v>
      </c>
      <c r="Z29">
        <v>41.801301106921997</v>
      </c>
      <c r="AA29">
        <v>42.801849615637899</v>
      </c>
      <c r="AB29">
        <v>43.725014164722097</v>
      </c>
      <c r="AC29">
        <v>45.135192653322399</v>
      </c>
      <c r="AD29">
        <v>46.514179236699903</v>
      </c>
      <c r="AE29">
        <v>47.859980507347203</v>
      </c>
      <c r="AF29">
        <v>49.189437652159</v>
      </c>
      <c r="AG29">
        <v>50.494428337938302</v>
      </c>
      <c r="AH29">
        <v>52.061709000534002</v>
      </c>
      <c r="AI29">
        <v>53.641470508623001</v>
      </c>
      <c r="AJ29">
        <v>55.240284274202601</v>
      </c>
      <c r="AK29">
        <v>56.8662034296812</v>
      </c>
      <c r="AL29">
        <v>58.520467427024201</v>
      </c>
      <c r="AM29">
        <v>59.921996141181197</v>
      </c>
      <c r="AN29">
        <v>61.352656809052597</v>
      </c>
      <c r="AO29">
        <v>62.814143378212201</v>
      </c>
      <c r="AP29">
        <v>64.311594885122801</v>
      </c>
      <c r="AQ29">
        <v>65.844691711558596</v>
      </c>
      <c r="AR29">
        <v>67.4121790193972</v>
      </c>
      <c r="AS29">
        <v>69.019736811038001</v>
      </c>
      <c r="AT29">
        <v>70.668421491648502</v>
      </c>
      <c r="AU29">
        <v>72.3581389244425</v>
      </c>
      <c r="AV29">
        <v>74.089141898971704</v>
      </c>
    </row>
    <row r="30" spans="1:48" x14ac:dyDescent="0.35">
      <c r="A30" t="s">
        <v>168</v>
      </c>
      <c r="B30">
        <v>11.438769513982299</v>
      </c>
      <c r="C30">
        <v>11.6675449042619</v>
      </c>
      <c r="D30">
        <v>11.8407265209205</v>
      </c>
      <c r="E30">
        <v>13.493916998343501</v>
      </c>
      <c r="F30">
        <v>15.228552800652499</v>
      </c>
      <c r="G30">
        <v>16.4086953426912</v>
      </c>
      <c r="H30">
        <v>17.819321765109802</v>
      </c>
      <c r="I30">
        <v>19.361136481973201</v>
      </c>
      <c r="J30">
        <v>20.8829996182975</v>
      </c>
      <c r="K30">
        <v>22.206114862811098</v>
      </c>
      <c r="L30">
        <v>23.505693805770399</v>
      </c>
      <c r="M30">
        <v>24.766379401181901</v>
      </c>
      <c r="N30">
        <v>26.015271253554801</v>
      </c>
      <c r="O30">
        <v>27.410738265132501</v>
      </c>
      <c r="P30">
        <v>28.952085442792701</v>
      </c>
      <c r="Q30">
        <v>30.932312646181799</v>
      </c>
      <c r="R30">
        <v>33.326840187205498</v>
      </c>
      <c r="S30">
        <v>36.335209225022602</v>
      </c>
      <c r="T30">
        <v>37.513832852706898</v>
      </c>
      <c r="U30">
        <v>38.794078581364403</v>
      </c>
      <c r="V30">
        <v>40.1107024291328</v>
      </c>
      <c r="W30">
        <v>41.439677371527999</v>
      </c>
      <c r="X30">
        <v>42.741178424218099</v>
      </c>
      <c r="Y30">
        <v>44.031848061283497</v>
      </c>
      <c r="Z30">
        <v>45.274559723805503</v>
      </c>
      <c r="AA30">
        <v>46.446477283374598</v>
      </c>
      <c r="AB30">
        <v>47.527700649536101</v>
      </c>
      <c r="AC30">
        <v>49.098691333406997</v>
      </c>
      <c r="AD30">
        <v>50.621258468523202</v>
      </c>
      <c r="AE30">
        <v>52.093489175449399</v>
      </c>
      <c r="AF30">
        <v>53.538258886835898</v>
      </c>
      <c r="AG30">
        <v>54.950687772294302</v>
      </c>
      <c r="AH30">
        <v>56.631874419565797</v>
      </c>
      <c r="AI30">
        <v>58.325316461378499</v>
      </c>
      <c r="AJ30">
        <v>60.039780375041403</v>
      </c>
      <c r="AK30">
        <v>61.785699526044397</v>
      </c>
      <c r="AL30">
        <v>63.565959910988298</v>
      </c>
      <c r="AM30">
        <v>65.086428923206896</v>
      </c>
      <c r="AN30">
        <v>66.642472979654599</v>
      </c>
      <c r="AO30">
        <v>68.236409722537303</v>
      </c>
      <c r="AP30">
        <v>69.874682816478298</v>
      </c>
      <c r="AQ30">
        <v>71.558675382602999</v>
      </c>
      <c r="AR30">
        <v>73.285812878723704</v>
      </c>
      <c r="AS30">
        <v>75.063570561982203</v>
      </c>
      <c r="AT30">
        <v>76.894670144432993</v>
      </c>
      <c r="AU30">
        <v>78.7796179161369</v>
      </c>
      <c r="AV30">
        <v>80.719758162681998</v>
      </c>
    </row>
    <row r="31" spans="1:48" x14ac:dyDescent="0.35">
      <c r="A31" t="s">
        <v>145</v>
      </c>
      <c r="B31">
        <v>13.6487753351047</v>
      </c>
      <c r="C31">
        <v>13.7566707922992</v>
      </c>
      <c r="D31">
        <v>13.800416208023901</v>
      </c>
      <c r="E31">
        <v>13.9362417483205</v>
      </c>
      <c r="F31">
        <v>14.141459433239101</v>
      </c>
      <c r="G31">
        <v>14.972708992208901</v>
      </c>
      <c r="H31">
        <v>14.326012624145999</v>
      </c>
      <c r="I31">
        <v>13.8513487950918</v>
      </c>
      <c r="J31">
        <v>13.758826585011599</v>
      </c>
      <c r="K31">
        <v>13.7393975068473</v>
      </c>
      <c r="L31">
        <v>13.568132762523801</v>
      </c>
      <c r="M31">
        <v>13.4215122769278</v>
      </c>
      <c r="N31">
        <v>13.3499037710795</v>
      </c>
      <c r="O31">
        <v>13.2772513614734</v>
      </c>
      <c r="P31">
        <v>13.291211520602101</v>
      </c>
      <c r="Q31">
        <v>13.449336579444401</v>
      </c>
      <c r="R31">
        <v>13.645001564045799</v>
      </c>
      <c r="S31">
        <v>13.3827715521344</v>
      </c>
      <c r="T31">
        <v>13.480945021611699</v>
      </c>
      <c r="U31">
        <v>13.8920931924958</v>
      </c>
      <c r="V31">
        <v>14.4618653873298</v>
      </c>
      <c r="W31">
        <v>15.1142317600801</v>
      </c>
      <c r="X31">
        <v>16.131401337323201</v>
      </c>
      <c r="Y31">
        <v>17.205992976904099</v>
      </c>
      <c r="Z31">
        <v>18.337182420053999</v>
      </c>
      <c r="AA31">
        <v>19.5170897577588</v>
      </c>
      <c r="AB31">
        <v>20.751725161065099</v>
      </c>
      <c r="AC31">
        <v>21.6732690001236</v>
      </c>
      <c r="AD31">
        <v>22.491578054818799</v>
      </c>
      <c r="AE31">
        <v>23.237988764794601</v>
      </c>
      <c r="AF31">
        <v>23.9356417170636</v>
      </c>
      <c r="AG31">
        <v>24.6240762789275</v>
      </c>
      <c r="AH31">
        <v>25.290704510502898</v>
      </c>
      <c r="AI31">
        <v>25.955202741622099</v>
      </c>
      <c r="AJ31">
        <v>26.617301605015601</v>
      </c>
      <c r="AK31">
        <v>27.282012405971201</v>
      </c>
      <c r="AL31">
        <v>27.9541524227437</v>
      </c>
      <c r="AM31">
        <v>28.6243257695529</v>
      </c>
      <c r="AN31">
        <v>29.292845642216299</v>
      </c>
      <c r="AO31">
        <v>29.965379285590899</v>
      </c>
      <c r="AP31">
        <v>30.631330337261499</v>
      </c>
      <c r="AQ31">
        <v>31.298673988400601</v>
      </c>
      <c r="AR31">
        <v>31.965249371064999</v>
      </c>
      <c r="AS31">
        <v>32.623393495024501</v>
      </c>
      <c r="AT31">
        <v>33.2847949216128</v>
      </c>
      <c r="AU31">
        <v>33.949463127423002</v>
      </c>
      <c r="AV31">
        <v>34.6184448239419</v>
      </c>
    </row>
    <row r="32" spans="1:48" x14ac:dyDescent="0.35">
      <c r="A32" t="s">
        <v>146</v>
      </c>
      <c r="B32">
        <v>9.6958803941084604</v>
      </c>
      <c r="C32">
        <v>9.77252766995122</v>
      </c>
      <c r="D32">
        <v>9.8036035789624094</v>
      </c>
      <c r="E32">
        <v>10.3729660839885</v>
      </c>
      <c r="F32">
        <v>10.7356705578727</v>
      </c>
      <c r="G32">
        <v>11.4325862396777</v>
      </c>
      <c r="H32">
        <v>10.978151521339999</v>
      </c>
      <c r="I32">
        <v>10.630139197180601</v>
      </c>
      <c r="J32">
        <v>10.5199669897502</v>
      </c>
      <c r="K32">
        <v>10.457258487661401</v>
      </c>
      <c r="L32">
        <v>10.2790213776871</v>
      </c>
      <c r="M32">
        <v>10.1237923913235</v>
      </c>
      <c r="N32">
        <v>9.9008295183713297</v>
      </c>
      <c r="O32">
        <v>9.7363924421724306</v>
      </c>
      <c r="P32">
        <v>9.6662307086404802</v>
      </c>
      <c r="Q32">
        <v>9.7151373403663897</v>
      </c>
      <c r="R32">
        <v>9.8108088158335995</v>
      </c>
      <c r="S32">
        <v>9.2171583941536106</v>
      </c>
      <c r="T32">
        <v>9.0232057837958202</v>
      </c>
      <c r="U32">
        <v>9.1047560988316398</v>
      </c>
      <c r="V32">
        <v>9.3168893710074698</v>
      </c>
      <c r="W32">
        <v>9.59027285038737</v>
      </c>
      <c r="X32">
        <v>10.090954085444</v>
      </c>
      <c r="Y32">
        <v>10.6156775244377</v>
      </c>
      <c r="Z32">
        <v>11.160610082246</v>
      </c>
      <c r="AA32">
        <v>11.718785779525099</v>
      </c>
      <c r="AB32">
        <v>12.292341959610299</v>
      </c>
      <c r="AC32">
        <v>12.766514226939501</v>
      </c>
      <c r="AD32">
        <v>13.2277969524166</v>
      </c>
      <c r="AE32">
        <v>13.672336821210401</v>
      </c>
      <c r="AF32">
        <v>14.101190324144</v>
      </c>
      <c r="AG32">
        <v>14.530705251944701</v>
      </c>
      <c r="AH32">
        <v>14.9497082381549</v>
      </c>
      <c r="AI32">
        <v>15.3678326673123</v>
      </c>
      <c r="AJ32">
        <v>15.783930327320601</v>
      </c>
      <c r="AK32">
        <v>16.200521349690401</v>
      </c>
      <c r="AL32">
        <v>16.6203179179283</v>
      </c>
      <c r="AM32">
        <v>17.037742494354699</v>
      </c>
      <c r="AN32">
        <v>17.4530623998706</v>
      </c>
      <c r="AO32">
        <v>17.8697845676386</v>
      </c>
      <c r="AP32">
        <v>18.281744015107801</v>
      </c>
      <c r="AQ32">
        <v>18.693859209127599</v>
      </c>
      <c r="AR32">
        <v>19.105009410151599</v>
      </c>
      <c r="AS32">
        <v>19.510780449210301</v>
      </c>
      <c r="AT32">
        <v>19.918326594776101</v>
      </c>
      <c r="AU32">
        <v>20.3278240837395</v>
      </c>
      <c r="AV32">
        <v>20.740067965600499</v>
      </c>
    </row>
    <row r="33" spans="1:48" x14ac:dyDescent="0.35">
      <c r="A33" t="s">
        <v>147</v>
      </c>
      <c r="B33">
        <v>8.4762552270464493</v>
      </c>
      <c r="C33">
        <v>8.5432611972207297</v>
      </c>
      <c r="D33">
        <v>8.5704282376712495</v>
      </c>
      <c r="E33">
        <v>8.8228459529494696</v>
      </c>
      <c r="F33">
        <v>9.0260971386704192</v>
      </c>
      <c r="G33">
        <v>9.5799608118841793</v>
      </c>
      <c r="H33">
        <v>9.2045363567881999</v>
      </c>
      <c r="I33">
        <v>8.9329714032860608</v>
      </c>
      <c r="J33">
        <v>8.8659484549178096</v>
      </c>
      <c r="K33">
        <v>8.8397789421686905</v>
      </c>
      <c r="L33">
        <v>8.7141093662317903</v>
      </c>
      <c r="M33">
        <v>8.6047554993543898</v>
      </c>
      <c r="N33">
        <v>7.9336833993217297</v>
      </c>
      <c r="O33">
        <v>7.6167690825127696</v>
      </c>
      <c r="P33">
        <v>7.5151768415255296</v>
      </c>
      <c r="Q33">
        <v>7.5736988174831001</v>
      </c>
      <c r="R33">
        <v>7.7021098456166399</v>
      </c>
      <c r="S33">
        <v>7.8921138506610999</v>
      </c>
      <c r="T33">
        <v>8.0200993951786206</v>
      </c>
      <c r="U33">
        <v>8.1867289459710193</v>
      </c>
      <c r="V33">
        <v>8.3632443636362392</v>
      </c>
      <c r="W33">
        <v>8.5370181258786797</v>
      </c>
      <c r="X33">
        <v>8.8796692182046701</v>
      </c>
      <c r="Y33">
        <v>9.2215740744630992</v>
      </c>
      <c r="Z33">
        <v>9.5663107766518802</v>
      </c>
      <c r="AA33">
        <v>9.9116482723279802</v>
      </c>
      <c r="AB33">
        <v>10.261415303372701</v>
      </c>
      <c r="AC33">
        <v>10.521969447228299</v>
      </c>
      <c r="AD33">
        <v>10.767599485145499</v>
      </c>
      <c r="AE33">
        <v>10.9959640427565</v>
      </c>
      <c r="AF33">
        <v>11.208549891733799</v>
      </c>
      <c r="AG33">
        <v>11.4186840974616</v>
      </c>
      <c r="AH33">
        <v>11.6176534338649</v>
      </c>
      <c r="AI33">
        <v>11.813091143204201</v>
      </c>
      <c r="AJ33">
        <v>12.0040888314317</v>
      </c>
      <c r="AK33">
        <v>12.1925320349591</v>
      </c>
      <c r="AL33">
        <v>12.380371240402001</v>
      </c>
      <c r="AM33">
        <v>12.563367931012801</v>
      </c>
      <c r="AN33">
        <v>12.741723122905601</v>
      </c>
      <c r="AO33">
        <v>12.9179755714776</v>
      </c>
      <c r="AP33">
        <v>13.0876457480285</v>
      </c>
      <c r="AQ33">
        <v>13.254289102186499</v>
      </c>
      <c r="AR33">
        <v>13.4170892706736</v>
      </c>
      <c r="AS33">
        <v>13.572974217991501</v>
      </c>
      <c r="AT33">
        <v>13.7269638791809</v>
      </c>
      <c r="AU33">
        <v>13.8791323001471</v>
      </c>
      <c r="AV33">
        <v>14.029973591606201</v>
      </c>
    </row>
    <row r="34" spans="1:48" x14ac:dyDescent="0.35">
      <c r="A34" t="s">
        <v>148</v>
      </c>
      <c r="B34">
        <v>13.5776653723132</v>
      </c>
      <c r="C34">
        <v>13.6849986954145</v>
      </c>
      <c r="D34">
        <v>13.728516145817901</v>
      </c>
      <c r="E34">
        <v>14.315633299245601</v>
      </c>
      <c r="F34">
        <v>14.7254096760817</v>
      </c>
      <c r="G34">
        <v>15.654545263886201</v>
      </c>
      <c r="H34">
        <v>15.037778108568</v>
      </c>
      <c r="I34">
        <v>14.5787253732198</v>
      </c>
      <c r="J34">
        <v>14.449256456699</v>
      </c>
      <c r="K34">
        <v>14.3854198385943</v>
      </c>
      <c r="L34">
        <v>14.160885723777101</v>
      </c>
      <c r="M34">
        <v>13.965236037436</v>
      </c>
      <c r="N34">
        <v>13.8858615054036</v>
      </c>
      <c r="O34">
        <v>13.7585857966401</v>
      </c>
      <c r="P34">
        <v>13.6992212768487</v>
      </c>
      <c r="Q34">
        <v>13.777696220953199</v>
      </c>
      <c r="R34">
        <v>13.9095276915117</v>
      </c>
      <c r="S34">
        <v>13.369743181591099</v>
      </c>
      <c r="T34">
        <v>13.389086372524</v>
      </c>
      <c r="U34">
        <v>13.822184948435799</v>
      </c>
      <c r="V34">
        <v>14.474405552356901</v>
      </c>
      <c r="W34">
        <v>15.251176666328</v>
      </c>
      <c r="X34">
        <v>16.431261429675601</v>
      </c>
      <c r="Y34">
        <v>17.7039995170941</v>
      </c>
      <c r="Z34">
        <v>19.068081893832598</v>
      </c>
      <c r="AA34">
        <v>20.516252225901699</v>
      </c>
      <c r="AB34">
        <v>22.056560322152102</v>
      </c>
      <c r="AC34">
        <v>23.482564215859401</v>
      </c>
      <c r="AD34">
        <v>24.946211066991602</v>
      </c>
      <c r="AE34">
        <v>26.4405122065833</v>
      </c>
      <c r="AF34">
        <v>27.9674017323923</v>
      </c>
      <c r="AG34">
        <v>29.5600518632803</v>
      </c>
      <c r="AH34">
        <v>31.197562586490001</v>
      </c>
      <c r="AI34">
        <v>32.9012411195827</v>
      </c>
      <c r="AJ34">
        <v>34.670833276740098</v>
      </c>
      <c r="AK34">
        <v>36.514159629705198</v>
      </c>
      <c r="AL34">
        <v>38.440140733727901</v>
      </c>
      <c r="AM34">
        <v>40.438769163265299</v>
      </c>
      <c r="AN34">
        <v>42.513004087162102</v>
      </c>
      <c r="AO34">
        <v>44.674038837912398</v>
      </c>
      <c r="AP34">
        <v>46.909245853319803</v>
      </c>
      <c r="AQ34">
        <v>49.233629562866597</v>
      </c>
      <c r="AR34">
        <v>51.6472856950449</v>
      </c>
      <c r="AS34">
        <v>54.140955574188702</v>
      </c>
      <c r="AT34">
        <v>56.737129639325403</v>
      </c>
      <c r="AU34">
        <v>59.440102055612797</v>
      </c>
      <c r="AV34">
        <v>62.256214530448702</v>
      </c>
    </row>
    <row r="35" spans="1:48" x14ac:dyDescent="0.35">
      <c r="A35" t="s">
        <v>149</v>
      </c>
      <c r="B35">
        <v>16.418003315916</v>
      </c>
      <c r="C35">
        <v>16.5477899033936</v>
      </c>
      <c r="D35">
        <v>16.6004104753878</v>
      </c>
      <c r="E35">
        <v>13.322157219758401</v>
      </c>
      <c r="F35">
        <v>13.3793010136547</v>
      </c>
      <c r="G35">
        <v>14.8861062651461</v>
      </c>
      <c r="H35">
        <v>15.1794124730006</v>
      </c>
      <c r="I35">
        <v>15.558810802985599</v>
      </c>
      <c r="J35">
        <v>16.1606227089745</v>
      </c>
      <c r="K35">
        <v>16.728867347661101</v>
      </c>
      <c r="L35">
        <v>17.006188110016399</v>
      </c>
      <c r="M35">
        <v>17.2336390005661</v>
      </c>
      <c r="N35">
        <v>16.3083638996026</v>
      </c>
      <c r="O35">
        <v>15.8571271841684</v>
      </c>
      <c r="P35">
        <v>15.739356782221201</v>
      </c>
      <c r="Q35">
        <v>15.9043127157617</v>
      </c>
      <c r="R35">
        <v>16.168349574169</v>
      </c>
      <c r="S35">
        <v>16.6132937742642</v>
      </c>
      <c r="T35">
        <v>16.601193413292201</v>
      </c>
      <c r="U35">
        <v>16.494107704197098</v>
      </c>
      <c r="V35">
        <v>16.3136646906617</v>
      </c>
      <c r="W35">
        <v>16.078738423467399</v>
      </c>
      <c r="X35">
        <v>16.124592018886201</v>
      </c>
      <c r="Y35">
        <v>16.132362414888998</v>
      </c>
      <c r="Z35">
        <v>16.114531806780601</v>
      </c>
      <c r="AA35">
        <v>16.070229048150299</v>
      </c>
      <c r="AB35">
        <v>16.0069707006814</v>
      </c>
      <c r="AC35">
        <v>15.892232869460001</v>
      </c>
      <c r="AD35">
        <v>15.800690324233299</v>
      </c>
      <c r="AE35">
        <v>15.7057258706159</v>
      </c>
      <c r="AF35">
        <v>15.5980443900447</v>
      </c>
      <c r="AG35">
        <v>15.4902914528266</v>
      </c>
      <c r="AH35">
        <v>15.3673709053637</v>
      </c>
      <c r="AI35">
        <v>15.238183663204399</v>
      </c>
      <c r="AJ35">
        <v>15.100803342655899</v>
      </c>
      <c r="AK35">
        <v>14.957342776447501</v>
      </c>
      <c r="AL35">
        <v>14.8100237316762</v>
      </c>
      <c r="AM35">
        <v>14.6537613315574</v>
      </c>
      <c r="AN35">
        <v>14.489100788117799</v>
      </c>
      <c r="AO35">
        <v>14.319190026349199</v>
      </c>
      <c r="AP35">
        <v>14.139325632458499</v>
      </c>
      <c r="AQ35">
        <v>13.9537714793506</v>
      </c>
      <c r="AR35">
        <v>13.761916278072601</v>
      </c>
      <c r="AS35">
        <v>13.560983376461399</v>
      </c>
      <c r="AT35">
        <v>13.3563873762975</v>
      </c>
      <c r="AU35">
        <v>13.148329213280499</v>
      </c>
      <c r="AV35">
        <v>12.9373893927244</v>
      </c>
    </row>
    <row r="36" spans="1:48" x14ac:dyDescent="0.35">
      <c r="A36" t="s">
        <v>150</v>
      </c>
      <c r="B36">
        <v>68.173293282403506</v>
      </c>
      <c r="C36">
        <v>68.712212596889003</v>
      </c>
      <c r="D36">
        <v>68.930711858640706</v>
      </c>
      <c r="E36">
        <v>62.834692322864598</v>
      </c>
      <c r="F36">
        <v>61.047372881007199</v>
      </c>
      <c r="G36">
        <v>63.769022495632903</v>
      </c>
      <c r="H36">
        <v>61.396744018945</v>
      </c>
      <c r="I36">
        <v>60.229644948739598</v>
      </c>
      <c r="J36">
        <v>60.649920962481701</v>
      </c>
      <c r="K36">
        <v>61.840982473260901</v>
      </c>
      <c r="L36">
        <v>62.405662258954003</v>
      </c>
      <c r="M36">
        <v>63.0605262393698</v>
      </c>
      <c r="N36">
        <v>64.647928991510796</v>
      </c>
      <c r="O36">
        <v>65.507626751346095</v>
      </c>
      <c r="P36">
        <v>66.387207258281194</v>
      </c>
      <c r="Q36">
        <v>67.759874661867201</v>
      </c>
      <c r="R36">
        <v>69.1915282339002</v>
      </c>
      <c r="S36">
        <v>72.206461171226294</v>
      </c>
      <c r="T36">
        <v>72.4059568435475</v>
      </c>
      <c r="U36">
        <v>71.738299206073407</v>
      </c>
      <c r="V36">
        <v>70.524447036986103</v>
      </c>
      <c r="W36">
        <v>68.970082044444098</v>
      </c>
      <c r="X36">
        <v>68.566763303800599</v>
      </c>
      <c r="Y36">
        <v>67.966746577762805</v>
      </c>
      <c r="Z36">
        <v>67.237718167151996</v>
      </c>
      <c r="AA36">
        <v>66.381974790445398</v>
      </c>
      <c r="AB36">
        <v>65.431762747504493</v>
      </c>
      <c r="AC36">
        <v>64.519831124094196</v>
      </c>
      <c r="AD36">
        <v>63.837667903358003</v>
      </c>
      <c r="AE36">
        <v>63.216835227224401</v>
      </c>
      <c r="AF36">
        <v>62.588340629280701</v>
      </c>
      <c r="AG36">
        <v>61.986033277345797</v>
      </c>
      <c r="AH36">
        <v>61.340191284095901</v>
      </c>
      <c r="AI36">
        <v>60.681347892137303</v>
      </c>
      <c r="AJ36">
        <v>59.9988660401212</v>
      </c>
      <c r="AK36">
        <v>59.299379768105503</v>
      </c>
      <c r="AL36">
        <v>58.590535468110502</v>
      </c>
      <c r="AM36">
        <v>57.851431630604999</v>
      </c>
      <c r="AN36">
        <v>57.083732619368703</v>
      </c>
      <c r="AO36">
        <v>56.299451762032</v>
      </c>
      <c r="AP36">
        <v>55.479783151604501</v>
      </c>
      <c r="AQ36">
        <v>54.641248309964197</v>
      </c>
      <c r="AR36">
        <v>53.781229173004199</v>
      </c>
      <c r="AS36">
        <v>52.888720419217499</v>
      </c>
      <c r="AT36">
        <v>51.984718457867103</v>
      </c>
      <c r="AU36">
        <v>51.0698243162879</v>
      </c>
      <c r="AV36">
        <v>50.146126783458698</v>
      </c>
    </row>
    <row r="37" spans="1:48" x14ac:dyDescent="0.35">
      <c r="A37" t="s">
        <v>151</v>
      </c>
      <c r="B37">
        <v>3.7949744594097901</v>
      </c>
      <c r="C37">
        <v>3.8249742575078902</v>
      </c>
      <c r="D37">
        <v>3.8354684477275098</v>
      </c>
      <c r="E37">
        <v>3.9085148181459402</v>
      </c>
      <c r="F37">
        <v>4.0441463550426597</v>
      </c>
      <c r="G37">
        <v>4.1710541049207803</v>
      </c>
      <c r="H37">
        <v>4.0457678661622696</v>
      </c>
      <c r="I37">
        <v>3.9990264070211898</v>
      </c>
      <c r="J37">
        <v>4.0384170661030199</v>
      </c>
      <c r="K37">
        <v>4.01725863605997</v>
      </c>
      <c r="L37">
        <v>3.9394518734932298</v>
      </c>
      <c r="M37">
        <v>3.8521214717714098</v>
      </c>
      <c r="N37">
        <v>3.7931680064112299</v>
      </c>
      <c r="O37">
        <v>3.7781383631012799</v>
      </c>
      <c r="P37">
        <v>3.7972956810599201</v>
      </c>
      <c r="Q37">
        <v>3.8121032122877998</v>
      </c>
      <c r="R37">
        <v>3.8451079016466099</v>
      </c>
      <c r="S37">
        <v>3.87104106699578</v>
      </c>
      <c r="T37">
        <v>3.83024293082457</v>
      </c>
      <c r="U37">
        <v>3.8620982606509799</v>
      </c>
      <c r="V37">
        <v>3.9319880960584901</v>
      </c>
      <c r="W37">
        <v>4.0228986155602202</v>
      </c>
      <c r="X37">
        <v>4.1157128465512498</v>
      </c>
      <c r="Y37">
        <v>4.2056552657945003</v>
      </c>
      <c r="Z37">
        <v>4.2956732220087002</v>
      </c>
      <c r="AA37">
        <v>4.38545604544717</v>
      </c>
      <c r="AB37">
        <v>4.4750516560884197</v>
      </c>
      <c r="AC37">
        <v>4.5694509767878904</v>
      </c>
      <c r="AD37">
        <v>4.6739402629745301</v>
      </c>
      <c r="AE37">
        <v>4.7807867851351702</v>
      </c>
      <c r="AF37">
        <v>4.8876048263896896</v>
      </c>
      <c r="AG37">
        <v>4.9983458536947198</v>
      </c>
      <c r="AH37">
        <v>5.1152758102375904</v>
      </c>
      <c r="AI37">
        <v>5.2415023811663604</v>
      </c>
      <c r="AJ37">
        <v>5.3724407918360004</v>
      </c>
      <c r="AK37">
        <v>5.5070655600290301</v>
      </c>
      <c r="AL37">
        <v>5.6452366264011902</v>
      </c>
      <c r="AM37">
        <v>5.7751393355014997</v>
      </c>
      <c r="AN37">
        <v>5.8975424464641897</v>
      </c>
      <c r="AO37">
        <v>6.0179824697221802</v>
      </c>
      <c r="AP37">
        <v>6.1366411978426703</v>
      </c>
      <c r="AQ37">
        <v>6.25664670150924</v>
      </c>
      <c r="AR37">
        <v>6.3787254483344196</v>
      </c>
      <c r="AS37">
        <v>6.5010631654003896</v>
      </c>
      <c r="AT37">
        <v>6.6268391764400398</v>
      </c>
      <c r="AU37">
        <v>6.7559761990154401</v>
      </c>
      <c r="AV37">
        <v>6.8880117885169998</v>
      </c>
    </row>
    <row r="38" spans="1:48" x14ac:dyDescent="0.35">
      <c r="A38" t="s">
        <v>152</v>
      </c>
      <c r="B38">
        <v>9.1615781315560003</v>
      </c>
      <c r="C38">
        <v>9.2340016740979394</v>
      </c>
      <c r="D38">
        <v>9.2582325324191892</v>
      </c>
      <c r="E38">
        <v>9.25225201358775</v>
      </c>
      <c r="F38">
        <v>9.8638648466178704</v>
      </c>
      <c r="G38">
        <v>10.666930819889201</v>
      </c>
      <c r="H38">
        <v>10.941546763638501</v>
      </c>
      <c r="I38">
        <v>11.4479256990625</v>
      </c>
      <c r="J38">
        <v>12.2280978752217</v>
      </c>
      <c r="K38">
        <v>12.820342331541701</v>
      </c>
      <c r="L38">
        <v>13.230888542635901</v>
      </c>
      <c r="M38">
        <v>13.6129903538073</v>
      </c>
      <c r="N38">
        <v>14.133046100338801</v>
      </c>
      <c r="O38">
        <v>14.7892820803083</v>
      </c>
      <c r="P38">
        <v>15.5865996512381</v>
      </c>
      <c r="Q38">
        <v>16.382336014042998</v>
      </c>
      <c r="R38">
        <v>17.308409102323601</v>
      </c>
      <c r="S38">
        <v>18.383230675825299</v>
      </c>
      <c r="T38">
        <v>18.1297349412493</v>
      </c>
      <c r="U38">
        <v>18.238382972110699</v>
      </c>
      <c r="V38">
        <v>18.5779395343564</v>
      </c>
      <c r="W38">
        <v>19.0636313403852</v>
      </c>
      <c r="X38">
        <v>19.587789497976001</v>
      </c>
      <c r="Y38">
        <v>20.107406865115699</v>
      </c>
      <c r="Z38">
        <v>20.621350592973201</v>
      </c>
      <c r="AA38">
        <v>21.116493782104399</v>
      </c>
      <c r="AB38">
        <v>21.586453586737498</v>
      </c>
      <c r="AC38">
        <v>22.0557950123277</v>
      </c>
      <c r="AD38">
        <v>22.5529814176973</v>
      </c>
      <c r="AE38">
        <v>23.041103142397699</v>
      </c>
      <c r="AF38">
        <v>23.511565192821401</v>
      </c>
      <c r="AG38">
        <v>23.988919042551299</v>
      </c>
      <c r="AH38">
        <v>24.487150539327899</v>
      </c>
      <c r="AI38">
        <v>25.0255557976032</v>
      </c>
      <c r="AJ38">
        <v>25.583464750506302</v>
      </c>
      <c r="AK38">
        <v>26.157683997515999</v>
      </c>
      <c r="AL38">
        <v>26.749385482352402</v>
      </c>
      <c r="AM38">
        <v>27.300578686736301</v>
      </c>
      <c r="AN38">
        <v>27.814894594053801</v>
      </c>
      <c r="AO38">
        <v>28.320185477366199</v>
      </c>
      <c r="AP38">
        <v>28.8167660820056</v>
      </c>
      <c r="AQ38">
        <v>29.3202732235548</v>
      </c>
      <c r="AR38">
        <v>29.832983234981</v>
      </c>
      <c r="AS38">
        <v>30.3446103055491</v>
      </c>
      <c r="AT38">
        <v>30.870340580434501</v>
      </c>
      <c r="AU38">
        <v>31.408578265627</v>
      </c>
      <c r="AV38">
        <v>31.955871830741302</v>
      </c>
    </row>
    <row r="39" spans="1:48" x14ac:dyDescent="0.35">
      <c r="A39" t="s">
        <v>153</v>
      </c>
      <c r="B39">
        <v>33.415797910528497</v>
      </c>
      <c r="C39">
        <v>33.679954415750103</v>
      </c>
      <c r="D39">
        <v>33.7597478089871</v>
      </c>
      <c r="E39">
        <v>38.473435784239697</v>
      </c>
      <c r="F39">
        <v>43.759965772316903</v>
      </c>
      <c r="G39">
        <v>48.837162195680001</v>
      </c>
      <c r="H39">
        <v>50.942862955713302</v>
      </c>
      <c r="I39">
        <v>53.909631082110899</v>
      </c>
      <c r="J39">
        <v>58.1941768890945</v>
      </c>
      <c r="K39">
        <v>61.729097648295699</v>
      </c>
      <c r="L39">
        <v>64.606181523897305</v>
      </c>
      <c r="M39">
        <v>67.569213302699794</v>
      </c>
      <c r="N39">
        <v>69.308365610424303</v>
      </c>
      <c r="O39">
        <v>73.232068660127396</v>
      </c>
      <c r="P39">
        <v>78.8952931972686</v>
      </c>
      <c r="Q39">
        <v>85.3036669698011</v>
      </c>
      <c r="R39">
        <v>93.022196680304205</v>
      </c>
      <c r="S39">
        <v>94.268294222156598</v>
      </c>
      <c r="T39">
        <v>89.659216096092607</v>
      </c>
      <c r="U39">
        <v>88.940619347603203</v>
      </c>
      <c r="V39">
        <v>90.524320222174595</v>
      </c>
      <c r="W39">
        <v>93.510906797955997</v>
      </c>
      <c r="X39">
        <v>97.080351420502495</v>
      </c>
      <c r="Y39">
        <v>100.829287575682</v>
      </c>
      <c r="Z39">
        <v>104.618903942828</v>
      </c>
      <c r="AA39">
        <v>108.29533777176</v>
      </c>
      <c r="AB39">
        <v>111.76986604811199</v>
      </c>
      <c r="AC39">
        <v>115.135525516252</v>
      </c>
      <c r="AD39">
        <v>118.532014593783</v>
      </c>
      <c r="AE39">
        <v>121.76877960483699</v>
      </c>
      <c r="AF39">
        <v>124.808885973865</v>
      </c>
      <c r="AG39">
        <v>127.79533190097401</v>
      </c>
      <c r="AH39">
        <v>130.81882970054701</v>
      </c>
      <c r="AI39">
        <v>133.998114728605</v>
      </c>
      <c r="AJ39">
        <v>137.23658183202099</v>
      </c>
      <c r="AK39">
        <v>140.528585581535</v>
      </c>
      <c r="AL39">
        <v>143.88992018926999</v>
      </c>
      <c r="AM39">
        <v>147.01265911820701</v>
      </c>
      <c r="AN39">
        <v>149.92164166520399</v>
      </c>
      <c r="AO39">
        <v>152.77068212154899</v>
      </c>
      <c r="AP39">
        <v>155.56380909026299</v>
      </c>
      <c r="AQ39">
        <v>158.38747571710701</v>
      </c>
      <c r="AR39">
        <v>161.25409866509099</v>
      </c>
      <c r="AS39">
        <v>164.10821867520599</v>
      </c>
      <c r="AT39">
        <v>167.03237393325</v>
      </c>
      <c r="AU39">
        <v>170.018135249464</v>
      </c>
      <c r="AV39">
        <v>173.047166736489</v>
      </c>
    </row>
    <row r="40" spans="1:48" x14ac:dyDescent="0.35">
      <c r="A40" t="s">
        <v>154</v>
      </c>
      <c r="B40">
        <v>7.9864362080679001</v>
      </c>
      <c r="C40">
        <v>8.0495700911356298</v>
      </c>
      <c r="D40">
        <v>8.0706992465586307</v>
      </c>
      <c r="E40">
        <v>8.8822016929978194</v>
      </c>
      <c r="F40">
        <v>9.8791311863059796</v>
      </c>
      <c r="G40">
        <v>10.8577127281996</v>
      </c>
      <c r="H40">
        <v>11.1955495584857</v>
      </c>
      <c r="I40">
        <v>11.732764077477601</v>
      </c>
      <c r="J40">
        <v>12.5497066795315</v>
      </c>
      <c r="K40">
        <v>13.1908653611359</v>
      </c>
      <c r="L40">
        <v>13.6740298972452</v>
      </c>
      <c r="M40">
        <v>14.1575203321537</v>
      </c>
      <c r="N40">
        <v>14.4724331340869</v>
      </c>
      <c r="O40">
        <v>15.1784275955665</v>
      </c>
      <c r="P40">
        <v>16.1874934661381</v>
      </c>
      <c r="Q40">
        <v>17.300294462160799</v>
      </c>
      <c r="R40">
        <v>18.630607464589598</v>
      </c>
      <c r="S40">
        <v>20.056905177505701</v>
      </c>
      <c r="T40">
        <v>19.769387432888099</v>
      </c>
      <c r="U40">
        <v>19.919605962207399</v>
      </c>
      <c r="V40">
        <v>20.359092360916101</v>
      </c>
      <c r="W40">
        <v>20.984172269250401</v>
      </c>
      <c r="X40">
        <v>21.663768682702202</v>
      </c>
      <c r="Y40">
        <v>22.340288401032499</v>
      </c>
      <c r="Z40">
        <v>23.004273456237101</v>
      </c>
      <c r="AA40">
        <v>23.6360271287549</v>
      </c>
      <c r="AB40">
        <v>24.225562113076499</v>
      </c>
      <c r="AC40">
        <v>24.799040390481998</v>
      </c>
      <c r="AD40">
        <v>25.389936626615999</v>
      </c>
      <c r="AE40">
        <v>25.958938837860899</v>
      </c>
      <c r="AF40">
        <v>26.498638629408202</v>
      </c>
      <c r="AG40">
        <v>27.0382997513364</v>
      </c>
      <c r="AH40">
        <v>27.595414138651499</v>
      </c>
      <c r="AI40">
        <v>28.193825656388402</v>
      </c>
      <c r="AJ40">
        <v>28.811670809476901</v>
      </c>
      <c r="AK40">
        <v>29.446256482051901</v>
      </c>
      <c r="AL40">
        <v>30.099251439165599</v>
      </c>
      <c r="AM40">
        <v>30.706635132313501</v>
      </c>
      <c r="AN40">
        <v>31.272181871456599</v>
      </c>
      <c r="AO40">
        <v>31.827072168814201</v>
      </c>
      <c r="AP40">
        <v>32.371789253858502</v>
      </c>
      <c r="AQ40">
        <v>32.923755625066498</v>
      </c>
      <c r="AR40">
        <v>33.485699968613602</v>
      </c>
      <c r="AS40">
        <v>34.046181456868801</v>
      </c>
      <c r="AT40">
        <v>34.6221273839924</v>
      </c>
      <c r="AU40">
        <v>35.211663790678799</v>
      </c>
      <c r="AV40">
        <v>35.810828409062303</v>
      </c>
    </row>
    <row r="41" spans="1:48" x14ac:dyDescent="0.35">
      <c r="A41" t="s">
        <v>155</v>
      </c>
      <c r="B41">
        <v>15.8082024589065</v>
      </c>
      <c r="C41">
        <v>15.933168486249601</v>
      </c>
      <c r="D41">
        <v>15.9749933948743</v>
      </c>
      <c r="E41">
        <v>17.3147741793798</v>
      </c>
      <c r="F41">
        <v>19.246659461174701</v>
      </c>
      <c r="G41">
        <v>21.290594649567701</v>
      </c>
      <c r="H41">
        <v>22.164916219332401</v>
      </c>
      <c r="I41">
        <v>23.485132004206701</v>
      </c>
      <c r="J41">
        <v>25.413498585253102</v>
      </c>
      <c r="K41">
        <v>27.0306486024827</v>
      </c>
      <c r="L41">
        <v>28.354301961593901</v>
      </c>
      <c r="M41">
        <v>29.704399209618199</v>
      </c>
      <c r="N41">
        <v>31.048702069187499</v>
      </c>
      <c r="O41">
        <v>33.101811434726997</v>
      </c>
      <c r="P41">
        <v>35.768136451319698</v>
      </c>
      <c r="Q41">
        <v>38.668899239640801</v>
      </c>
      <c r="R41">
        <v>42.090671809166402</v>
      </c>
      <c r="S41">
        <v>46.209936831524999</v>
      </c>
      <c r="T41">
        <v>45.706091798305799</v>
      </c>
      <c r="U41">
        <v>46.129224386991801</v>
      </c>
      <c r="V41">
        <v>47.202743847199102</v>
      </c>
      <c r="W41">
        <v>48.706207129036898</v>
      </c>
      <c r="X41">
        <v>50.338520835239997</v>
      </c>
      <c r="Y41">
        <v>51.959426002306898</v>
      </c>
      <c r="Z41">
        <v>53.540677264680198</v>
      </c>
      <c r="AA41">
        <v>55.031096397781397</v>
      </c>
      <c r="AB41">
        <v>56.404740493025798</v>
      </c>
      <c r="AC41">
        <v>57.7275986096802</v>
      </c>
      <c r="AD41">
        <v>59.078534264282503</v>
      </c>
      <c r="AE41">
        <v>60.367089383488498</v>
      </c>
      <c r="AF41">
        <v>61.578006075987098</v>
      </c>
      <c r="AG41">
        <v>62.782634506459203</v>
      </c>
      <c r="AH41">
        <v>64.0255914392189</v>
      </c>
      <c r="AI41">
        <v>65.3629749088701</v>
      </c>
      <c r="AJ41">
        <v>66.744890689726205</v>
      </c>
      <c r="AK41">
        <v>68.166025430889903</v>
      </c>
      <c r="AL41">
        <v>69.631461972786397</v>
      </c>
      <c r="AM41">
        <v>70.990183296700195</v>
      </c>
      <c r="AN41">
        <v>72.252755202915296</v>
      </c>
      <c r="AO41">
        <v>73.492323924089007</v>
      </c>
      <c r="AP41">
        <v>74.710088925335796</v>
      </c>
      <c r="AQ41">
        <v>75.946673910723405</v>
      </c>
      <c r="AR41">
        <v>77.207550690010905</v>
      </c>
      <c r="AS41">
        <v>78.465715045021099</v>
      </c>
      <c r="AT41">
        <v>79.759982214126197</v>
      </c>
      <c r="AU41">
        <v>81.085634474518201</v>
      </c>
      <c r="AV41">
        <v>82.433233103908194</v>
      </c>
    </row>
    <row r="42" spans="1:48" x14ac:dyDescent="0.35">
      <c r="A42" t="s">
        <v>156</v>
      </c>
      <c r="B42">
        <v>14.732382678702701</v>
      </c>
      <c r="C42">
        <v>14.848844201854501</v>
      </c>
      <c r="D42">
        <v>14.8878246785477</v>
      </c>
      <c r="E42">
        <v>15.3210358149509</v>
      </c>
      <c r="F42">
        <v>16.540058757434899</v>
      </c>
      <c r="G42">
        <v>17.991740796722301</v>
      </c>
      <c r="H42">
        <v>18.53719639753</v>
      </c>
      <c r="I42">
        <v>19.5010291500327</v>
      </c>
      <c r="J42">
        <v>20.981141628878699</v>
      </c>
      <c r="K42">
        <v>22.196553802037801</v>
      </c>
      <c r="L42">
        <v>23.151845422473102</v>
      </c>
      <c r="M42">
        <v>24.104954011907498</v>
      </c>
      <c r="N42">
        <v>25.912839659165702</v>
      </c>
      <c r="O42">
        <v>27.8421594947317</v>
      </c>
      <c r="P42">
        <v>29.993127663323602</v>
      </c>
      <c r="Q42">
        <v>32.147337168928303</v>
      </c>
      <c r="R42">
        <v>34.594535900879102</v>
      </c>
      <c r="S42">
        <v>37.421082511290599</v>
      </c>
      <c r="T42">
        <v>36.939472900546797</v>
      </c>
      <c r="U42">
        <v>37.221177754608902</v>
      </c>
      <c r="V42">
        <v>38.016564666262902</v>
      </c>
      <c r="W42">
        <v>39.144010619806899</v>
      </c>
      <c r="X42">
        <v>40.366807735690003</v>
      </c>
      <c r="Y42">
        <v>41.579256493085801</v>
      </c>
      <c r="Z42">
        <v>42.765343552113798</v>
      </c>
      <c r="AA42">
        <v>43.888493944937402</v>
      </c>
      <c r="AB42">
        <v>44.930355832355197</v>
      </c>
      <c r="AC42">
        <v>45.945396115441397</v>
      </c>
      <c r="AD42">
        <v>46.994858246799303</v>
      </c>
      <c r="AE42">
        <v>48.004332166544202</v>
      </c>
      <c r="AF42">
        <v>48.959272461359198</v>
      </c>
      <c r="AG42">
        <v>49.9145433803087</v>
      </c>
      <c r="AH42">
        <v>50.9041378131787</v>
      </c>
      <c r="AI42">
        <v>51.970752254226497</v>
      </c>
      <c r="AJ42">
        <v>53.073447042212401</v>
      </c>
      <c r="AK42">
        <v>54.207260797052797</v>
      </c>
      <c r="AL42">
        <v>55.376010594903001</v>
      </c>
      <c r="AM42">
        <v>56.458550982827902</v>
      </c>
      <c r="AN42">
        <v>57.463801042296303</v>
      </c>
      <c r="AO42">
        <v>58.450333883576597</v>
      </c>
      <c r="AP42">
        <v>59.4193042309738</v>
      </c>
      <c r="AQ42">
        <v>60.4033830210358</v>
      </c>
      <c r="AR42">
        <v>61.406939481486098</v>
      </c>
      <c r="AS42">
        <v>62.408581015260403</v>
      </c>
      <c r="AT42">
        <v>63.439378657083701</v>
      </c>
      <c r="AU42">
        <v>64.495708795507795</v>
      </c>
      <c r="AV42">
        <v>65.570190942039901</v>
      </c>
    </row>
    <row r="43" spans="1:48" x14ac:dyDescent="0.35">
      <c r="A43" t="s">
        <v>142</v>
      </c>
      <c r="B43">
        <v>0.96116878123798499</v>
      </c>
      <c r="C43">
        <v>0.98039215686274495</v>
      </c>
      <c r="D43">
        <v>0.99999988390000005</v>
      </c>
      <c r="E43">
        <v>1.023381557</v>
      </c>
      <c r="F43">
        <v>1.0440037069999999</v>
      </c>
      <c r="G43">
        <v>1.0594570990000001</v>
      </c>
      <c r="H43">
        <v>1.071855529</v>
      </c>
      <c r="I43">
        <v>1.0828633409999999</v>
      </c>
      <c r="J43">
        <v>1.0918355710000001</v>
      </c>
      <c r="K43">
        <v>1.1034809919999999</v>
      </c>
      <c r="L43">
        <v>1.1170752239999999</v>
      </c>
      <c r="M43">
        <v>1.13225121</v>
      </c>
      <c r="N43">
        <v>1.1353110479999999</v>
      </c>
      <c r="O43">
        <v>1.14167759</v>
      </c>
      <c r="P43">
        <v>1.1518619370000001</v>
      </c>
      <c r="Q43">
        <v>1.165370244</v>
      </c>
      <c r="R43">
        <v>1.183897209</v>
      </c>
      <c r="S43">
        <v>1.2076113180000001</v>
      </c>
      <c r="T43">
        <v>1.2368081280000001</v>
      </c>
      <c r="U43">
        <v>1.270282124</v>
      </c>
      <c r="V43">
        <v>1.3076743159999999</v>
      </c>
      <c r="W43">
        <v>1.3481506459999999</v>
      </c>
      <c r="X43">
        <v>1.390979908</v>
      </c>
      <c r="Y43">
        <v>1.4351798099999999</v>
      </c>
      <c r="Z43">
        <v>1.4797752989999999</v>
      </c>
      <c r="AA43">
        <v>1.524584307</v>
      </c>
      <c r="AB43">
        <v>1.5688787909999999</v>
      </c>
      <c r="AC43">
        <v>1.613529674</v>
      </c>
      <c r="AD43">
        <v>1.656266021</v>
      </c>
      <c r="AE43">
        <v>1.6975035030000001</v>
      </c>
      <c r="AF43">
        <v>1.738145855</v>
      </c>
      <c r="AG43">
        <v>1.777326626</v>
      </c>
      <c r="AH43">
        <v>1.8162085910000001</v>
      </c>
      <c r="AI43">
        <v>1.8545411730000001</v>
      </c>
      <c r="AJ43">
        <v>1.892716973</v>
      </c>
      <c r="AK43">
        <v>1.9307822960000001</v>
      </c>
      <c r="AL43">
        <v>1.968585483</v>
      </c>
      <c r="AM43">
        <v>2.0066253550000002</v>
      </c>
      <c r="AN43">
        <v>2.0447989039999999</v>
      </c>
      <c r="AO43">
        <v>2.0827412129999998</v>
      </c>
      <c r="AP43">
        <v>2.1209739769999998</v>
      </c>
      <c r="AQ43">
        <v>2.1592678790000002</v>
      </c>
      <c r="AR43">
        <v>2.1974259580000002</v>
      </c>
      <c r="AS43">
        <v>2.2361190070000001</v>
      </c>
      <c r="AT43">
        <v>2.2750649620000001</v>
      </c>
      <c r="AU43">
        <v>2.3144027839999999</v>
      </c>
      <c r="AV43">
        <v>2.3543926329999998</v>
      </c>
    </row>
    <row r="44" spans="1:48" x14ac:dyDescent="0.35">
      <c r="A44" t="s">
        <v>143</v>
      </c>
      <c r="B44">
        <v>0.96116878123798499</v>
      </c>
      <c r="C44">
        <v>0.98039215686274495</v>
      </c>
      <c r="D44">
        <v>1.0000068230000001</v>
      </c>
      <c r="E44">
        <v>1.0233838159999999</v>
      </c>
      <c r="F44">
        <v>1.0440020000000001</v>
      </c>
      <c r="G44">
        <v>1.0594501670000001</v>
      </c>
      <c r="H44">
        <v>1.0718443630000001</v>
      </c>
      <c r="I44">
        <v>1.0828482909999999</v>
      </c>
      <c r="J44">
        <v>1.091816809</v>
      </c>
      <c r="K44">
        <v>1.1034591220000001</v>
      </c>
      <c r="L44">
        <v>1.1170510440000001</v>
      </c>
      <c r="M44">
        <v>1.1322251990000001</v>
      </c>
      <c r="N44">
        <v>1.1352903569999999</v>
      </c>
      <c r="O44">
        <v>1.1416809729999999</v>
      </c>
      <c r="P44">
        <v>1.151910921</v>
      </c>
      <c r="Q44">
        <v>1.165493433</v>
      </c>
      <c r="R44">
        <v>1.1841283250000001</v>
      </c>
      <c r="S44">
        <v>1.2079738259999999</v>
      </c>
      <c r="T44">
        <v>1.2340177370000001</v>
      </c>
      <c r="U44">
        <v>1.2630988409999999</v>
      </c>
      <c r="V44">
        <v>1.294310911</v>
      </c>
      <c r="W44">
        <v>1.326883928</v>
      </c>
      <c r="X44">
        <v>1.3607745170000001</v>
      </c>
      <c r="Y44">
        <v>1.39434758</v>
      </c>
      <c r="Z44">
        <v>1.4276898259999999</v>
      </c>
      <c r="AA44">
        <v>1.460655866</v>
      </c>
      <c r="AB44">
        <v>1.4926425990000001</v>
      </c>
      <c r="AC44">
        <v>1.524819207</v>
      </c>
      <c r="AD44">
        <v>1.5559053469999999</v>
      </c>
      <c r="AE44">
        <v>1.586329597</v>
      </c>
      <c r="AF44">
        <v>1.616919776</v>
      </c>
      <c r="AG44">
        <v>1.646984513</v>
      </c>
      <c r="AH44">
        <v>1.677214854</v>
      </c>
      <c r="AI44">
        <v>1.7073665</v>
      </c>
      <c r="AJ44">
        <v>1.73752032</v>
      </c>
      <c r="AK44">
        <v>1.7674680149999999</v>
      </c>
      <c r="AL44">
        <v>1.796957546</v>
      </c>
      <c r="AM44">
        <v>1.82603245</v>
      </c>
      <c r="AN44">
        <v>1.8545904479999999</v>
      </c>
      <c r="AO44">
        <v>1.8822081509999999</v>
      </c>
      <c r="AP44">
        <v>1.909276226</v>
      </c>
      <c r="AQ44">
        <v>1.935629136</v>
      </c>
      <c r="AR44">
        <v>1.9611363159999999</v>
      </c>
      <c r="AS44">
        <v>1.9862919990000001</v>
      </c>
      <c r="AT44">
        <v>2.0109637170000001</v>
      </c>
      <c r="AU44">
        <v>2.0353437599999999</v>
      </c>
      <c r="AV44">
        <v>2.0593538919999999</v>
      </c>
    </row>
    <row r="46" spans="1:48" x14ac:dyDescent="0.35">
      <c r="B46" t="s">
        <v>174</v>
      </c>
      <c r="C46" t="s">
        <v>175</v>
      </c>
      <c r="D46" t="s">
        <v>176</v>
      </c>
      <c r="E46" t="s">
        <v>177</v>
      </c>
      <c r="G46" t="s">
        <v>122</v>
      </c>
      <c r="H46" t="s">
        <v>123</v>
      </c>
      <c r="I46" t="s">
        <v>169</v>
      </c>
      <c r="J46" t="s">
        <v>170</v>
      </c>
      <c r="K46" t="s">
        <v>171</v>
      </c>
      <c r="L46" t="s">
        <v>172</v>
      </c>
      <c r="M46" t="s">
        <v>173</v>
      </c>
    </row>
    <row r="47" spans="1:48" x14ac:dyDescent="0.35">
      <c r="A47" s="48" t="s">
        <v>116</v>
      </c>
      <c r="B47" s="38">
        <v>39.639157803342741</v>
      </c>
      <c r="C47">
        <f>R3</f>
        <v>57.681542669999999</v>
      </c>
      <c r="D47">
        <f>'Mix gaz 2050'!D7</f>
        <v>323.62681945530733</v>
      </c>
      <c r="E47">
        <f>AV3</f>
        <v>145.50042199999999</v>
      </c>
      <c r="G47">
        <f t="shared" ref="G47:G52" si="0">R25/$R$43</f>
        <v>3.3232627169075624</v>
      </c>
      <c r="H47">
        <f t="shared" ref="H47:H52" si="1">R37/$R$43</f>
        <v>3.24783931612986</v>
      </c>
      <c r="I47" s="55"/>
    </row>
    <row r="48" spans="1:48" x14ac:dyDescent="0.35">
      <c r="A48" s="49" t="s">
        <v>117</v>
      </c>
      <c r="B48" s="50">
        <v>40.211798477128852</v>
      </c>
      <c r="C48" s="51">
        <f>R5</f>
        <v>38.43588441</v>
      </c>
      <c r="E48" s="51">
        <f>AV6</f>
        <v>37.226044790000003</v>
      </c>
      <c r="G48">
        <f t="shared" si="0"/>
        <v>3.933292028685448</v>
      </c>
      <c r="H48">
        <f t="shared" si="1"/>
        <v>14.619858017017762</v>
      </c>
      <c r="I48" s="56">
        <f>B48-C48</f>
        <v>1.775914067128852</v>
      </c>
      <c r="J48" s="51">
        <f t="shared" ref="J48:K52" si="2">$I48*G48/(SUM($G48:$H48))</f>
        <v>0.37649610048219234</v>
      </c>
      <c r="K48" s="51">
        <f t="shared" si="2"/>
        <v>1.3994179666466597</v>
      </c>
      <c r="L48" s="51">
        <f>(1+J48/G48)^(1/(2021-2006))-1</f>
        <v>6.1127405689069825E-3</v>
      </c>
      <c r="M48" s="51">
        <f>(1+K48/H48)^(1/(2021-2006))-1</f>
        <v>6.1127405689069825E-3</v>
      </c>
      <c r="N48" s="51">
        <v>3.5000000000000003E-2</v>
      </c>
      <c r="O48" s="51">
        <f>N48</f>
        <v>3.5000000000000003E-2</v>
      </c>
      <c r="P48" s="58">
        <v>3.5000000000000003E-2</v>
      </c>
      <c r="Q48" s="58">
        <f>P48</f>
        <v>3.5000000000000003E-2</v>
      </c>
    </row>
    <row r="49" spans="1:17" x14ac:dyDescent="0.35">
      <c r="A49" s="52" t="s">
        <v>118</v>
      </c>
      <c r="B49" s="38">
        <v>89.3646140337448</v>
      </c>
      <c r="C49">
        <f>R8</f>
        <v>90.092946060000003</v>
      </c>
      <c r="D49">
        <f>'Mix gaz 2050'!N11</f>
        <v>94.450276774940903</v>
      </c>
      <c r="E49">
        <f>AV9</f>
        <v>98.318463929999893</v>
      </c>
      <c r="F49">
        <f>(D49/E49)^(1/28)-1</f>
        <v>-1.4324843575984625E-3</v>
      </c>
      <c r="G49">
        <f t="shared" si="0"/>
        <v>23.018914266833619</v>
      </c>
      <c r="H49">
        <f t="shared" si="1"/>
        <v>78.572865932235004</v>
      </c>
      <c r="I49" s="56">
        <f>B49-C49</f>
        <v>-0.72833202625520244</v>
      </c>
      <c r="J49" s="51">
        <f t="shared" si="2"/>
        <v>-0.16502725355639963</v>
      </c>
      <c r="K49" s="51">
        <f t="shared" si="2"/>
        <v>-0.56330477269880275</v>
      </c>
      <c r="L49" s="51">
        <f t="shared" ref="L49:L52" si="3">(1+J49/G49)^(1/(2021-2006))-1</f>
        <v>-4.7955328028792543E-4</v>
      </c>
      <c r="M49" s="51">
        <f t="shared" ref="M49:M52" si="4">(1+K49/H49)^(1/(2021-2006))-1</f>
        <v>-4.7955328028792543E-4</v>
      </c>
      <c r="N49" s="51">
        <f>0.06</f>
        <v>0.06</v>
      </c>
      <c r="O49" s="51">
        <f t="shared" ref="O49:Q52" si="5">N49</f>
        <v>0.06</v>
      </c>
      <c r="P49" s="58">
        <f>0.06</f>
        <v>0.06</v>
      </c>
      <c r="Q49" s="58">
        <f t="shared" si="5"/>
        <v>0.06</v>
      </c>
    </row>
    <row r="50" spans="1:17" x14ac:dyDescent="0.35">
      <c r="A50" s="52" t="s">
        <v>119</v>
      </c>
      <c r="B50" s="38">
        <v>25.714553941078062</v>
      </c>
      <c r="C50">
        <f>R11</f>
        <v>23.88432895</v>
      </c>
      <c r="E50">
        <f>AV12</f>
        <v>23.238703470000001</v>
      </c>
      <c r="G50">
        <f t="shared" si="0"/>
        <v>9.463610003355452</v>
      </c>
      <c r="H50">
        <f t="shared" si="1"/>
        <v>15.736676565295966</v>
      </c>
      <c r="I50" s="56">
        <f>B50-C50</f>
        <v>1.8302249910780617</v>
      </c>
      <c r="J50" s="51">
        <f t="shared" si="2"/>
        <v>0.6873150226594581</v>
      </c>
      <c r="K50" s="51">
        <f t="shared" si="2"/>
        <v>1.1429099684186035</v>
      </c>
      <c r="L50" s="51">
        <f t="shared" si="3"/>
        <v>4.685001764202168E-3</v>
      </c>
      <c r="M50" s="51">
        <f t="shared" si="4"/>
        <v>4.685001764202168E-3</v>
      </c>
      <c r="N50" s="51">
        <v>0.05</v>
      </c>
      <c r="O50" s="51">
        <f t="shared" si="5"/>
        <v>0.05</v>
      </c>
      <c r="P50" s="58">
        <v>0.05</v>
      </c>
      <c r="Q50" s="58">
        <f t="shared" si="5"/>
        <v>0.05</v>
      </c>
    </row>
    <row r="51" spans="1:17" x14ac:dyDescent="0.35">
      <c r="A51" s="52" t="s">
        <v>120</v>
      </c>
      <c r="B51" s="38">
        <v>52.722542027571706</v>
      </c>
      <c r="C51">
        <f>R14</f>
        <v>54.750039739999998</v>
      </c>
      <c r="E51">
        <f>AV15</f>
        <v>52.164373789999999</v>
      </c>
      <c r="G51">
        <f t="shared" si="0"/>
        <v>26.203012564591408</v>
      </c>
      <c r="H51">
        <f t="shared" si="1"/>
        <v>35.552640456614512</v>
      </c>
      <c r="I51" s="56">
        <f>B51-C51</f>
        <v>-2.0274977124282927</v>
      </c>
      <c r="J51" s="51">
        <f t="shared" si="2"/>
        <v>-0.86027020093522566</v>
      </c>
      <c r="K51" s="51">
        <f t="shared" si="2"/>
        <v>-1.167227511493067</v>
      </c>
      <c r="L51" s="51">
        <f t="shared" si="3"/>
        <v>-2.2229918712526331E-3</v>
      </c>
      <c r="M51" s="51">
        <f t="shared" si="4"/>
        <v>-2.2229918712526331E-3</v>
      </c>
      <c r="N51" s="51">
        <v>0.06</v>
      </c>
      <c r="O51" s="51">
        <f t="shared" si="5"/>
        <v>0.06</v>
      </c>
      <c r="P51" s="58">
        <v>0.06</v>
      </c>
      <c r="Q51" s="58">
        <f t="shared" si="5"/>
        <v>0.06</v>
      </c>
    </row>
    <row r="52" spans="1:17" x14ac:dyDescent="0.35">
      <c r="A52" s="53" t="s">
        <v>121</v>
      </c>
      <c r="B52" s="38">
        <v>59.547538529667754</v>
      </c>
      <c r="C52">
        <f>R17</f>
        <v>59.421906900000003</v>
      </c>
      <c r="E52">
        <f>AV18</f>
        <v>56.781348870000002</v>
      </c>
      <c r="G52">
        <f t="shared" si="0"/>
        <v>28.150112977591704</v>
      </c>
      <c r="H52">
        <f t="shared" si="1"/>
        <v>29.220894886727539</v>
      </c>
      <c r="I52" s="56">
        <f>B52-C52</f>
        <v>0.1256316296677511</v>
      </c>
      <c r="J52" s="51">
        <f t="shared" si="2"/>
        <v>6.1643410153608948E-2</v>
      </c>
      <c r="K52" s="51">
        <f t="shared" si="2"/>
        <v>6.3988219514142158E-2</v>
      </c>
      <c r="L52" s="51">
        <f t="shared" si="3"/>
        <v>1.4583838401671656E-4</v>
      </c>
      <c r="M52" s="51">
        <f t="shared" si="4"/>
        <v>1.4583838401671656E-4</v>
      </c>
      <c r="N52" s="51">
        <v>0.05</v>
      </c>
      <c r="O52" s="51">
        <f t="shared" si="5"/>
        <v>0.05</v>
      </c>
      <c r="P52" s="58">
        <v>0.05</v>
      </c>
      <c r="Q52" s="58">
        <f t="shared" si="5"/>
        <v>0.05</v>
      </c>
    </row>
    <row r="54" spans="1:17" x14ac:dyDescent="0.35">
      <c r="B54" s="57">
        <v>39.639157803342741</v>
      </c>
      <c r="C54" s="57">
        <v>57.513168090000001</v>
      </c>
      <c r="D54" s="57">
        <v>323.62681945530733</v>
      </c>
      <c r="E54" s="57">
        <v>203.63696640000001</v>
      </c>
    </row>
    <row r="55" spans="1:17" x14ac:dyDescent="0.35">
      <c r="B55" s="57">
        <v>40.211798477128852</v>
      </c>
      <c r="C55" s="58">
        <v>38.422872890000001</v>
      </c>
      <c r="D55" s="57"/>
      <c r="E55" s="57">
        <v>43.161910689999999</v>
      </c>
    </row>
    <row r="56" spans="1:17" x14ac:dyDescent="0.35">
      <c r="B56" s="57">
        <v>89.3646140337448</v>
      </c>
      <c r="C56" s="57">
        <v>90.050256289999894</v>
      </c>
      <c r="D56" s="57">
        <v>97.055075367857043</v>
      </c>
      <c r="E56" s="57">
        <v>103.10758370000001</v>
      </c>
      <c r="G56">
        <f>(1+0.0023)^(1/28)-1</f>
        <v>8.2051903526281222E-5</v>
      </c>
    </row>
    <row r="57" spans="1:17" x14ac:dyDescent="0.35">
      <c r="B57" s="57">
        <v>25.714553941078062</v>
      </c>
      <c r="C57" s="57">
        <v>22.659821449999999</v>
      </c>
      <c r="D57" s="57"/>
      <c r="E57" s="57">
        <v>25.371884699999999</v>
      </c>
    </row>
    <row r="58" spans="1:17" x14ac:dyDescent="0.35">
      <c r="B58" s="57">
        <v>52.722542027571706</v>
      </c>
      <c r="C58" s="57">
        <v>51.818839519999997</v>
      </c>
      <c r="D58" s="57"/>
      <c r="E58" s="57">
        <v>56.540934120000003</v>
      </c>
    </row>
    <row r="59" spans="1:17" x14ac:dyDescent="0.35">
      <c r="B59" s="57">
        <v>59.547538529667754</v>
      </c>
      <c r="C59" s="57">
        <v>56.18492766</v>
      </c>
      <c r="D59" s="57"/>
      <c r="E59" s="57">
        <v>61.590506359999999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Mix gaz 2050</vt:lpstr>
      <vt:lpstr>Méthanisation</vt:lpstr>
      <vt:lpstr>Feuil1</vt:lpstr>
      <vt:lpstr>Pyrogazéification</vt:lpstr>
      <vt:lpstr>Power-to-methane</vt:lpstr>
      <vt:lpstr>Réseaux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VITEL Manon</dc:creator>
  <cp:lastModifiedBy>CALLONNEC Gaël</cp:lastModifiedBy>
  <dcterms:created xsi:type="dcterms:W3CDTF">2021-11-30T13:23:12Z</dcterms:created>
  <dcterms:modified xsi:type="dcterms:W3CDTF">2022-01-24T22:53:50Z</dcterms:modified>
</cp:coreProperties>
</file>