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llonnecg\Github\ThreeME\data\calibrations\"/>
    </mc:Choice>
  </mc:AlternateContent>
  <bookViews>
    <workbookView minimized="1" xWindow="0" yWindow="0" windowWidth="19200" windowHeight="6760" activeTab="2"/>
  </bookViews>
  <sheets>
    <sheet name="S0" sheetId="1" r:id="rId1"/>
    <sheet name="S1" sheetId="4" r:id="rId2"/>
    <sheet name="Feuil1" sheetId="3" r:id="rId3"/>
  </sheets>
  <externalReferences>
    <externalReference r:id="rId4"/>
    <externalReference r:id="rId5"/>
    <externalReference r:id="rId6"/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3" l="1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11" i="3"/>
  <c r="K11" i="3"/>
  <c r="C11" i="4" l="1"/>
  <c r="C7" i="4" l="1"/>
  <c r="H11" i="4"/>
  <c r="H6" i="4"/>
  <c r="G6" i="4"/>
  <c r="G11" i="4" s="1"/>
  <c r="C9" i="1"/>
  <c r="C9" i="4"/>
  <c r="C8" i="4"/>
  <c r="B8" i="4"/>
  <c r="B5" i="4" s="1"/>
  <c r="B7" i="4"/>
  <c r="B4" i="4" s="1"/>
  <c r="E13" i="4"/>
  <c r="E14" i="4" s="1"/>
  <c r="B13" i="4"/>
  <c r="H10" i="4"/>
  <c r="G10" i="4"/>
  <c r="C10" i="4"/>
  <c r="C6" i="4" s="1"/>
  <c r="C12" i="4" s="1"/>
  <c r="B10" i="4"/>
  <c r="E9" i="4"/>
  <c r="E8" i="4"/>
  <c r="E7" i="4"/>
  <c r="E5" i="4"/>
  <c r="E4" i="4"/>
  <c r="E6" i="4" s="1"/>
  <c r="E11" i="4" s="1"/>
  <c r="C8" i="1"/>
  <c r="C5" i="1" s="1"/>
  <c r="C7" i="1"/>
  <c r="C4" i="1" s="1"/>
  <c r="B7" i="1"/>
  <c r="B10" i="1"/>
  <c r="C10" i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12" i="3"/>
  <c r="J11" i="3"/>
  <c r="J4" i="3"/>
  <c r="J5" i="3"/>
  <c r="J6" i="3"/>
  <c r="J7" i="3"/>
  <c r="J8" i="3"/>
  <c r="J9" i="3"/>
  <c r="J10" i="3"/>
  <c r="J3" i="3"/>
  <c r="H10" i="1"/>
  <c r="G10" i="1"/>
  <c r="H6" i="1"/>
  <c r="H11" i="1" s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B6" i="4" l="1"/>
  <c r="B11" i="4" s="1"/>
  <c r="C6" i="1"/>
  <c r="C12" i="1" s="1"/>
  <c r="B9" i="4"/>
  <c r="N3" i="3"/>
  <c r="R3" i="3"/>
  <c r="Q3" i="3"/>
  <c r="P3" i="3"/>
  <c r="O3" i="3"/>
  <c r="M3" i="3"/>
  <c r="L3" i="3"/>
  <c r="G6" i="1"/>
  <c r="G11" i="1" s="1"/>
  <c r="B5" i="1"/>
  <c r="B4" i="1"/>
  <c r="E5" i="1"/>
  <c r="B13" i="1"/>
  <c r="E14" i="1"/>
  <c r="E13" i="1"/>
  <c r="E8" i="1"/>
  <c r="E7" i="1"/>
  <c r="E4" i="1" s="1"/>
  <c r="E9" i="1"/>
  <c r="B8" i="1"/>
  <c r="B9" i="1"/>
  <c r="E6" i="1" l="1"/>
  <c r="E11" i="1" s="1"/>
  <c r="B6" i="1" l="1"/>
  <c r="B11" i="1" s="1"/>
</calcChain>
</file>

<file path=xl/comments1.xml><?xml version="1.0" encoding="utf-8"?>
<comments xmlns="http://schemas.openxmlformats.org/spreadsheetml/2006/main">
  <authors>
    <author>CALLONNEC Gaël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 dom ? 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source INSEE
3ME est calibré sur cette donnée
</t>
        </r>
      </text>
    </comment>
  </commentList>
</comments>
</file>

<file path=xl/comments2.xml><?xml version="1.0" encoding="utf-8"?>
<comments xmlns="http://schemas.openxmlformats.org/spreadsheetml/2006/main">
  <authors>
    <author>CALLONNEC Gaël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 dom ? La population ménage = 64.7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source INSEE
3ME est calibré sur cette donnée
</t>
        </r>
      </text>
    </comment>
  </commentList>
</comments>
</file>

<file path=xl/sharedStrings.xml><?xml version="1.0" encoding="utf-8"?>
<sst xmlns="http://schemas.openxmlformats.org/spreadsheetml/2006/main" count="42" uniqueCount="27">
  <si>
    <t>MI</t>
  </si>
  <si>
    <t>LC</t>
  </si>
  <si>
    <t>en M m²</t>
  </si>
  <si>
    <t>POP</t>
  </si>
  <si>
    <t>BUIL</t>
  </si>
  <si>
    <t>MI en M</t>
  </si>
  <si>
    <t>LC en M</t>
  </si>
  <si>
    <t>m2percapita</t>
  </si>
  <si>
    <t>total Mm² ANTONIO</t>
  </si>
  <si>
    <t>BUIL_0</t>
  </si>
  <si>
    <t>M2PERCAPITA</t>
  </si>
  <si>
    <t>21 09 06 données entrées tend</t>
  </si>
  <si>
    <t>INSEE</t>
  </si>
  <si>
    <t>res princ MI</t>
  </si>
  <si>
    <t>contruction neuves en M</t>
  </si>
  <si>
    <t xml:space="preserve">dont résidence principale </t>
  </si>
  <si>
    <t>ThreeME</t>
  </si>
  <si>
    <t>POP_TOT</t>
  </si>
  <si>
    <t>pop</t>
  </si>
  <si>
    <t>pop (ln)</t>
  </si>
  <si>
    <t>m2percapita ln</t>
  </si>
  <si>
    <t>m2</t>
  </si>
  <si>
    <t>BUIL_2</t>
  </si>
  <si>
    <t>BUIL_H01_DES_0/BUIL_0(-1)</t>
  </si>
  <si>
    <t>BUIL_H01_DES_2/BUIL_2(-1)</t>
  </si>
  <si>
    <t>NEWBUIL_0/100</t>
  </si>
  <si>
    <t>NEWBUIL_2/100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</si>
</sst>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2" fillId="0" borderId="0" xfId="0" applyNumberFormat="1" applyFont="1"/>
    <xf numFmtId="43" fontId="0" fillId="0" borderId="0" xfId="1" applyFont="1"/>
    <xf numFmtId="164" fontId="5" fillId="0" borderId="0" xfId="0" applyNumberFormat="1" applyFont="1"/>
    <xf numFmtId="164" fontId="6" fillId="0" borderId="0" xfId="0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Desktop/vision%20ADEME%20neutralit&#233;/residentiel/21-09-06%20Donn&#233;es_entr&#233;es%20Ten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Desktop/vision%20ADEME%20neutralit&#233;/residentiel/Residential%20ANTONIO%20All%20Scenarios_2104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SEE%20base-cc-logement-20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Desktop/vision%20ADEME%20neutralit&#233;/residentiel/21-09-06%20Donn&#233;es_entr&#233;es%20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ez-moi"/>
      <sheetName val="ANTONIO"/>
      <sheetName val="VIVALDI"/>
      <sheetName val="Hypothèses complémentaires"/>
      <sheetName val="Par département"/>
      <sheetName val="VIVALDI pour CLIM"/>
      <sheetName val="Pop &amp; log par zone climatique"/>
      <sheetName val="CLIM Tertiaire"/>
      <sheetName val="CLIM Résidentiel"/>
      <sheetName val="PEPITO"/>
      <sheetName val="PEPITO - référence"/>
      <sheetName val="3ME"/>
      <sheetName val="CONSOMAT"/>
      <sheetName val="RENOMAT"/>
      <sheetName val="BOIS"/>
      <sheetName val="Matmat"/>
      <sheetName val="ARTIFICIALISATION"/>
    </sheetNames>
    <sheetDataSet>
      <sheetData sheetId="0"/>
      <sheetData sheetId="1">
        <row r="14">
          <cell r="D14">
            <v>62477758.359945513</v>
          </cell>
          <cell r="H14">
            <v>67247837.321494728</v>
          </cell>
        </row>
        <row r="58">
          <cell r="G58">
            <v>113</v>
          </cell>
        </row>
        <row r="59">
          <cell r="G59">
            <v>64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5">
          <cell r="B15">
            <v>2491655.6421420765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d"/>
      <sheetName val="S1"/>
      <sheetName val="S2"/>
      <sheetName val="S3"/>
      <sheetName val="S4"/>
    </sheetNames>
    <sheetDataSet>
      <sheetData sheetId="0">
        <row r="177">
          <cell r="C177">
            <v>15961032.933935037</v>
          </cell>
          <cell r="G177">
            <v>18338426.374071844</v>
          </cell>
        </row>
        <row r="178">
          <cell r="C178">
            <v>3594997.0507917227</v>
          </cell>
          <cell r="G178">
            <v>4710171.6926902831</v>
          </cell>
        </row>
        <row r="179">
          <cell r="C179">
            <v>8484482.7048030924</v>
          </cell>
          <cell r="G179">
            <v>10780198.260793313</v>
          </cell>
        </row>
        <row r="180">
          <cell r="G180">
            <v>33828796.32755544</v>
          </cell>
        </row>
      </sheetData>
      <sheetData sheetId="1">
        <row r="177">
          <cell r="C177">
            <v>15961032.933935037</v>
          </cell>
          <cell r="G177">
            <v>17785461.977757275</v>
          </cell>
        </row>
        <row r="178">
          <cell r="C178">
            <v>3594997.0507917227</v>
          </cell>
          <cell r="G178">
            <v>3991934.7756353612</v>
          </cell>
        </row>
        <row r="179">
          <cell r="C179">
            <v>8484482.7048030924</v>
          </cell>
          <cell r="G179">
            <v>10410781.228444524</v>
          </cell>
        </row>
        <row r="180">
          <cell r="G180">
            <v>32188177.981837161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_2015"/>
      <sheetName val="COM_2010"/>
      <sheetName val="ARM_2015"/>
      <sheetName val="ARM_2010"/>
      <sheetName val="Variables_2015"/>
      <sheetName val="Variables_2010"/>
      <sheetName val="Formules"/>
      <sheetName val="Documentation"/>
    </sheetNames>
    <sheetDataSet>
      <sheetData sheetId="0">
        <row r="7">
          <cell r="Q7">
            <v>16461619.618620908</v>
          </cell>
          <cell r="S7">
            <v>12304302.601542549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ez-moi"/>
      <sheetName val="ANTONIO"/>
      <sheetName val="VIVALDI"/>
      <sheetName val="Hypothèses complémentaires"/>
      <sheetName val="Par département"/>
      <sheetName val="VIVALDI pour CLIM"/>
      <sheetName val="Pop &amp; log par zone climatique"/>
      <sheetName val="CLIM Tertiaire"/>
      <sheetName val="CLIM Résidentiel"/>
      <sheetName val="PEPITO"/>
      <sheetName val="PEPITO - référence"/>
      <sheetName val="3ME"/>
      <sheetName val="CONSOMAT"/>
      <sheetName val="RENOMAT"/>
      <sheetName val="BOIS"/>
      <sheetName val="Matmat"/>
      <sheetName val="ARTIFICIALIS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>
            <v>43.041753075098065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C10" sqref="C10"/>
    </sheetView>
  </sheetViews>
  <sheetFormatPr baseColWidth="10" defaultRowHeight="14.5" x14ac:dyDescent="0.35"/>
  <sheetData>
    <row r="1" spans="1:8" x14ac:dyDescent="0.35">
      <c r="B1" t="s">
        <v>11</v>
      </c>
      <c r="E1" t="s">
        <v>12</v>
      </c>
      <c r="G1" t="s">
        <v>16</v>
      </c>
    </row>
    <row r="2" spans="1:8" x14ac:dyDescent="0.35">
      <c r="B2">
        <v>2015</v>
      </c>
      <c r="C2">
        <v>2050</v>
      </c>
      <c r="E2">
        <v>2015</v>
      </c>
      <c r="G2">
        <v>2015</v>
      </c>
      <c r="H2">
        <v>2050</v>
      </c>
    </row>
    <row r="3" spans="1:8" x14ac:dyDescent="0.35">
      <c r="A3" t="s">
        <v>2</v>
      </c>
    </row>
    <row r="4" spans="1:8" x14ac:dyDescent="0.35">
      <c r="A4" t="s">
        <v>0</v>
      </c>
      <c r="B4" s="4">
        <f>112.2*B7</f>
        <v>1790.8278951875113</v>
      </c>
      <c r="C4" s="4">
        <f>C7*[1]ANTONIO!$G$58</f>
        <v>2072.2421802701183</v>
      </c>
      <c r="D4" s="4" t="s">
        <v>13</v>
      </c>
      <c r="E4" s="4">
        <f>112.2*E7</f>
        <v>1846.9937212092659</v>
      </c>
    </row>
    <row r="5" spans="1:8" x14ac:dyDescent="0.35">
      <c r="A5" t="s">
        <v>1</v>
      </c>
      <c r="B5" s="4">
        <f>63*B8</f>
        <v>761.00722460247346</v>
      </c>
      <c r="C5" s="4">
        <f>C8*[1]ANTONIO!$G$59</f>
        <v>991.38367702295022</v>
      </c>
      <c r="D5" s="4"/>
      <c r="E5" s="4">
        <f>63*E8</f>
        <v>775.1710638971806</v>
      </c>
    </row>
    <row r="6" spans="1:8" x14ac:dyDescent="0.35">
      <c r="A6" t="s">
        <v>8</v>
      </c>
      <c r="B6" s="3">
        <f>SUM(B4:B5)</f>
        <v>2551.8351197899847</v>
      </c>
      <c r="C6" s="8">
        <f>C4+C5</f>
        <v>3063.6258572930683</v>
      </c>
      <c r="D6" s="3"/>
      <c r="E6" s="3">
        <f>SUM(E4:E5)</f>
        <v>2622.1647851064463</v>
      </c>
      <c r="G6" s="3">
        <f>Feuil1!B11/1000000</f>
        <v>2623.6689999999999</v>
      </c>
      <c r="H6" s="4">
        <f>Feuil1!B46/1000000</f>
        <v>3080.7777129999999</v>
      </c>
    </row>
    <row r="7" spans="1:8" x14ac:dyDescent="0.35">
      <c r="A7" t="s">
        <v>5</v>
      </c>
      <c r="B7" s="5">
        <f>[2]Tend!$C$177/1000000</f>
        <v>15.961032933935037</v>
      </c>
      <c r="C7" s="3">
        <f>[2]Tend!$G$177/1000000</f>
        <v>18.338426374071844</v>
      </c>
      <c r="E7" s="2">
        <f>[3]COM_2015!$Q$7/1000000</f>
        <v>16.461619618620908</v>
      </c>
      <c r="G7" s="3"/>
    </row>
    <row r="8" spans="1:8" x14ac:dyDescent="0.35">
      <c r="A8" t="s">
        <v>6</v>
      </c>
      <c r="B8" s="5">
        <f>([2]Tend!$C$178+[2]Tend!$C$179)/1000000</f>
        <v>12.079479755594816</v>
      </c>
      <c r="C8" s="1">
        <f>([2]Tend!$G$178+[2]Tend!$G$179)/1000000</f>
        <v>15.490369953483597</v>
      </c>
      <c r="E8" s="2">
        <f>[3]COM_2015!$S$7/1000000</f>
        <v>12.304302601542549</v>
      </c>
      <c r="G8" s="3"/>
    </row>
    <row r="9" spans="1:8" x14ac:dyDescent="0.35">
      <c r="A9" t="s">
        <v>4</v>
      </c>
      <c r="B9" s="5">
        <f>SUM(B7:B8)</f>
        <v>28.040512689529855</v>
      </c>
      <c r="C9" s="5">
        <f>[2]Tend!$G$180/1000000</f>
        <v>33.828796327555438</v>
      </c>
      <c r="D9" s="5"/>
      <c r="E9" s="5">
        <f>SUM(E7:E8)</f>
        <v>28.765922220163457</v>
      </c>
    </row>
    <row r="10" spans="1:8" x14ac:dyDescent="0.35">
      <c r="A10" t="s">
        <v>3</v>
      </c>
      <c r="B10" s="1">
        <f>[1]ANTONIO!$D$14/1000000</f>
        <v>62.477758359945511</v>
      </c>
      <c r="C10" s="2">
        <f>[1]ANTONIO!$H$14/1000000</f>
        <v>67.247837321494728</v>
      </c>
      <c r="E10">
        <v>66.400000000000006</v>
      </c>
      <c r="G10" s="3">
        <f>Feuil1!E11/1000</f>
        <v>66.421999999999997</v>
      </c>
      <c r="H10" s="3">
        <f>Feuil1!E46/1000</f>
        <v>71.645993329013805</v>
      </c>
    </row>
    <row r="11" spans="1:8" x14ac:dyDescent="0.35">
      <c r="A11" t="s">
        <v>7</v>
      </c>
      <c r="B11" s="3">
        <f>B6/B10</f>
        <v>40.843896880685243</v>
      </c>
      <c r="C11" s="3">
        <v>45</v>
      </c>
      <c r="D11" s="3"/>
      <c r="E11" s="3">
        <f t="shared" ref="E11" si="0">E6/E10</f>
        <v>39.490433510639249</v>
      </c>
      <c r="G11">
        <f>G6/G10</f>
        <v>39.5</v>
      </c>
      <c r="H11">
        <f>H6/H10</f>
        <v>42.999999997939959</v>
      </c>
    </row>
    <row r="12" spans="1:8" x14ac:dyDescent="0.35">
      <c r="C12" s="9">
        <f>C6/C10</f>
        <v>45.557239895264672</v>
      </c>
    </row>
    <row r="13" spans="1:8" x14ac:dyDescent="0.35">
      <c r="A13" t="s">
        <v>14</v>
      </c>
      <c r="B13" s="6">
        <f>('[1]3ME'!$B$15/5)/1000000</f>
        <v>0.49833112842841526</v>
      </c>
      <c r="E13">
        <f>370000/1000000</f>
        <v>0.37</v>
      </c>
    </row>
    <row r="14" spans="1:8" x14ac:dyDescent="0.35">
      <c r="A14" t="s">
        <v>15</v>
      </c>
      <c r="E14" s="2">
        <f>2/3*E13</f>
        <v>0.24666666666666665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G6" sqref="G6"/>
    </sheetView>
  </sheetViews>
  <sheetFormatPr baseColWidth="10" defaultRowHeight="14.5" x14ac:dyDescent="0.35"/>
  <sheetData>
    <row r="1" spans="1:8" x14ac:dyDescent="0.35">
      <c r="B1" t="s">
        <v>11</v>
      </c>
      <c r="E1" t="s">
        <v>12</v>
      </c>
      <c r="G1" t="s">
        <v>16</v>
      </c>
    </row>
    <row r="2" spans="1:8" x14ac:dyDescent="0.35">
      <c r="B2">
        <v>2015</v>
      </c>
      <c r="C2">
        <v>2050</v>
      </c>
      <c r="E2">
        <v>2015</v>
      </c>
      <c r="G2">
        <v>2015</v>
      </c>
      <c r="H2">
        <v>2050</v>
      </c>
    </row>
    <row r="3" spans="1:8" x14ac:dyDescent="0.35">
      <c r="A3" t="s">
        <v>2</v>
      </c>
    </row>
    <row r="4" spans="1:8" x14ac:dyDescent="0.35">
      <c r="A4" t="s">
        <v>0</v>
      </c>
      <c r="B4" s="4">
        <f>112.2*B7</f>
        <v>1790.8278951875113</v>
      </c>
      <c r="C4" s="4"/>
      <c r="D4" s="4" t="s">
        <v>13</v>
      </c>
      <c r="E4" s="4">
        <f>112.2*E7</f>
        <v>1846.9937212092659</v>
      </c>
    </row>
    <row r="5" spans="1:8" x14ac:dyDescent="0.35">
      <c r="A5" t="s">
        <v>1</v>
      </c>
      <c r="B5" s="4">
        <f>63*B8</f>
        <v>761.00722460247346</v>
      </c>
      <c r="C5" s="4"/>
      <c r="D5" s="4"/>
      <c r="E5" s="4">
        <f>63*E8</f>
        <v>775.1710638971806</v>
      </c>
    </row>
    <row r="6" spans="1:8" x14ac:dyDescent="0.35">
      <c r="A6" t="s">
        <v>8</v>
      </c>
      <c r="B6" s="3">
        <f>SUM(B4:B5)</f>
        <v>2551.8351197899847</v>
      </c>
      <c r="C6" s="8">
        <f>C10*C11</f>
        <v>2894.4648088261401</v>
      </c>
      <c r="D6" s="3"/>
      <c r="E6" s="3">
        <f>SUM(E4:E5)</f>
        <v>2622.1647851064463</v>
      </c>
      <c r="G6" s="3">
        <f>Feuil1!B11/1000000</f>
        <v>2623.6689999999999</v>
      </c>
      <c r="H6" s="4">
        <f>Feuil1!C46/1000000</f>
        <v>2901.66273</v>
      </c>
    </row>
    <row r="7" spans="1:8" x14ac:dyDescent="0.35">
      <c r="A7" t="s">
        <v>5</v>
      </c>
      <c r="B7" s="5">
        <f>[2]S1!$C$177/1000000</f>
        <v>15.961032933935037</v>
      </c>
      <c r="C7" s="3">
        <f>[2]S1!$G$177/1000000</f>
        <v>17.785461977757276</v>
      </c>
      <c r="E7" s="2">
        <f>[3]COM_2015!$Q$7/1000000</f>
        <v>16.461619618620908</v>
      </c>
      <c r="G7" s="3"/>
    </row>
    <row r="8" spans="1:8" x14ac:dyDescent="0.35">
      <c r="A8" t="s">
        <v>6</v>
      </c>
      <c r="B8" s="5">
        <f>([2]S1!$C$178+[2]S1!$C$179)/1000000</f>
        <v>12.079479755594816</v>
      </c>
      <c r="C8" s="1">
        <f>([2]S1!$G$178+[2]S1!$G$179)/1000000</f>
        <v>14.402716004079887</v>
      </c>
      <c r="E8" s="2">
        <f>[3]COM_2015!$S$7/1000000</f>
        <v>12.304302601542549</v>
      </c>
      <c r="G8" s="3"/>
    </row>
    <row r="9" spans="1:8" x14ac:dyDescent="0.35">
      <c r="A9" t="s">
        <v>4</v>
      </c>
      <c r="B9" s="5">
        <f>SUM(B7:B8)</f>
        <v>28.040512689529855</v>
      </c>
      <c r="C9" s="5">
        <f>[2]S1!$G$180/1000000</f>
        <v>32.188177981837164</v>
      </c>
      <c r="D9" s="5"/>
      <c r="E9" s="5">
        <f>SUM(E7:E8)</f>
        <v>28.765922220163457</v>
      </c>
    </row>
    <row r="10" spans="1:8" x14ac:dyDescent="0.35">
      <c r="A10" t="s">
        <v>3</v>
      </c>
      <c r="B10" s="1">
        <f>[1]ANTONIO!$D$14/1000000</f>
        <v>62.477758359945511</v>
      </c>
      <c r="C10" s="2">
        <f>[1]ANTONIO!$H$14/1000000</f>
        <v>67.247837321494728</v>
      </c>
      <c r="E10">
        <v>66.400000000000006</v>
      </c>
      <c r="G10" s="3">
        <f>Feuil1!E11/1000</f>
        <v>66.421999999999997</v>
      </c>
      <c r="H10" s="3">
        <f>Feuil1!E46/1000</f>
        <v>71.645993329013805</v>
      </c>
    </row>
    <row r="11" spans="1:8" x14ac:dyDescent="0.35">
      <c r="A11" t="s">
        <v>7</v>
      </c>
      <c r="B11" s="3">
        <f>B6/B10</f>
        <v>40.843896880685243</v>
      </c>
      <c r="C11" s="3">
        <f>'[4]3ME'!$B$8</f>
        <v>43.041753075098065</v>
      </c>
      <c r="D11" s="3"/>
      <c r="E11" s="3">
        <f t="shared" ref="E11" si="0">E6/E10</f>
        <v>39.490433510639249</v>
      </c>
      <c r="G11">
        <f>G6/G10</f>
        <v>39.5</v>
      </c>
      <c r="H11">
        <f>Feuil1!D46</f>
        <v>40.5</v>
      </c>
    </row>
    <row r="12" spans="1:8" x14ac:dyDescent="0.35">
      <c r="C12" s="9">
        <f>C6/C10</f>
        <v>43.041753075098065</v>
      </c>
    </row>
    <row r="13" spans="1:8" x14ac:dyDescent="0.35">
      <c r="A13" t="s">
        <v>14</v>
      </c>
      <c r="B13" s="6">
        <f>('[1]3ME'!$B$15/5)/1000000</f>
        <v>0.49833112842841526</v>
      </c>
      <c r="E13">
        <f>370000/1000000</f>
        <v>0.37</v>
      </c>
    </row>
    <row r="14" spans="1:8" x14ac:dyDescent="0.35">
      <c r="A14" t="s">
        <v>15</v>
      </c>
      <c r="E14" s="2">
        <f>2/3*E13</f>
        <v>0.24666666666666665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>
      <selection activeCell="H18" sqref="H18"/>
    </sheetView>
  </sheetViews>
  <sheetFormatPr baseColWidth="10" defaultRowHeight="14.5" x14ac:dyDescent="0.35"/>
  <cols>
    <col min="11" max="11" width="13.81640625" bestFit="1" customWidth="1"/>
  </cols>
  <sheetData>
    <row r="1" spans="1:18" x14ac:dyDescent="0.35">
      <c r="B1" t="s">
        <v>9</v>
      </c>
      <c r="C1" t="s">
        <v>22</v>
      </c>
      <c r="D1" t="s">
        <v>10</v>
      </c>
      <c r="E1" t="s">
        <v>17</v>
      </c>
      <c r="F1" t="s">
        <v>23</v>
      </c>
      <c r="G1" t="s">
        <v>24</v>
      </c>
      <c r="H1" t="s">
        <v>25</v>
      </c>
      <c r="I1" t="s">
        <v>26</v>
      </c>
    </row>
    <row r="2" spans="1:18" x14ac:dyDescent="0.35">
      <c r="A2">
        <v>2006</v>
      </c>
      <c r="B2">
        <v>2393165780</v>
      </c>
      <c r="C2">
        <v>2393165780</v>
      </c>
      <c r="D2">
        <v>37.874867037643703</v>
      </c>
      <c r="E2">
        <v>63186.116999999998</v>
      </c>
      <c r="F2">
        <v>9.4153933549614998E-4</v>
      </c>
      <c r="G2">
        <v>9.4153933549614998E-4</v>
      </c>
      <c r="H2">
        <v>144559.0422</v>
      </c>
      <c r="I2">
        <v>144559.0422</v>
      </c>
      <c r="O2" t="s">
        <v>19</v>
      </c>
      <c r="P2" t="s">
        <v>18</v>
      </c>
      <c r="Q2" t="s">
        <v>20</v>
      </c>
      <c r="R2" t="s">
        <v>21</v>
      </c>
    </row>
    <row r="3" spans="1:18" x14ac:dyDescent="0.35">
      <c r="A3">
        <v>2007</v>
      </c>
      <c r="B3">
        <v>2417743066</v>
      </c>
      <c r="C3">
        <v>2417743066</v>
      </c>
      <c r="D3">
        <v>38.052084094751002</v>
      </c>
      <c r="E3">
        <v>63537.730545225597</v>
      </c>
      <c r="F3">
        <v>9.4153933581650896E-4</v>
      </c>
      <c r="G3">
        <v>9.4153933581650896E-4</v>
      </c>
      <c r="H3">
        <v>268305.45620000002</v>
      </c>
      <c r="I3">
        <v>268305.45620000002</v>
      </c>
      <c r="J3">
        <f>E3/E2-1</f>
        <v>5.5647278535189137E-3</v>
      </c>
      <c r="L3">
        <f>B2*(1+(E3-E2)/E2+(D3-D2)/D2)</f>
        <v>2417680753.9788318</v>
      </c>
      <c r="M3">
        <f>+B2*(D3/D2)*E3/E2</f>
        <v>2417743065.8965549</v>
      </c>
      <c r="N3">
        <f>B3/B2-1</f>
        <v>1.0269779973203441E-2</v>
      </c>
      <c r="O3">
        <f>LN(E3)-LN(E2)</f>
        <v>5.5493019562966595E-3</v>
      </c>
      <c r="P3">
        <f>E3/E2-1</f>
        <v>5.5647278535189137E-3</v>
      </c>
      <c r="Q3">
        <f>LN(D3)-LN(D2)</f>
        <v>4.6681020712182608E-3</v>
      </c>
      <c r="R3">
        <f>D3/D2-1</f>
        <v>4.6790146334021454E-3</v>
      </c>
    </row>
    <row r="4" spans="1:18" x14ac:dyDescent="0.35">
      <c r="A4">
        <v>2008</v>
      </c>
      <c r="B4">
        <v>2442572755</v>
      </c>
      <c r="C4">
        <v>2442572755</v>
      </c>
      <c r="D4">
        <v>38.230130353061803</v>
      </c>
      <c r="E4">
        <v>63891.300724139997</v>
      </c>
      <c r="F4">
        <v>9.1009413156559096E-4</v>
      </c>
      <c r="G4">
        <v>9.1009413156559096E-4</v>
      </c>
      <c r="H4">
        <v>270300.6299</v>
      </c>
      <c r="I4">
        <v>270300.6299</v>
      </c>
      <c r="J4">
        <f t="shared" ref="J4:J11" si="0">E4/E3-1</f>
        <v>5.5647278535189137E-3</v>
      </c>
    </row>
    <row r="5" spans="1:18" x14ac:dyDescent="0.35">
      <c r="A5">
        <v>2009</v>
      </c>
      <c r="B5">
        <v>2467657440</v>
      </c>
      <c r="C5">
        <v>2467657440</v>
      </c>
      <c r="D5">
        <v>38.409009692420703</v>
      </c>
      <c r="E5">
        <v>64246.838424877198</v>
      </c>
      <c r="F5">
        <v>8.76055663693014E-4</v>
      </c>
      <c r="G5">
        <v>8.76055663693014E-4</v>
      </c>
      <c r="H5">
        <v>272245.14350000001</v>
      </c>
      <c r="I5">
        <v>272245.14350000001</v>
      </c>
      <c r="J5">
        <f t="shared" si="0"/>
        <v>5.5647278535193578E-3</v>
      </c>
    </row>
    <row r="6" spans="1:18" x14ac:dyDescent="0.35">
      <c r="A6">
        <v>2010</v>
      </c>
      <c r="B6">
        <v>2492999739</v>
      </c>
      <c r="C6">
        <v>2492999739</v>
      </c>
      <c r="D6">
        <v>38.588726010826001</v>
      </c>
      <c r="E6">
        <v>64604.3545961606</v>
      </c>
      <c r="F6">
        <v>8.4211760324399E-4</v>
      </c>
      <c r="G6">
        <v>8.4211760324399E-4</v>
      </c>
      <c r="H6">
        <v>274203.5662</v>
      </c>
      <c r="I6">
        <v>274203.5662</v>
      </c>
      <c r="J6">
        <f t="shared" si="0"/>
        <v>5.5647278535182476E-3</v>
      </c>
    </row>
    <row r="7" spans="1:18" x14ac:dyDescent="0.35">
      <c r="A7">
        <v>2011</v>
      </c>
      <c r="B7">
        <v>2518602297</v>
      </c>
      <c r="C7">
        <v>2518602297</v>
      </c>
      <c r="D7">
        <v>38.769283224515</v>
      </c>
      <c r="E7">
        <v>64963.860247640499</v>
      </c>
      <c r="F7">
        <v>8.1509814871264202E-4</v>
      </c>
      <c r="G7">
        <v>8.1509814871264202E-4</v>
      </c>
      <c r="H7">
        <v>276345.98149999999</v>
      </c>
      <c r="I7">
        <v>276345.98149999999</v>
      </c>
      <c r="J7">
        <f t="shared" si="0"/>
        <v>5.5647278535193578E-3</v>
      </c>
    </row>
    <row r="8" spans="1:18" x14ac:dyDescent="0.35">
      <c r="A8">
        <v>2012</v>
      </c>
      <c r="B8">
        <v>2544467789</v>
      </c>
      <c r="C8">
        <v>2544467789</v>
      </c>
      <c r="D8">
        <v>38.950685268049099</v>
      </c>
      <c r="E8">
        <v>65325.366450232701</v>
      </c>
      <c r="F8">
        <v>7.8956117540616999E-4</v>
      </c>
      <c r="G8">
        <v>7.8956117540616999E-4</v>
      </c>
      <c r="H8">
        <v>278540.81910000002</v>
      </c>
      <c r="I8">
        <v>278540.81910000002</v>
      </c>
      <c r="J8">
        <f t="shared" si="0"/>
        <v>5.5647278535195799E-3</v>
      </c>
    </row>
    <row r="9" spans="1:18" x14ac:dyDescent="0.35">
      <c r="A9">
        <v>2013</v>
      </c>
      <c r="B9">
        <v>2570598913</v>
      </c>
      <c r="C9">
        <v>2570598913</v>
      </c>
      <c r="D9">
        <v>39.132936094399298</v>
      </c>
      <c r="E9">
        <v>65688.884336459596</v>
      </c>
      <c r="F9">
        <v>7.6154075810153598E-4</v>
      </c>
      <c r="G9">
        <v>7.6154075810153598E-4</v>
      </c>
      <c r="H9">
        <v>280688.40159999998</v>
      </c>
      <c r="I9">
        <v>280688.40159999998</v>
      </c>
      <c r="J9">
        <f t="shared" si="0"/>
        <v>5.5647278535182476E-3</v>
      </c>
    </row>
    <row r="10" spans="1:18" x14ac:dyDescent="0.35">
      <c r="A10">
        <v>2014</v>
      </c>
      <c r="B10">
        <v>2596998398</v>
      </c>
      <c r="C10">
        <v>2596998398</v>
      </c>
      <c r="D10">
        <v>39.316039675032997</v>
      </c>
      <c r="E10">
        <v>66054.425100793305</v>
      </c>
      <c r="F10">
        <v>7.3151775661705405E-4</v>
      </c>
      <c r="G10">
        <v>7.3151775661705405E-4</v>
      </c>
      <c r="H10">
        <v>282799.23869999999</v>
      </c>
      <c r="I10">
        <v>282799.23869999999</v>
      </c>
      <c r="J10">
        <f t="shared" si="0"/>
        <v>5.5647278535193578E-3</v>
      </c>
    </row>
    <row r="11" spans="1:18" x14ac:dyDescent="0.35">
      <c r="A11">
        <v>2015</v>
      </c>
      <c r="B11">
        <v>2623669000</v>
      </c>
      <c r="C11">
        <v>2623669000</v>
      </c>
      <c r="D11">
        <v>39.5</v>
      </c>
      <c r="E11">
        <v>66422</v>
      </c>
      <c r="F11">
        <v>7.0355319333547002E-4</v>
      </c>
      <c r="G11">
        <v>7.0355319333547002E-4</v>
      </c>
      <c r="H11">
        <v>284977.28539999999</v>
      </c>
      <c r="I11">
        <v>284977.28539999999</v>
      </c>
      <c r="J11">
        <f t="shared" si="0"/>
        <v>5.5647278535209121E-3</v>
      </c>
      <c r="K11" s="7">
        <f>(B11/1000000)/($E11/1000)</f>
        <v>39.5</v>
      </c>
      <c r="L11" s="7">
        <f>(C11/1000000)/($E11/1000)</f>
        <v>39.5</v>
      </c>
    </row>
    <row r="12" spans="1:18" x14ac:dyDescent="0.35">
      <c r="A12">
        <v>2016</v>
      </c>
      <c r="B12">
        <v>2637931078</v>
      </c>
      <c r="C12">
        <v>2637931078</v>
      </c>
      <c r="D12">
        <v>39.595931389829701</v>
      </c>
      <c r="E12">
        <v>66621.265999999901</v>
      </c>
      <c r="F12">
        <v>7.2508278902559697E-4</v>
      </c>
      <c r="G12">
        <v>7.2508278902559697E-4</v>
      </c>
      <c r="H12">
        <v>161644.54879999999</v>
      </c>
      <c r="I12">
        <v>161644.54879999999</v>
      </c>
      <c r="J12">
        <f>(E12/E11-1)*100</f>
        <v>0.29999999999985594</v>
      </c>
      <c r="K12" s="7">
        <f t="shared" ref="K12:K46" si="1">(B12/1000000)/(E12/1000)</f>
        <v>39.595931395239532</v>
      </c>
      <c r="L12" s="7">
        <f t="shared" ref="L12:L46" si="2">(C12/1000000)/($E12/1000)</f>
        <v>39.595931395239532</v>
      </c>
    </row>
    <row r="13" spans="1:18" x14ac:dyDescent="0.35">
      <c r="A13">
        <v>2017</v>
      </c>
      <c r="B13">
        <v>2652270683</v>
      </c>
      <c r="C13">
        <v>2652270683</v>
      </c>
      <c r="D13">
        <v>39.692095762736699</v>
      </c>
      <c r="E13">
        <v>66821.129797999907</v>
      </c>
      <c r="F13">
        <v>7.5481711239765701E-4</v>
      </c>
      <c r="G13">
        <v>7.5481892821462103E-4</v>
      </c>
      <c r="H13">
        <v>163307.60800000001</v>
      </c>
      <c r="I13">
        <v>163307.65590000001</v>
      </c>
      <c r="J13">
        <f t="shared" ref="J13:J46" si="3">(E13/E12-1)*100</f>
        <v>0.30000000000001137</v>
      </c>
      <c r="K13" s="7">
        <f t="shared" si="1"/>
        <v>39.692095763986742</v>
      </c>
      <c r="L13" s="7">
        <f t="shared" si="2"/>
        <v>39.692095763986742</v>
      </c>
    </row>
    <row r="14" spans="1:18" x14ac:dyDescent="0.35">
      <c r="A14">
        <v>2018</v>
      </c>
      <c r="B14">
        <v>2666688237</v>
      </c>
      <c r="C14">
        <v>2666688237</v>
      </c>
      <c r="D14">
        <v>39.7884936845537</v>
      </c>
      <c r="E14">
        <v>67021.593187393897</v>
      </c>
      <c r="F14">
        <v>7.8532998247524599E-4</v>
      </c>
      <c r="G14">
        <v>7.8532697637181503E-4</v>
      </c>
      <c r="H14">
        <v>165004.62040000001</v>
      </c>
      <c r="I14">
        <v>165004.54070000001</v>
      </c>
      <c r="J14">
        <f t="shared" si="3"/>
        <v>0.29999999999998916</v>
      </c>
      <c r="K14" s="7">
        <f t="shared" si="1"/>
        <v>39.788493680594534</v>
      </c>
      <c r="L14" s="7">
        <f t="shared" si="2"/>
        <v>39.788493680594534</v>
      </c>
    </row>
    <row r="15" spans="1:18" x14ac:dyDescent="0.35">
      <c r="A15">
        <v>2019</v>
      </c>
      <c r="B15">
        <v>2681184164</v>
      </c>
      <c r="C15">
        <v>2681184164</v>
      </c>
      <c r="D15">
        <v>39.885125722487601</v>
      </c>
      <c r="E15">
        <v>67222.657966956103</v>
      </c>
      <c r="F15">
        <v>8.1366013352988703E-4</v>
      </c>
      <c r="G15">
        <v>8.1364583639553496E-4</v>
      </c>
      <c r="H15">
        <v>166657.05050000001</v>
      </c>
      <c r="I15">
        <v>166656.66930000001</v>
      </c>
      <c r="J15">
        <f t="shared" si="3"/>
        <v>0.30000000000003357</v>
      </c>
      <c r="K15" s="7">
        <f t="shared" si="1"/>
        <v>39.885125716361287</v>
      </c>
      <c r="L15" s="7">
        <f t="shared" si="2"/>
        <v>39.885125716361287</v>
      </c>
    </row>
    <row r="16" spans="1:18" x14ac:dyDescent="0.35">
      <c r="A16">
        <v>2020</v>
      </c>
      <c r="B16">
        <v>2695758890</v>
      </c>
      <c r="C16">
        <v>2695758890</v>
      </c>
      <c r="D16">
        <v>39.981992445122799</v>
      </c>
      <c r="E16">
        <v>67424.325940857001</v>
      </c>
      <c r="F16">
        <v>8.3796702299186005E-4</v>
      </c>
      <c r="G16">
        <v>8.3793744165945301E-4</v>
      </c>
      <c r="H16">
        <v>168214.69880000001</v>
      </c>
      <c r="I16">
        <v>168213.9057</v>
      </c>
      <c r="J16">
        <f t="shared" si="3"/>
        <v>0.30000000000003357</v>
      </c>
      <c r="K16" s="7">
        <f t="shared" si="1"/>
        <v>39.981992439415038</v>
      </c>
      <c r="L16" s="7">
        <f t="shared" si="2"/>
        <v>39.981992439415038</v>
      </c>
    </row>
    <row r="17" spans="1:12" x14ac:dyDescent="0.35">
      <c r="A17">
        <v>2021</v>
      </c>
      <c r="B17">
        <v>2710547553</v>
      </c>
      <c r="C17">
        <v>2710547553</v>
      </c>
      <c r="D17">
        <v>40.079094422424603</v>
      </c>
      <c r="E17">
        <v>67629.960007498797</v>
      </c>
      <c r="F17">
        <v>8.5817153217289399E-4</v>
      </c>
      <c r="G17">
        <v>8.5812306233366397E-4</v>
      </c>
      <c r="H17">
        <v>171020.86079999999</v>
      </c>
      <c r="I17">
        <v>171019.55410000001</v>
      </c>
      <c r="J17">
        <f t="shared" si="3"/>
        <v>0.30498497948969749</v>
      </c>
      <c r="K17" s="7">
        <f t="shared" si="1"/>
        <v>40.079094423528495</v>
      </c>
      <c r="L17" s="7">
        <f t="shared" si="2"/>
        <v>40.079094423528495</v>
      </c>
    </row>
    <row r="18" spans="1:12" x14ac:dyDescent="0.35">
      <c r="A18">
        <v>2022</v>
      </c>
      <c r="B18">
        <v>2725144299</v>
      </c>
      <c r="C18">
        <v>2719521449</v>
      </c>
      <c r="D18">
        <v>40.093535326228</v>
      </c>
      <c r="E18">
        <v>67829.425052141407</v>
      </c>
      <c r="F18">
        <v>8.7407673234796005E-4</v>
      </c>
      <c r="G18">
        <v>8.7399579704034802E-4</v>
      </c>
      <c r="H18">
        <v>169659.72140000001</v>
      </c>
      <c r="I18">
        <v>113429.0373</v>
      </c>
      <c r="J18">
        <f t="shared" si="3"/>
        <v>0.29493591985045864</v>
      </c>
      <c r="K18" s="7">
        <f t="shared" si="1"/>
        <v>40.176432232842082</v>
      </c>
      <c r="L18" s="7">
        <f t="shared" si="2"/>
        <v>40.093535319066419</v>
      </c>
    </row>
    <row r="19" spans="1:12" x14ac:dyDescent="0.35">
      <c r="A19">
        <v>2023</v>
      </c>
      <c r="B19">
        <v>2739588914</v>
      </c>
      <c r="C19">
        <v>2728295272</v>
      </c>
      <c r="D19">
        <v>40.107981433235302</v>
      </c>
      <c r="E19">
        <v>68023.749245117899</v>
      </c>
      <c r="F19">
        <v>8.8521731597303495E-4</v>
      </c>
      <c r="G19">
        <v>8.8652610586561998E-4</v>
      </c>
      <c r="H19">
        <v>168569.60750000001</v>
      </c>
      <c r="I19">
        <v>111847.4902</v>
      </c>
      <c r="J19">
        <f t="shared" si="3"/>
        <v>0.28648951812153545</v>
      </c>
      <c r="K19" s="7">
        <f t="shared" si="1"/>
        <v>40.27400642278802</v>
      </c>
      <c r="L19" s="7">
        <f t="shared" si="2"/>
        <v>40.107981437024527</v>
      </c>
    </row>
    <row r="20" spans="1:12" x14ac:dyDescent="0.35">
      <c r="A20">
        <v>2024</v>
      </c>
      <c r="B20">
        <v>2753921582</v>
      </c>
      <c r="C20">
        <v>2736910053</v>
      </c>
      <c r="D20">
        <v>40.122432745321397</v>
      </c>
      <c r="E20">
        <v>68213.960756761604</v>
      </c>
      <c r="F20">
        <v>8.9113622139587901E-4</v>
      </c>
      <c r="G20">
        <v>8.9233226659346705E-4</v>
      </c>
      <c r="H20">
        <v>167740.1421</v>
      </c>
      <c r="I20">
        <v>110493.2692</v>
      </c>
      <c r="J20">
        <f t="shared" si="3"/>
        <v>0.27962515114874353</v>
      </c>
      <c r="K20" s="7">
        <f t="shared" si="1"/>
        <v>40.371817608128282</v>
      </c>
      <c r="L20" s="7">
        <f t="shared" si="2"/>
        <v>40.122432748910683</v>
      </c>
    </row>
    <row r="21" spans="1:12" x14ac:dyDescent="0.35">
      <c r="A21">
        <v>2025</v>
      </c>
      <c r="B21">
        <v>2768141268</v>
      </c>
      <c r="C21">
        <v>2745365617</v>
      </c>
      <c r="D21">
        <v>40.136889264361599</v>
      </c>
      <c r="E21">
        <v>68400.059587072406</v>
      </c>
      <c r="F21">
        <v>8.9167215945802397E-4</v>
      </c>
      <c r="G21">
        <v>8.9121934581896098E-4</v>
      </c>
      <c r="H21">
        <v>166752.81760000001</v>
      </c>
      <c r="I21">
        <v>108947.5175</v>
      </c>
      <c r="J21">
        <f t="shared" si="3"/>
        <v>0.27281633883480261</v>
      </c>
      <c r="K21" s="7">
        <f t="shared" si="1"/>
        <v>40.469866323379314</v>
      </c>
      <c r="L21" s="7">
        <f t="shared" si="2"/>
        <v>40.136889259653124</v>
      </c>
    </row>
    <row r="22" spans="1:12" x14ac:dyDescent="0.35">
      <c r="A22">
        <v>2026</v>
      </c>
      <c r="B22">
        <v>2782205225</v>
      </c>
      <c r="C22">
        <v>2753620508</v>
      </c>
      <c r="D22">
        <v>40.151350992232103</v>
      </c>
      <c r="E22">
        <v>68581.017565717295</v>
      </c>
      <c r="F22">
        <v>8.86893324188539E-4</v>
      </c>
      <c r="G22">
        <v>8.83747819225347E-4</v>
      </c>
      <c r="H22">
        <v>165190.0331</v>
      </c>
      <c r="I22">
        <v>106811.01240000001</v>
      </c>
      <c r="J22">
        <f t="shared" si="3"/>
        <v>0.26455821783974987</v>
      </c>
      <c r="K22" s="7">
        <f t="shared" si="1"/>
        <v>40.56815316766</v>
      </c>
      <c r="L22" s="7">
        <f t="shared" si="2"/>
        <v>40.151350996817186</v>
      </c>
    </row>
    <row r="23" spans="1:12" x14ac:dyDescent="0.35">
      <c r="A23">
        <v>2027</v>
      </c>
      <c r="B23">
        <v>2796446605</v>
      </c>
      <c r="C23">
        <v>2762004882</v>
      </c>
      <c r="D23">
        <v>40.165817930809602</v>
      </c>
      <c r="E23">
        <v>68765.060055361697</v>
      </c>
      <c r="F23">
        <v>8.77586548634276E-4</v>
      </c>
      <c r="G23">
        <v>8.7134035864029798E-4</v>
      </c>
      <c r="H23">
        <v>166830.05309999999</v>
      </c>
      <c r="I23">
        <v>107837.15180000001</v>
      </c>
      <c r="J23">
        <f t="shared" si="3"/>
        <v>0.26835777038163311</v>
      </c>
      <c r="K23" s="7">
        <f t="shared" si="1"/>
        <v>40.666678728246929</v>
      </c>
      <c r="L23" s="7">
        <f t="shared" si="2"/>
        <v>40.16581792812152</v>
      </c>
    </row>
    <row r="24" spans="1:12" x14ac:dyDescent="0.35">
      <c r="A24">
        <v>2028</v>
      </c>
      <c r="B24">
        <v>2810405438</v>
      </c>
      <c r="C24">
        <v>2770064444</v>
      </c>
      <c r="D24">
        <v>40.180290081971698</v>
      </c>
      <c r="E24">
        <v>68940.877182340497</v>
      </c>
      <c r="F24">
        <v>8.6587129812192498E-4</v>
      </c>
      <c r="G24">
        <v>8.5659267274242198E-4</v>
      </c>
      <c r="H24">
        <v>163801.95879999999</v>
      </c>
      <c r="I24">
        <v>104254.74649999999</v>
      </c>
      <c r="J24">
        <f t="shared" si="3"/>
        <v>0.25567799524532919</v>
      </c>
      <c r="K24" s="7">
        <f t="shared" si="1"/>
        <v>40.765443563574166</v>
      </c>
      <c r="L24" s="7">
        <f t="shared" si="2"/>
        <v>40.180290086438937</v>
      </c>
    </row>
    <row r="25" spans="1:12" x14ac:dyDescent="0.35">
      <c r="A25">
        <v>2029</v>
      </c>
      <c r="B25">
        <v>2824583641</v>
      </c>
      <c r="C25">
        <v>2778294763</v>
      </c>
      <c r="D25">
        <v>40.194767447596597</v>
      </c>
      <c r="E25">
        <v>69120.806990652098</v>
      </c>
      <c r="F25">
        <v>8.5334644267792605E-4</v>
      </c>
      <c r="G25">
        <v>8.4126239916460204E-4</v>
      </c>
      <c r="H25">
        <v>165764.527</v>
      </c>
      <c r="I25">
        <v>105606.7015</v>
      </c>
      <c r="J25">
        <f t="shared" si="3"/>
        <v>0.26099146930740336</v>
      </c>
      <c r="K25" s="7">
        <f t="shared" si="1"/>
        <v>40.864448260593903</v>
      </c>
      <c r="L25" s="7">
        <f t="shared" si="2"/>
        <v>40.19476745078709</v>
      </c>
    </row>
    <row r="26" spans="1:12" x14ac:dyDescent="0.35">
      <c r="A26">
        <v>2030</v>
      </c>
      <c r="B26">
        <v>2838308723</v>
      </c>
      <c r="C26">
        <v>2786034550</v>
      </c>
      <c r="D26">
        <v>40.209250029562902</v>
      </c>
      <c r="E26">
        <v>69288.398754965194</v>
      </c>
      <c r="F26">
        <v>8.4056730611079802E-4</v>
      </c>
      <c r="G26">
        <v>8.2592486137872E-4</v>
      </c>
      <c r="H26">
        <v>160993.3498</v>
      </c>
      <c r="I26">
        <v>100344.49619999999</v>
      </c>
      <c r="J26">
        <f t="shared" si="3"/>
        <v>0.24246210599907503</v>
      </c>
      <c r="K26" s="7">
        <f t="shared" si="1"/>
        <v>40.963693403242445</v>
      </c>
      <c r="L26" s="7">
        <f t="shared" si="2"/>
        <v>40.209250034088178</v>
      </c>
    </row>
    <row r="27" spans="1:12" x14ac:dyDescent="0.35">
      <c r="A27">
        <v>2031</v>
      </c>
      <c r="B27">
        <v>2852506012</v>
      </c>
      <c r="C27">
        <v>2794193122</v>
      </c>
      <c r="D27">
        <v>40.223737829750199</v>
      </c>
      <c r="E27">
        <v>69466.272222610394</v>
      </c>
      <c r="F27">
        <v>8.2643250925878899E-4</v>
      </c>
      <c r="G27">
        <v>7.8421093808761196E-4</v>
      </c>
      <c r="H27">
        <v>165429.58739999999</v>
      </c>
      <c r="I27">
        <v>103434.1097</v>
      </c>
      <c r="J27">
        <f t="shared" si="3"/>
        <v>0.25671464608993944</v>
      </c>
      <c r="K27" s="7">
        <f t="shared" si="1"/>
        <v>41.063179593960491</v>
      </c>
      <c r="L27" s="7">
        <f t="shared" si="2"/>
        <v>40.223737831300028</v>
      </c>
    </row>
    <row r="28" spans="1:12" x14ac:dyDescent="0.35">
      <c r="A28">
        <v>2032</v>
      </c>
      <c r="B28">
        <v>2866332294</v>
      </c>
      <c r="C28">
        <v>2801943494</v>
      </c>
      <c r="D28">
        <v>40.238230850038804</v>
      </c>
      <c r="E28">
        <v>69633.863986923505</v>
      </c>
      <c r="F28">
        <v>8.12635303571097E-4</v>
      </c>
      <c r="G28">
        <v>7.4544410964304101E-4</v>
      </c>
      <c r="H28">
        <v>161443.29490000001</v>
      </c>
      <c r="I28">
        <v>98332.86997</v>
      </c>
      <c r="J28">
        <f t="shared" si="3"/>
        <v>0.2412563089265074</v>
      </c>
      <c r="K28" s="7">
        <f t="shared" si="1"/>
        <v>41.162907382796774</v>
      </c>
      <c r="L28" s="7">
        <f t="shared" si="2"/>
        <v>40.238230848803326</v>
      </c>
    </row>
    <row r="29" spans="1:12" x14ac:dyDescent="0.35">
      <c r="A29">
        <v>2033</v>
      </c>
      <c r="B29">
        <v>2879657381</v>
      </c>
      <c r="C29">
        <v>2809161062</v>
      </c>
      <c r="D29">
        <v>40.252729092309401</v>
      </c>
      <c r="E29">
        <v>69788.089536904794</v>
      </c>
      <c r="F29">
        <v>7.9962013992505995E-4</v>
      </c>
      <c r="G29">
        <v>7.1009418543256295E-4</v>
      </c>
      <c r="H29">
        <v>156170.6422</v>
      </c>
      <c r="I29">
        <v>92072.116949999996</v>
      </c>
      <c r="J29">
        <f t="shared" si="3"/>
        <v>0.2214806721198892</v>
      </c>
      <c r="K29" s="7">
        <f t="shared" si="1"/>
        <v>41.262877377911344</v>
      </c>
      <c r="L29" s="7">
        <f t="shared" si="2"/>
        <v>40.252729092325723</v>
      </c>
    </row>
    <row r="30" spans="1:12" x14ac:dyDescent="0.35">
      <c r="A30">
        <v>2034</v>
      </c>
      <c r="B30">
        <v>2893753267</v>
      </c>
      <c r="C30">
        <v>2817087294</v>
      </c>
      <c r="D30">
        <v>40.267232558443602</v>
      </c>
      <c r="E30">
        <v>69959.793982550793</v>
      </c>
      <c r="F30">
        <v>7.8740196384494805E-4</v>
      </c>
      <c r="G30">
        <v>6.7800620361866597E-4</v>
      </c>
      <c r="H30">
        <v>163633.3345</v>
      </c>
      <c r="I30">
        <v>98308.6066499999</v>
      </c>
      <c r="J30">
        <f t="shared" si="3"/>
        <v>0.24603689080098246</v>
      </c>
      <c r="K30" s="7">
        <f t="shared" si="1"/>
        <v>41.363090173217962</v>
      </c>
      <c r="L30" s="7">
        <f t="shared" si="2"/>
        <v>40.267232557926505</v>
      </c>
    </row>
    <row r="31" spans="1:12" x14ac:dyDescent="0.35">
      <c r="A31">
        <v>2035</v>
      </c>
      <c r="B31">
        <v>2907133266</v>
      </c>
      <c r="C31">
        <v>2824273376</v>
      </c>
      <c r="D31">
        <v>40.281741250323599</v>
      </c>
      <c r="E31">
        <v>70112.991362198896</v>
      </c>
      <c r="F31">
        <v>7.7556350660354996E-4</v>
      </c>
      <c r="G31">
        <v>6.4856295965388705E-4</v>
      </c>
      <c r="H31">
        <v>156242.89060000001</v>
      </c>
      <c r="I31">
        <v>90131.407749999998</v>
      </c>
      <c r="J31">
        <f t="shared" si="3"/>
        <v>0.21897917493340913</v>
      </c>
      <c r="K31" s="7">
        <f t="shared" si="1"/>
        <v>41.46354633454375</v>
      </c>
      <c r="L31" s="7">
        <f t="shared" si="2"/>
        <v>40.281741245498964</v>
      </c>
    </row>
    <row r="32" spans="1:12" x14ac:dyDescent="0.35">
      <c r="A32">
        <v>2036</v>
      </c>
      <c r="B32">
        <v>2920689394</v>
      </c>
      <c r="C32">
        <v>2831588566</v>
      </c>
      <c r="D32">
        <v>40.2962551698323</v>
      </c>
      <c r="E32">
        <v>70269.273252846702</v>
      </c>
      <c r="F32">
        <v>7.6439440599074303E-4</v>
      </c>
      <c r="G32">
        <v>6.2174764805770697E-4</v>
      </c>
      <c r="H32">
        <v>157783.2365</v>
      </c>
      <c r="I32">
        <v>90711.745859999995</v>
      </c>
      <c r="J32">
        <f t="shared" si="3"/>
        <v>0.22290004692635534</v>
      </c>
      <c r="K32" s="7">
        <f t="shared" si="1"/>
        <v>41.564246487801533</v>
      </c>
      <c r="L32" s="7">
        <f t="shared" si="2"/>
        <v>40.296255175590396</v>
      </c>
    </row>
    <row r="33" spans="1:12" x14ac:dyDescent="0.35">
      <c r="A33">
        <v>2037</v>
      </c>
      <c r="B33">
        <v>2933908670</v>
      </c>
      <c r="C33">
        <v>2838535643</v>
      </c>
      <c r="D33">
        <v>40.310774318853198</v>
      </c>
      <c r="E33">
        <v>70416.301610495604</v>
      </c>
      <c r="F33">
        <v>7.5351807676677502E-4</v>
      </c>
      <c r="G33">
        <v>5.9702558991050797E-4</v>
      </c>
      <c r="H33">
        <v>154200.68100000001</v>
      </c>
      <c r="I33">
        <v>86376.078269999998</v>
      </c>
      <c r="J33">
        <f t="shared" si="3"/>
        <v>0.20923563151116209</v>
      </c>
      <c r="K33" s="7">
        <f t="shared" si="1"/>
        <v>41.66519119718577</v>
      </c>
      <c r="L33" s="7">
        <f t="shared" si="2"/>
        <v>40.310774324690094</v>
      </c>
    </row>
    <row r="34" spans="1:12" x14ac:dyDescent="0.35">
      <c r="A34">
        <v>2038</v>
      </c>
      <c r="B34">
        <v>2947046099</v>
      </c>
      <c r="C34">
        <v>2845362974</v>
      </c>
      <c r="D34">
        <v>40.325298699270597</v>
      </c>
      <c r="E34">
        <v>70560.245457144905</v>
      </c>
      <c r="F34">
        <v>7.4297284925368804E-4</v>
      </c>
      <c r="G34">
        <v>5.7423673964413901E-4</v>
      </c>
      <c r="H34">
        <v>153172.44140000001</v>
      </c>
      <c r="I34">
        <v>84573.232170000003</v>
      </c>
      <c r="J34">
        <f t="shared" si="3"/>
        <v>0.20441835676845432</v>
      </c>
      <c r="K34" s="7">
        <f t="shared" si="1"/>
        <v>41.766381053618957</v>
      </c>
      <c r="L34" s="7">
        <f t="shared" si="2"/>
        <v>40.325298694264674</v>
      </c>
    </row>
    <row r="35" spans="1:12" x14ac:dyDescent="0.35">
      <c r="A35">
        <v>2039</v>
      </c>
      <c r="B35">
        <v>2959971753</v>
      </c>
      <c r="C35">
        <v>2851946000</v>
      </c>
      <c r="D35">
        <v>40.339828312969502</v>
      </c>
      <c r="E35">
        <v>70698.020281794903</v>
      </c>
      <c r="F35">
        <v>7.3259978448677796E-4</v>
      </c>
      <c r="G35">
        <v>5.5297719249790104E-4</v>
      </c>
      <c r="H35">
        <v>150846.58670000001</v>
      </c>
      <c r="I35">
        <v>81564.467099999994</v>
      </c>
      <c r="J35">
        <f t="shared" si="3"/>
        <v>0.19525842598389076</v>
      </c>
      <c r="K35" s="7">
        <f t="shared" si="1"/>
        <v>41.867816682869801</v>
      </c>
      <c r="L35" s="7">
        <f t="shared" si="2"/>
        <v>40.339828309653399</v>
      </c>
    </row>
    <row r="36" spans="1:12" x14ac:dyDescent="0.35">
      <c r="A36">
        <v>2040</v>
      </c>
      <c r="B36">
        <v>2972338682</v>
      </c>
      <c r="C36">
        <v>2857952524</v>
      </c>
      <c r="D36">
        <v>40.354363161835401</v>
      </c>
      <c r="E36">
        <v>70821.400721779995</v>
      </c>
      <c r="F36">
        <v>7.2236192147202502E-4</v>
      </c>
      <c r="G36">
        <v>5.3306012946949201E-4</v>
      </c>
      <c r="H36">
        <v>145051.0012</v>
      </c>
      <c r="I36">
        <v>75267.828259999995</v>
      </c>
      <c r="J36">
        <f t="shared" si="3"/>
        <v>0.17451753174035911</v>
      </c>
      <c r="K36" s="7">
        <f t="shared" si="1"/>
        <v>41.969498650227976</v>
      </c>
      <c r="L36" s="7">
        <f t="shared" si="2"/>
        <v>40.354363156800453</v>
      </c>
    </row>
    <row r="37" spans="1:12" x14ac:dyDescent="0.35">
      <c r="A37">
        <v>2041</v>
      </c>
      <c r="B37">
        <v>2984575195</v>
      </c>
      <c r="C37">
        <v>2863796982</v>
      </c>
      <c r="D37">
        <v>40.368903247754602</v>
      </c>
      <c r="E37">
        <v>70940.668480432301</v>
      </c>
      <c r="F37">
        <v>7.0729882759706301E-4</v>
      </c>
      <c r="G37">
        <v>5.1443018652468E-4</v>
      </c>
      <c r="H37">
        <v>143388.4541</v>
      </c>
      <c r="I37">
        <v>73146.749110000004</v>
      </c>
      <c r="J37">
        <f t="shared" si="3"/>
        <v>0.16840638202122449</v>
      </c>
      <c r="K37" s="7">
        <f t="shared" si="1"/>
        <v>42.071427559542109</v>
      </c>
      <c r="L37" s="7">
        <f t="shared" si="2"/>
        <v>40.368903244687161</v>
      </c>
    </row>
    <row r="38" spans="1:12" x14ac:dyDescent="0.35">
      <c r="A38">
        <v>2042</v>
      </c>
      <c r="B38">
        <v>2996766890</v>
      </c>
      <c r="C38">
        <v>2869562239</v>
      </c>
      <c r="D38">
        <v>40.3834485726141</v>
      </c>
      <c r="E38">
        <v>71057.879898418105</v>
      </c>
      <c r="F38">
        <v>6.9272727370502704E-4</v>
      </c>
      <c r="G38">
        <v>4.9697606253011899E-4</v>
      </c>
      <c r="H38">
        <v>142591.91570000001</v>
      </c>
      <c r="I38">
        <v>71884.948869999993</v>
      </c>
      <c r="J38">
        <f t="shared" si="3"/>
        <v>0.1652245749814707</v>
      </c>
      <c r="K38" s="7">
        <f t="shared" si="1"/>
        <v>42.173604029336005</v>
      </c>
      <c r="L38" s="7">
        <f t="shared" si="2"/>
        <v>40.383448578851876</v>
      </c>
    </row>
    <row r="39" spans="1:12" x14ac:dyDescent="0.35">
      <c r="A39">
        <v>2043</v>
      </c>
      <c r="B39">
        <v>3008217795</v>
      </c>
      <c r="C39">
        <v>2874583629</v>
      </c>
      <c r="D39">
        <v>40.3979991383015</v>
      </c>
      <c r="E39">
        <v>71156.584250406202</v>
      </c>
      <c r="F39">
        <v>6.7865005509320695E-4</v>
      </c>
      <c r="G39">
        <v>4.8056177184731898E-4</v>
      </c>
      <c r="H39">
        <v>134846.603</v>
      </c>
      <c r="I39">
        <v>64003.925889999999</v>
      </c>
      <c r="J39">
        <f t="shared" si="3"/>
        <v>0.13890697573470945</v>
      </c>
      <c r="K39" s="7">
        <f t="shared" si="1"/>
        <v>42.276028658343414</v>
      </c>
      <c r="L39" s="7">
        <f t="shared" si="2"/>
        <v>40.39799913503564</v>
      </c>
    </row>
    <row r="40" spans="1:12" x14ac:dyDescent="0.35">
      <c r="A40">
        <v>2044</v>
      </c>
      <c r="B40">
        <v>3019575926</v>
      </c>
      <c r="C40">
        <v>2879483613</v>
      </c>
      <c r="D40">
        <v>40.4125549467051</v>
      </c>
      <c r="E40">
        <v>71252.204091394698</v>
      </c>
      <c r="F40">
        <v>6.6520896403380204E-4</v>
      </c>
      <c r="G40">
        <v>4.6520429724467699E-4</v>
      </c>
      <c r="H40">
        <v>133592.24619999999</v>
      </c>
      <c r="I40">
        <v>62372.523419999998</v>
      </c>
      <c r="J40">
        <f t="shared" si="3"/>
        <v>0.13437947028485109</v>
      </c>
      <c r="K40" s="7">
        <f t="shared" si="1"/>
        <v>42.378702027614629</v>
      </c>
      <c r="L40" s="7">
        <f t="shared" si="2"/>
        <v>40.412554947865281</v>
      </c>
    </row>
    <row r="41" spans="1:12" x14ac:dyDescent="0.35">
      <c r="A41">
        <v>2045</v>
      </c>
      <c r="B41">
        <v>3030796770</v>
      </c>
      <c r="C41">
        <v>2884220491</v>
      </c>
      <c r="D41">
        <v>40.427115999713997</v>
      </c>
      <c r="E41">
        <v>71343.711251050307</v>
      </c>
      <c r="F41">
        <v>6.5222196701272795E-4</v>
      </c>
      <c r="G41">
        <v>4.5072161381319099E-4</v>
      </c>
      <c r="H41">
        <v>131902.77840000001</v>
      </c>
      <c r="I41">
        <v>60347.231800000001</v>
      </c>
      <c r="J41">
        <f t="shared" si="3"/>
        <v>0.12842712842711101</v>
      </c>
      <c r="K41" s="7">
        <f t="shared" si="1"/>
        <v>42.481624755053389</v>
      </c>
      <c r="L41" s="7">
        <f t="shared" si="2"/>
        <v>40.427116005372362</v>
      </c>
    </row>
    <row r="42" spans="1:12" x14ac:dyDescent="0.35">
      <c r="A42">
        <v>2046</v>
      </c>
      <c r="B42">
        <v>3041178618</v>
      </c>
      <c r="C42">
        <v>2888128789</v>
      </c>
      <c r="D42">
        <v>40.441682299217803</v>
      </c>
      <c r="E42">
        <v>71414.655004041706</v>
      </c>
      <c r="F42">
        <v>6.3967217109050796E-4</v>
      </c>
      <c r="G42">
        <v>4.3706139940880099E-4</v>
      </c>
      <c r="H42">
        <v>123205.644</v>
      </c>
      <c r="I42">
        <v>51688.800300000003</v>
      </c>
      <c r="J42">
        <f t="shared" si="3"/>
        <v>9.9439392410860528E-2</v>
      </c>
      <c r="K42" s="7">
        <f t="shared" si="1"/>
        <v>42.584797445676728</v>
      </c>
      <c r="L42" s="7">
        <f t="shared" si="2"/>
        <v>40.441682296673513</v>
      </c>
    </row>
    <row r="43" spans="1:12" x14ac:dyDescent="0.35">
      <c r="A43">
        <v>2047</v>
      </c>
      <c r="B43">
        <v>3051549126</v>
      </c>
      <c r="C43">
        <v>2891997934</v>
      </c>
      <c r="D43">
        <v>40.4562538471069</v>
      </c>
      <c r="E43">
        <v>71484.570586700007</v>
      </c>
      <c r="F43">
        <v>6.2765625560504297E-4</v>
      </c>
      <c r="G43">
        <v>4.2425257615476698E-4</v>
      </c>
      <c r="H43">
        <v>122793.231</v>
      </c>
      <c r="I43">
        <v>50944.407039999998</v>
      </c>
      <c r="J43">
        <f t="shared" si="3"/>
        <v>9.7900889746438402E-2</v>
      </c>
      <c r="K43" s="7">
        <f t="shared" si="1"/>
        <v>42.688220702101454</v>
      </c>
      <c r="L43" s="7">
        <f t="shared" si="2"/>
        <v>40.456253849807247</v>
      </c>
    </row>
    <row r="44" spans="1:12" x14ac:dyDescent="0.35">
      <c r="A44">
        <v>2048</v>
      </c>
      <c r="B44">
        <v>3061600091</v>
      </c>
      <c r="C44">
        <v>2895536604</v>
      </c>
      <c r="D44">
        <v>40.4708306452724</v>
      </c>
      <c r="E44">
        <v>71546.260806692502</v>
      </c>
      <c r="F44">
        <v>6.1596051460716301E-4</v>
      </c>
      <c r="G44">
        <v>4.1211330132298699E-4</v>
      </c>
      <c r="H44">
        <v>119305.9795</v>
      </c>
      <c r="I44">
        <v>47305.014199999998</v>
      </c>
      <c r="J44">
        <f t="shared" si="3"/>
        <v>8.6298650864358173E-2</v>
      </c>
      <c r="K44" s="7">
        <f t="shared" si="1"/>
        <v>42.791895152592168</v>
      </c>
      <c r="L44" s="7">
        <f t="shared" si="2"/>
        <v>40.470830639539848</v>
      </c>
    </row>
    <row r="45" spans="1:12" x14ac:dyDescent="0.35">
      <c r="A45">
        <v>2049</v>
      </c>
      <c r="B45">
        <v>3071284938</v>
      </c>
      <c r="C45">
        <v>2898702816</v>
      </c>
      <c r="D45">
        <v>40.485412695605902</v>
      </c>
      <c r="E45">
        <v>71598.697493686195</v>
      </c>
      <c r="F45">
        <v>6.0462986052347797E-4</v>
      </c>
      <c r="G45">
        <v>4.0063639962190502E-4</v>
      </c>
      <c r="H45">
        <v>115359.82550000001</v>
      </c>
      <c r="I45">
        <v>43262.694499999998</v>
      </c>
      <c r="J45">
        <f t="shared" si="3"/>
        <v>7.3290604431952566E-2</v>
      </c>
      <c r="K45" s="7">
        <f t="shared" si="1"/>
        <v>42.895821369806846</v>
      </c>
      <c r="L45" s="7">
        <f t="shared" si="2"/>
        <v>40.485412688626319</v>
      </c>
    </row>
    <row r="46" spans="1:12" x14ac:dyDescent="0.35">
      <c r="A46">
        <v>2050</v>
      </c>
      <c r="B46">
        <v>3080777713</v>
      </c>
      <c r="C46">
        <v>2901662730</v>
      </c>
      <c r="D46">
        <v>40.5</v>
      </c>
      <c r="E46">
        <v>71645.9933290138</v>
      </c>
      <c r="F46">
        <v>5.9364690864120598E-4</v>
      </c>
      <c r="G46">
        <v>3.89772546107051E-4</v>
      </c>
      <c r="H46">
        <v>113160.33719999999</v>
      </c>
      <c r="I46">
        <v>40897.481019999999</v>
      </c>
      <c r="J46">
        <f t="shared" si="3"/>
        <v>6.6056837600680929E-2</v>
      </c>
      <c r="K46" s="7">
        <f t="shared" si="1"/>
        <v>42.999999997939959</v>
      </c>
      <c r="L46" s="7">
        <f t="shared" si="2"/>
        <v>40.500000002441737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S0</vt:lpstr>
      <vt:lpstr>S1</vt:lpstr>
      <vt:lpstr>Feuil1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2021-07-04T21:30:08Z</dcterms:created>
  <dcterms:modified xsi:type="dcterms:W3CDTF">2021-09-29T13:29:08Z</dcterms:modified>
</cp:coreProperties>
</file>