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nnecg\Desktop\GitHub\ThreeME\data\database\"/>
    </mc:Choice>
  </mc:AlternateContent>
  <bookViews>
    <workbookView xWindow="12705" yWindow="6285" windowWidth="6510" windowHeight="6300"/>
  </bookViews>
  <sheets>
    <sheet name="CCE nucléaire" sheetId="2" r:id="rId1"/>
    <sheet name="PIB INSEE" sheetId="3" r:id="rId2"/>
  </sheets>
  <externalReferences>
    <externalReference r:id="rId3"/>
  </externalReferences>
  <calcPr calcId="162913" concurrentCalc="0"/>
</workbook>
</file>

<file path=xl/calcChain.xml><?xml version="1.0" encoding="utf-8"?>
<calcChain xmlns="http://schemas.openxmlformats.org/spreadsheetml/2006/main">
  <c r="O5" i="2" l="1"/>
  <c r="P5" i="2"/>
  <c r="Q5" i="2"/>
  <c r="F3" i="3"/>
  <c r="F6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H13" i="2"/>
  <c r="F22" i="2"/>
  <c r="H22" i="2"/>
  <c r="F23" i="2"/>
  <c r="H23" i="2"/>
  <c r="F24" i="2"/>
  <c r="H24" i="2"/>
  <c r="F25" i="2"/>
  <c r="H25" i="2"/>
  <c r="F26" i="2"/>
  <c r="H26" i="2"/>
  <c r="H21" i="2"/>
  <c r="H12" i="2"/>
  <c r="H30" i="2"/>
  <c r="H38" i="2"/>
  <c r="H31" i="2"/>
  <c r="H39" i="2"/>
  <c r="H32" i="2"/>
  <c r="H40" i="2"/>
  <c r="H37" i="2"/>
  <c r="D13" i="2"/>
  <c r="F13" i="2"/>
  <c r="B3" i="2"/>
  <c r="B4" i="2"/>
  <c r="B13" i="2"/>
  <c r="D21" i="2"/>
  <c r="D12" i="2"/>
  <c r="D9" i="2"/>
  <c r="D8" i="2"/>
  <c r="D28" i="2"/>
  <c r="D32" i="2"/>
  <c r="I18" i="2"/>
  <c r="G18" i="2"/>
  <c r="E18" i="2"/>
  <c r="B28" i="2"/>
  <c r="F32" i="2"/>
  <c r="I26" i="2"/>
  <c r="I25" i="2"/>
  <c r="I24" i="2"/>
  <c r="I23" i="2"/>
  <c r="I22" i="2"/>
  <c r="I21" i="2"/>
  <c r="I20" i="2"/>
  <c r="I19" i="2"/>
  <c r="I17" i="2"/>
  <c r="I16" i="2"/>
  <c r="I15" i="2"/>
  <c r="I14" i="2"/>
  <c r="I13" i="2"/>
  <c r="I12" i="2"/>
  <c r="I11" i="2"/>
  <c r="I10" i="2"/>
  <c r="I9" i="2"/>
  <c r="I8" i="2"/>
  <c r="G9" i="2"/>
  <c r="G10" i="2"/>
  <c r="G11" i="2"/>
  <c r="G12" i="2"/>
  <c r="G13" i="2"/>
  <c r="G14" i="2"/>
  <c r="G15" i="2"/>
  <c r="G16" i="2"/>
  <c r="G17" i="2"/>
  <c r="G19" i="2"/>
  <c r="G20" i="2"/>
  <c r="G21" i="2"/>
  <c r="G22" i="2"/>
  <c r="G23" i="2"/>
  <c r="G24" i="2"/>
  <c r="G25" i="2"/>
  <c r="G26" i="2"/>
  <c r="G8" i="2"/>
  <c r="F4" i="3"/>
  <c r="F5" i="3"/>
  <c r="F6" i="3"/>
  <c r="F7" i="3"/>
  <c r="Q11" i="2"/>
  <c r="R11" i="2"/>
  <c r="M11" i="2"/>
  <c r="M10" i="2"/>
  <c r="M8" i="2"/>
  <c r="M3" i="2"/>
  <c r="Q3" i="2"/>
  <c r="R3" i="2"/>
  <c r="S9" i="2"/>
  <c r="S8" i="2"/>
  <c r="S7" i="2"/>
  <c r="S6" i="2"/>
  <c r="S5" i="2"/>
  <c r="S4" i="2"/>
  <c r="Q10" i="2"/>
  <c r="R10" i="2"/>
  <c r="N9" i="2"/>
  <c r="Q9" i="2"/>
  <c r="R9" i="2"/>
  <c r="Q8" i="2"/>
  <c r="R8" i="2"/>
  <c r="N4" i="2"/>
  <c r="Q4" i="2"/>
  <c r="R4" i="2"/>
  <c r="O6" i="2"/>
  <c r="P6" i="2"/>
  <c r="P7" i="2"/>
  <c r="Q7" i="2"/>
  <c r="R7" i="2"/>
  <c r="E26" i="2"/>
  <c r="E25" i="2"/>
  <c r="E24" i="2"/>
  <c r="E23" i="2"/>
  <c r="E22" i="2"/>
  <c r="E21" i="2"/>
  <c r="E20" i="2"/>
  <c r="E19" i="2"/>
  <c r="E17" i="2"/>
  <c r="E16" i="2"/>
  <c r="E15" i="2"/>
  <c r="E14" i="2"/>
  <c r="E13" i="2"/>
  <c r="E12" i="2"/>
  <c r="E11" i="2"/>
  <c r="E10" i="2"/>
  <c r="E9" i="2"/>
  <c r="E8" i="2"/>
  <c r="C16" i="2"/>
  <c r="C15" i="2"/>
  <c r="C14" i="2"/>
  <c r="C13" i="2"/>
  <c r="C12" i="2"/>
  <c r="C9" i="2"/>
  <c r="C8" i="2"/>
  <c r="D31" i="2"/>
  <c r="B16" i="2"/>
  <c r="B8" i="2"/>
  <c r="T4" i="2"/>
  <c r="T7" i="2"/>
  <c r="H10" i="2"/>
  <c r="T9" i="2"/>
  <c r="T8" i="2"/>
  <c r="M4" i="2"/>
  <c r="M6" i="2"/>
  <c r="F31" i="2"/>
  <c r="R5" i="2"/>
  <c r="T5" i="2"/>
  <c r="M5" i="2"/>
  <c r="M7" i="2"/>
  <c r="M9" i="2"/>
  <c r="F21" i="2"/>
  <c r="F10" i="2"/>
  <c r="F11" i="2"/>
  <c r="H11" i="2"/>
  <c r="F9" i="2"/>
  <c r="B9" i="2"/>
  <c r="B14" i="2"/>
  <c r="B12" i="2"/>
  <c r="Q6" i="2"/>
  <c r="R6" i="2"/>
  <c r="T6" i="2"/>
  <c r="D29" i="2"/>
  <c r="F29" i="2"/>
  <c r="B15" i="2"/>
  <c r="B32" i="2"/>
  <c r="F12" i="2"/>
  <c r="D30" i="2"/>
  <c r="F30" i="2"/>
  <c r="H9" i="2"/>
  <c r="S11" i="2"/>
  <c r="T11" i="2"/>
  <c r="S10" i="2"/>
  <c r="T10" i="2"/>
  <c r="S3" i="2"/>
  <c r="T3" i="2"/>
  <c r="H29" i="2"/>
  <c r="F28" i="2"/>
  <c r="F8" i="2"/>
  <c r="H8" i="2"/>
  <c r="H28" i="2"/>
  <c r="L27" i="2"/>
</calcChain>
</file>

<file path=xl/sharedStrings.xml><?xml version="1.0" encoding="utf-8"?>
<sst xmlns="http://schemas.openxmlformats.org/spreadsheetml/2006/main" count="102" uniqueCount="61">
  <si>
    <t>Coût de production</t>
  </si>
  <si>
    <t>Scénario</t>
  </si>
  <si>
    <t>Coût des combustible</t>
  </si>
  <si>
    <t>Coût d'investissement</t>
  </si>
  <si>
    <t>dont coût du travail</t>
  </si>
  <si>
    <t>dont taxe</t>
  </si>
  <si>
    <t>Production en Mtep</t>
  </si>
  <si>
    <t>Production en TWh</t>
  </si>
  <si>
    <t>Durée de vie</t>
  </si>
  <si>
    <t>Mtep</t>
  </si>
  <si>
    <t>TWh</t>
  </si>
  <si>
    <t>€2006/MWh</t>
  </si>
  <si>
    <t>dont consommations externes</t>
  </si>
  <si>
    <t>dont autres produits et charges</t>
  </si>
  <si>
    <t>dont coûts centraux et supports</t>
  </si>
  <si>
    <t>dont tarif agent</t>
  </si>
  <si>
    <t>dont réforme retraite</t>
  </si>
  <si>
    <t>dont entretien parc immobilisé</t>
  </si>
  <si>
    <t>dont portage du stock</t>
  </si>
  <si>
    <t>dont coût du dernier cœur</t>
  </si>
  <si>
    <t>Coûts d'exploitation selon compta analytique (a)</t>
  </si>
  <si>
    <t>Autres éléments de coûts (b)</t>
  </si>
  <si>
    <t>Coût de fonctionnement hors combustible (a+b-c)</t>
  </si>
  <si>
    <t>Dépenses exploitation et investissements de maintenance (a+b)</t>
  </si>
  <si>
    <t>dont achat de combustibles et d'énergie</t>
  </si>
  <si>
    <t>dont loyer économique hors démantèlement</t>
  </si>
  <si>
    <t>dont coût du démantèlement</t>
  </si>
  <si>
    <t>€2010/MWh</t>
  </si>
  <si>
    <t>Calcul du loyer économique net</t>
  </si>
  <si>
    <t>Investissement annuel</t>
  </si>
  <si>
    <t>Taux de rémunération du capital</t>
  </si>
  <si>
    <t>Loyer économique mensuel</t>
  </si>
  <si>
    <t>CCE EDF</t>
  </si>
  <si>
    <t>CRE à partir de CCE EDF avec t=6%</t>
  </si>
  <si>
    <t>CRE à partir de CCE EDF avec t=8%</t>
  </si>
  <si>
    <t>CRE à partir de CCE EDF avec t=10%</t>
  </si>
  <si>
    <t>Test sur durée de vie 40 ans</t>
  </si>
  <si>
    <t>Test sur durée de vie 50 ans</t>
  </si>
  <si>
    <t>Loyer économique /MWh en 2010</t>
  </si>
  <si>
    <t>CCE 2010</t>
  </si>
  <si>
    <t>CCE Cour des comptes</t>
  </si>
  <si>
    <t>Autres coûts</t>
  </si>
  <si>
    <t>€2010/€2006</t>
  </si>
  <si>
    <t>ans</t>
  </si>
  <si>
    <t>Contrôle rapport cour des comptes</t>
  </si>
  <si>
    <t>Hypothèse DGEC 2006</t>
  </si>
  <si>
    <t>Cour des comptes janvier 2010</t>
  </si>
  <si>
    <t>€2010 - sans prolongement</t>
  </si>
  <si>
    <t>€2006 - sans prolongement</t>
  </si>
  <si>
    <t>€2006 - avec prolongement</t>
  </si>
  <si>
    <t>CCE Cour des comptes prolongée</t>
  </si>
  <si>
    <t>CCE Cour des comptes 40 ans</t>
  </si>
  <si>
    <t>source:</t>
  </si>
  <si>
    <t>http://www.bdm.insee.fr/bdm2/affichageSeries.action?idbank=001625866&amp;idbank=001625867&amp;idbank=001625868&amp;idbank=001641711&amp;bouton=OK&amp;codeGroupe=1336#codes</t>
  </si>
  <si>
    <t>Comptes nationaux annuels base 2005 - Produit intérieur brut approche produit - Total des secteurs institutionnels - Total des produits - Prix chaîné année de base (non équilibré)</t>
  </si>
  <si>
    <t>Comptes nationaux annuels base 2005 - Produit intérieur brut approche produit - Total des secteurs institutionnels - Total des produits - Prix courant</t>
  </si>
  <si>
    <t>Comptes nationaux annuels base 2005 - Produit intérieur brut approche produit - Total des secteurs institutionnels - Total des produits - Prix de l'année précédente (volume)</t>
  </si>
  <si>
    <t>Comptes nationaux annuels base 2005 - Produit intérieur brut approche produit - Evolution en volume - Prix chaîné année de base (non équilibré)</t>
  </si>
  <si>
    <t xml:space="preserve">Coût du travail </t>
  </si>
  <si>
    <t>dont sous traitance</t>
  </si>
  <si>
    <t>EPR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</si>
</sst>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#,##0.00\ &quot;€&quot;;[Red]\-#,##0.00\ &quot;€&quot;"/>
    <numFmt numFmtId="43" formatCode="_-* #,##0.00\ _€_-;\-* #,##0.00\ _€_-;_-* &quot;-&quot;??\ _€_-;_-@_-"/>
    <numFmt numFmtId="164" formatCode="[$€-2]\ #,##0;[Red]\-[$€-2]\ #,##0"/>
    <numFmt numFmtId="165" formatCode="0.000"/>
    <numFmt numFmtId="166" formatCode="0.0"/>
    <numFmt numFmtId="167" formatCode="_-* #,##0.0\ _€_-;\-* #,##0.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7EFF7"/>
        <bgColor indexed="64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" fontId="0" fillId="2" borderId="0" xfId="0" applyNumberFormat="1" applyFill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43" fontId="0" fillId="0" borderId="0" xfId="1" applyFont="1"/>
    <xf numFmtId="167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2" applyAlignment="1">
      <alignment vertical="center" wrapText="1"/>
    </xf>
    <xf numFmtId="3" fontId="0" fillId="0" borderId="0" xfId="0" applyNumberFormat="1" applyAlignment="1">
      <alignment vertical="center" wrapText="1"/>
    </xf>
    <xf numFmtId="3" fontId="3" fillId="0" borderId="0" xfId="2" applyNumberFormat="1" applyAlignment="1">
      <alignment vertical="center" wrapText="1"/>
    </xf>
    <xf numFmtId="166" fontId="0" fillId="0" borderId="0" xfId="0" applyNumberFormat="1" applyFill="1"/>
    <xf numFmtId="43" fontId="0" fillId="0" borderId="0" xfId="1" applyFont="1" applyFill="1"/>
    <xf numFmtId="0" fontId="4" fillId="3" borderId="1" xfId="0" applyFont="1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0" fillId="0" borderId="0" xfId="0" applyAlignment="1">
      <alignment horizontal="right" indent="2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</cellXfs>
  <cellStyles count="3">
    <cellStyle name="Lien hypertexte" xfId="2" builtinId="8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ypoth&#232;ses%20co&#251;t%20&#233;nergie%20THREEM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ep"/>
      <sheetName val="décomposition CU"/>
      <sheetName val="coût 2006"/>
      <sheetName val="courbe d'apprentissage"/>
      <sheetName val="Feuil1"/>
      <sheetName val="Feuil4"/>
    </sheetNames>
    <sheetDataSet>
      <sheetData sheetId="0"/>
      <sheetData sheetId="1">
        <row r="5">
          <cell r="H5">
            <v>73908.201729614142</v>
          </cell>
        </row>
      </sheetData>
      <sheetData sheetId="2">
        <row r="48">
          <cell r="Q48">
            <v>38.716500383729851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workbookViewId="0">
      <selection activeCell="R11" sqref="R11"/>
    </sheetView>
  </sheetViews>
  <sheetFormatPr baseColWidth="10" defaultRowHeight="15" x14ac:dyDescent="0.25"/>
  <cols>
    <col min="1" max="1" width="30.85546875" customWidth="1"/>
    <col min="2" max="5" width="11.42578125" style="10"/>
    <col min="6" max="6" width="13.5703125" bestFit="1" customWidth="1"/>
    <col min="8" max="8" width="11.85546875" bestFit="1" customWidth="1"/>
    <col min="9" max="11" width="11.85546875" customWidth="1"/>
    <col min="12" max="12" width="30.28515625" customWidth="1"/>
    <col min="13" max="13" width="22.7109375" customWidth="1"/>
    <col min="14" max="14" width="14.28515625" customWidth="1"/>
    <col min="18" max="18" width="14.85546875" customWidth="1"/>
  </cols>
  <sheetData>
    <row r="1" spans="1:20" x14ac:dyDescent="0.25">
      <c r="A1" t="s">
        <v>1</v>
      </c>
      <c r="B1" s="10" t="s">
        <v>45</v>
      </c>
      <c r="D1" s="10" t="s">
        <v>46</v>
      </c>
      <c r="F1" s="10" t="s">
        <v>46</v>
      </c>
      <c r="H1" s="10" t="s">
        <v>46</v>
      </c>
      <c r="L1" t="s">
        <v>28</v>
      </c>
    </row>
    <row r="2" spans="1:20" x14ac:dyDescent="0.25">
      <c r="D2" s="10" t="s">
        <v>47</v>
      </c>
      <c r="F2" s="10" t="s">
        <v>48</v>
      </c>
      <c r="H2" s="10" t="s">
        <v>49</v>
      </c>
      <c r="M2" t="s">
        <v>29</v>
      </c>
      <c r="N2" t="s">
        <v>29</v>
      </c>
      <c r="O2" t="s">
        <v>30</v>
      </c>
      <c r="P2" t="s">
        <v>8</v>
      </c>
      <c r="Q2" t="s">
        <v>31</v>
      </c>
      <c r="R2" t="s">
        <v>38</v>
      </c>
      <c r="S2" t="s">
        <v>41</v>
      </c>
      <c r="T2" t="s">
        <v>39</v>
      </c>
    </row>
    <row r="3" spans="1:20" x14ac:dyDescent="0.25">
      <c r="A3" t="s">
        <v>6</v>
      </c>
      <c r="B3" s="20">
        <f>'[1]coût 2006'!$Q$48</f>
        <v>38.716500383729851</v>
      </c>
      <c r="C3" s="11" t="s">
        <v>9</v>
      </c>
      <c r="D3" s="11"/>
      <c r="E3" s="11"/>
      <c r="L3" t="s">
        <v>40</v>
      </c>
      <c r="M3">
        <f>N3/P3</f>
        <v>2.4005000000000001</v>
      </c>
      <c r="N3">
        <v>96.02</v>
      </c>
      <c r="O3" s="6">
        <v>7.8E-2</v>
      </c>
      <c r="P3">
        <v>40</v>
      </c>
      <c r="Q3" s="7">
        <f t="shared" ref="Q3:Q11" si="0">N3/((1-1/(1+O3)^(P3+1))/(1-1/(1+O3))-1)</f>
        <v>7.8802095537608503</v>
      </c>
      <c r="R3" s="14">
        <f>Q3/$D$4*1000</f>
        <v>19.318974145037632</v>
      </c>
      <c r="S3" s="14">
        <f>($D$11+$D$12)/$D$4</f>
        <v>30.134836969845551</v>
      </c>
      <c r="T3" s="14">
        <f>S3+R3</f>
        <v>49.45381111488318</v>
      </c>
    </row>
    <row r="4" spans="1:20" x14ac:dyDescent="0.25">
      <c r="A4" t="s">
        <v>7</v>
      </c>
      <c r="B4" s="20">
        <f>B3/0.086</f>
        <v>450.19186492709133</v>
      </c>
      <c r="C4" s="10" t="s">
        <v>10</v>
      </c>
      <c r="D4" s="10">
        <v>407.9</v>
      </c>
      <c r="E4" s="10" t="s">
        <v>10</v>
      </c>
      <c r="F4" s="10">
        <v>407.9</v>
      </c>
      <c r="G4" s="10" t="s">
        <v>10</v>
      </c>
      <c r="H4" s="10">
        <v>407.9</v>
      </c>
      <c r="I4" s="10" t="s">
        <v>10</v>
      </c>
      <c r="J4" s="10"/>
      <c r="K4" s="10"/>
      <c r="L4" t="s">
        <v>32</v>
      </c>
      <c r="M4">
        <f t="shared" ref="M4:M10" si="1">N4/P4</f>
        <v>2.6559999999999997</v>
      </c>
      <c r="N4">
        <f>N3-12.78+23</f>
        <v>106.24</v>
      </c>
      <c r="O4" s="6">
        <v>7.8E-2</v>
      </c>
      <c r="P4">
        <v>40</v>
      </c>
      <c r="Q4" s="8">
        <f t="shared" si="0"/>
        <v>8.7189487918303765</v>
      </c>
      <c r="R4" s="14">
        <f t="shared" ref="R4:R9" si="2">Q4/$D$4*1000</f>
        <v>21.3752115514351</v>
      </c>
      <c r="S4" s="14">
        <f>(384+11042)/$D$4</f>
        <v>28.011767590095612</v>
      </c>
      <c r="T4" s="14">
        <f t="shared" ref="T4:T9" si="3">S4+R4</f>
        <v>49.386979141530716</v>
      </c>
    </row>
    <row r="5" spans="1:20" x14ac:dyDescent="0.25">
      <c r="A5" t="s">
        <v>8</v>
      </c>
      <c r="B5" s="10">
        <v>40</v>
      </c>
      <c r="C5" s="10" t="s">
        <v>43</v>
      </c>
      <c r="D5" s="10">
        <v>40</v>
      </c>
      <c r="E5" s="10" t="s">
        <v>43</v>
      </c>
      <c r="F5" s="10">
        <v>40</v>
      </c>
      <c r="G5" s="10" t="s">
        <v>43</v>
      </c>
      <c r="H5">
        <v>50</v>
      </c>
      <c r="I5" t="s">
        <v>43</v>
      </c>
      <c r="L5" t="s">
        <v>33</v>
      </c>
      <c r="M5">
        <f t="shared" si="1"/>
        <v>2.5</v>
      </c>
      <c r="N5">
        <v>100</v>
      </c>
      <c r="O5" s="6">
        <f>6%</f>
        <v>0.06</v>
      </c>
      <c r="P5">
        <f>P3</f>
        <v>40</v>
      </c>
      <c r="Q5" s="8">
        <f>N5/((1-1/(1+O5)^(P5+1))/(1-1/(1+O5))-1)</f>
        <v>6.646153592067563</v>
      </c>
      <c r="R5" s="14">
        <f t="shared" si="2"/>
        <v>16.293585663318371</v>
      </c>
      <c r="S5" s="14">
        <f t="shared" ref="S5:S9" si="4">(384+11042)/$D$4</f>
        <v>28.011767590095612</v>
      </c>
      <c r="T5" s="14">
        <f t="shared" si="3"/>
        <v>44.305353253413983</v>
      </c>
    </row>
    <row r="6" spans="1:20" x14ac:dyDescent="0.25">
      <c r="F6" s="8">
        <f>'PIB INSEE'!F3</f>
        <v>1.0773837727933013</v>
      </c>
      <c r="G6" t="s">
        <v>42</v>
      </c>
      <c r="H6" s="8"/>
      <c r="L6" t="s">
        <v>34</v>
      </c>
      <c r="M6">
        <f t="shared" si="1"/>
        <v>2.5</v>
      </c>
      <c r="N6">
        <v>100</v>
      </c>
      <c r="O6" s="6">
        <f>8%</f>
        <v>0.08</v>
      </c>
      <c r="P6">
        <f>P5</f>
        <v>40</v>
      </c>
      <c r="Q6" s="8">
        <f t="shared" si="0"/>
        <v>8.3860161500585466</v>
      </c>
      <c r="R6" s="14">
        <f t="shared" si="2"/>
        <v>20.559000122722598</v>
      </c>
      <c r="S6" s="14">
        <f t="shared" si="4"/>
        <v>28.011767590095612</v>
      </c>
      <c r="T6" s="14">
        <f t="shared" si="3"/>
        <v>48.57076771281821</v>
      </c>
    </row>
    <row r="7" spans="1:20" x14ac:dyDescent="0.25">
      <c r="F7" s="8"/>
      <c r="L7" t="s">
        <v>35</v>
      </c>
      <c r="M7">
        <f t="shared" si="1"/>
        <v>2.5</v>
      </c>
      <c r="N7">
        <v>100</v>
      </c>
      <c r="O7" s="6">
        <v>0.1</v>
      </c>
      <c r="P7">
        <f>P6</f>
        <v>40</v>
      </c>
      <c r="Q7" s="8">
        <f t="shared" si="0"/>
        <v>10.225941441436953</v>
      </c>
      <c r="R7" s="14">
        <f t="shared" si="2"/>
        <v>25.069726505116339</v>
      </c>
      <c r="S7" s="14">
        <f t="shared" si="4"/>
        <v>28.011767590095612</v>
      </c>
      <c r="T7" s="14">
        <f t="shared" si="3"/>
        <v>53.081494095211951</v>
      </c>
    </row>
    <row r="8" spans="1:20" x14ac:dyDescent="0.25">
      <c r="A8" t="s">
        <v>0</v>
      </c>
      <c r="B8" s="12">
        <f>B28*B4</f>
        <v>18908.058326937837</v>
      </c>
      <c r="C8" s="11" t="str">
        <f>"M€2006"</f>
        <v>M€2006</v>
      </c>
      <c r="D8" s="10">
        <f>D9+D12</f>
        <v>20172</v>
      </c>
      <c r="E8" s="11" t="str">
        <f>"M€2010"</f>
        <v>M€2010</v>
      </c>
      <c r="F8" s="8">
        <f t="shared" ref="F8:F26" si="5">D8/$F$6</f>
        <v>18723.133306250424</v>
      </c>
      <c r="G8" s="11" t="str">
        <f>"M€2006"</f>
        <v>M€2006</v>
      </c>
      <c r="H8" s="21">
        <f>H9+H12</f>
        <v>20512.488003002341</v>
      </c>
      <c r="I8" s="11" t="str">
        <f>"M€2006"</f>
        <v>M€2006</v>
      </c>
      <c r="J8" s="11"/>
      <c r="K8" s="11"/>
      <c r="L8" t="s">
        <v>36</v>
      </c>
      <c r="M8">
        <f t="shared" si="1"/>
        <v>2.7749999999999999</v>
      </c>
      <c r="N8">
        <v>111</v>
      </c>
      <c r="O8" s="6">
        <v>7.8E-2</v>
      </c>
      <c r="P8">
        <v>40</v>
      </c>
      <c r="Q8" s="8">
        <f t="shared" si="0"/>
        <v>9.1095944643559097</v>
      </c>
      <c r="R8" s="14">
        <f t="shared" si="2"/>
        <v>22.332911165373645</v>
      </c>
      <c r="S8" s="14">
        <f t="shared" si="4"/>
        <v>28.011767590095612</v>
      </c>
      <c r="T8" s="14">
        <f t="shared" si="3"/>
        <v>50.344678755469261</v>
      </c>
    </row>
    <row r="9" spans="1:20" x14ac:dyDescent="0.25">
      <c r="A9" s="1" t="s">
        <v>3</v>
      </c>
      <c r="B9" s="12">
        <f>B29*B4</f>
        <v>11254.796623177283</v>
      </c>
      <c r="C9" s="11" t="str">
        <f t="shared" ref="C9:C16" si="6">"M€2006"</f>
        <v>M€2006</v>
      </c>
      <c r="D9" s="10">
        <f>D10+D11</f>
        <v>8341</v>
      </c>
      <c r="E9" s="11" t="str">
        <f t="shared" ref="E9:E26" si="7">"M€2010"</f>
        <v>M€2010</v>
      </c>
      <c r="F9" s="8">
        <f t="shared" si="5"/>
        <v>7741.9023848619272</v>
      </c>
      <c r="G9" s="11" t="str">
        <f t="shared" ref="G9:I26" si="8">"M€2006"</f>
        <v>M€2006</v>
      </c>
      <c r="H9" s="21">
        <f>H10+H11</f>
        <v>9531.257081613845</v>
      </c>
      <c r="I9" s="11" t="str">
        <f t="shared" si="8"/>
        <v>M€2006</v>
      </c>
      <c r="J9" s="11"/>
      <c r="K9" s="11"/>
      <c r="L9" t="s">
        <v>37</v>
      </c>
      <c r="M9">
        <f t="shared" si="1"/>
        <v>2.2200000000000002</v>
      </c>
      <c r="N9">
        <f>N8</f>
        <v>111</v>
      </c>
      <c r="O9" s="6">
        <v>7.8E-2</v>
      </c>
      <c r="P9">
        <v>50</v>
      </c>
      <c r="Q9" s="8">
        <f t="shared" si="0"/>
        <v>8.8653763050470005</v>
      </c>
      <c r="R9" s="14">
        <f t="shared" si="2"/>
        <v>21.734190500237805</v>
      </c>
      <c r="S9" s="14">
        <f t="shared" si="4"/>
        <v>28.011767590095612</v>
      </c>
      <c r="T9" s="14">
        <f t="shared" si="3"/>
        <v>49.745958090333417</v>
      </c>
    </row>
    <row r="10" spans="1:20" x14ac:dyDescent="0.25">
      <c r="A10" s="1" t="s">
        <v>25</v>
      </c>
      <c r="B10" s="12"/>
      <c r="C10" s="11"/>
      <c r="D10" s="10">
        <v>7880</v>
      </c>
      <c r="E10" s="11" t="str">
        <f t="shared" si="7"/>
        <v>M€2010</v>
      </c>
      <c r="F10" s="8">
        <f t="shared" si="5"/>
        <v>7314.0140022433743</v>
      </c>
      <c r="G10" s="11" t="str">
        <f t="shared" si="8"/>
        <v>M€2006</v>
      </c>
      <c r="H10" s="13">
        <f>Q11/F6*1000</f>
        <v>9103.368698995293</v>
      </c>
      <c r="I10" s="11" t="str">
        <f t="shared" si="8"/>
        <v>M€2006</v>
      </c>
      <c r="J10" s="11"/>
      <c r="K10" s="11"/>
      <c r="L10" t="s">
        <v>51</v>
      </c>
      <c r="M10">
        <f t="shared" si="1"/>
        <v>2.4005000000000001</v>
      </c>
      <c r="N10">
        <v>96.02</v>
      </c>
      <c r="O10" s="6">
        <v>7.8E-2</v>
      </c>
      <c r="P10">
        <v>40</v>
      </c>
      <c r="Q10" s="7">
        <f t="shared" si="0"/>
        <v>7.8802095537608503</v>
      </c>
      <c r="R10" s="14">
        <f>Q10/$D$4*1000</f>
        <v>19.318974145037632</v>
      </c>
      <c r="S10" s="14">
        <f>($D$11+$D$12)/$D$4</f>
        <v>30.134836969845551</v>
      </c>
      <c r="T10" s="14">
        <f>S10+R10</f>
        <v>49.45381111488318</v>
      </c>
    </row>
    <row r="11" spans="1:20" x14ac:dyDescent="0.25">
      <c r="A11" s="1" t="s">
        <v>26</v>
      </c>
      <c r="B11" s="12"/>
      <c r="C11" s="11"/>
      <c r="D11" s="10">
        <v>461</v>
      </c>
      <c r="E11" s="11" t="str">
        <f t="shared" si="7"/>
        <v>M€2010</v>
      </c>
      <c r="F11" s="8">
        <f t="shared" si="5"/>
        <v>427.88838261855273</v>
      </c>
      <c r="G11" s="11" t="str">
        <f t="shared" si="8"/>
        <v>M€2006</v>
      </c>
      <c r="H11" s="13">
        <f>F11</f>
        <v>427.88838261855273</v>
      </c>
      <c r="I11" s="11" t="str">
        <f t="shared" si="8"/>
        <v>M€2006</v>
      </c>
      <c r="J11" s="11"/>
      <c r="K11" s="11"/>
      <c r="L11" t="s">
        <v>50</v>
      </c>
      <c r="M11">
        <f t="shared" ref="M11" si="9">N11/P11</f>
        <v>2.456</v>
      </c>
      <c r="N11">
        <v>122.8</v>
      </c>
      <c r="O11" s="6">
        <v>7.8E-2</v>
      </c>
      <c r="P11">
        <v>50</v>
      </c>
      <c r="Q11" s="7">
        <f t="shared" si="0"/>
        <v>9.8078217140519968</v>
      </c>
      <c r="R11" s="14">
        <f>Q11/$D$4*1000</f>
        <v>24.044672012875697</v>
      </c>
      <c r="S11" s="14">
        <f>($D$11+$D$12)/$D$4</f>
        <v>30.134836969845551</v>
      </c>
      <c r="T11" s="14">
        <f>S11+R11</f>
        <v>54.179508982721245</v>
      </c>
    </row>
    <row r="12" spans="1:20" x14ac:dyDescent="0.25">
      <c r="A12" s="1" t="s">
        <v>23</v>
      </c>
      <c r="B12" s="12">
        <f>(B30+B31)*B4</f>
        <v>7653.2617037605523</v>
      </c>
      <c r="C12" s="11" t="str">
        <f t="shared" si="6"/>
        <v>M€2006</v>
      </c>
      <c r="D12" s="10">
        <f>D13+D21</f>
        <v>11831</v>
      </c>
      <c r="E12" s="11" t="str">
        <f t="shared" si="7"/>
        <v>M€2010</v>
      </c>
      <c r="F12" s="8">
        <f t="shared" si="5"/>
        <v>10981.230921388498</v>
      </c>
      <c r="G12" s="11" t="str">
        <f t="shared" si="8"/>
        <v>M€2006</v>
      </c>
      <c r="H12" s="21">
        <f>H13+H21</f>
        <v>10981.230921388496</v>
      </c>
      <c r="I12" s="11" t="str">
        <f t="shared" si="8"/>
        <v>M€2006</v>
      </c>
      <c r="J12" s="11"/>
      <c r="K12" s="11"/>
    </row>
    <row r="13" spans="1:20" x14ac:dyDescent="0.25">
      <c r="A13" s="1" t="s">
        <v>20</v>
      </c>
      <c r="B13" s="12">
        <f>(B30+B31)*B4</f>
        <v>7653.2617037605523</v>
      </c>
      <c r="C13" s="11" t="str">
        <f t="shared" si="6"/>
        <v>M€2006</v>
      </c>
      <c r="D13" s="10">
        <f>SUM(D14:D20)-D18</f>
        <v>8824</v>
      </c>
      <c r="E13" s="11" t="str">
        <f t="shared" si="7"/>
        <v>M€2010</v>
      </c>
      <c r="F13" s="8">
        <f>D13/$F$6</f>
        <v>8190.2106035273519</v>
      </c>
      <c r="G13" s="11" t="str">
        <f t="shared" si="8"/>
        <v>M€2006</v>
      </c>
      <c r="H13" s="21">
        <f>SUM(H14:H20)-H18</f>
        <v>8190.2106035273509</v>
      </c>
      <c r="I13" s="11" t="str">
        <f t="shared" si="8"/>
        <v>M€2006</v>
      </c>
      <c r="J13" s="11"/>
      <c r="K13" s="11"/>
    </row>
    <row r="14" spans="1:20" x14ac:dyDescent="0.25">
      <c r="A14" s="2" t="s">
        <v>24</v>
      </c>
      <c r="B14" s="12">
        <f>B31*B4</f>
        <v>2701.1511895625481</v>
      </c>
      <c r="C14" s="11" t="str">
        <f t="shared" si="6"/>
        <v>M€2006</v>
      </c>
      <c r="D14" s="10">
        <v>2579</v>
      </c>
      <c r="E14" s="11" t="str">
        <f t="shared" si="7"/>
        <v>M€2010</v>
      </c>
      <c r="F14" s="8">
        <f t="shared" si="5"/>
        <v>2393.7616893129011</v>
      </c>
      <c r="G14" s="11" t="str">
        <f t="shared" si="8"/>
        <v>M€2006</v>
      </c>
      <c r="H14" s="21">
        <f>F14</f>
        <v>2393.7616893129011</v>
      </c>
      <c r="I14" s="11" t="str">
        <f t="shared" si="8"/>
        <v>M€2006</v>
      </c>
      <c r="J14" s="11"/>
      <c r="K14" s="11"/>
    </row>
    <row r="15" spans="1:20" x14ac:dyDescent="0.25">
      <c r="A15" s="2" t="s">
        <v>4</v>
      </c>
      <c r="B15" s="12">
        <f>5.112*B4</f>
        <v>2301.3808135072909</v>
      </c>
      <c r="C15" s="11" t="str">
        <f t="shared" si="6"/>
        <v>M€2006</v>
      </c>
      <c r="D15" s="10">
        <v>2042</v>
      </c>
      <c r="E15" s="11" t="str">
        <f t="shared" si="7"/>
        <v>M€2010</v>
      </c>
      <c r="F15" s="8">
        <f t="shared" si="5"/>
        <v>1895.3320548960621</v>
      </c>
      <c r="G15" s="11" t="str">
        <f t="shared" si="8"/>
        <v>M€2006</v>
      </c>
      <c r="H15" s="21">
        <f t="shared" ref="H15:H26" si="10">F15</f>
        <v>1895.3320548960621</v>
      </c>
      <c r="I15" s="11" t="str">
        <f t="shared" si="8"/>
        <v>M€2006</v>
      </c>
      <c r="J15" s="11"/>
      <c r="K15" s="11"/>
    </row>
    <row r="16" spans="1:20" x14ac:dyDescent="0.25">
      <c r="A16" s="2" t="s">
        <v>5</v>
      </c>
      <c r="B16" s="12">
        <f>2*B4</f>
        <v>900.38372985418266</v>
      </c>
      <c r="C16" s="11" t="str">
        <f t="shared" si="6"/>
        <v>M€2006</v>
      </c>
      <c r="D16" s="10">
        <v>1176</v>
      </c>
      <c r="E16" s="11" t="str">
        <f t="shared" si="7"/>
        <v>M€2010</v>
      </c>
      <c r="F16" s="8">
        <f t="shared" si="5"/>
        <v>1091.5330541419046</v>
      </c>
      <c r="G16" s="11" t="str">
        <f t="shared" si="8"/>
        <v>M€2006</v>
      </c>
      <c r="H16" s="21">
        <f t="shared" si="10"/>
        <v>1091.5330541419046</v>
      </c>
      <c r="I16" s="11" t="str">
        <f t="shared" si="8"/>
        <v>M€2006</v>
      </c>
      <c r="J16" s="11"/>
      <c r="K16" s="11"/>
    </row>
    <row r="17" spans="1:13" x14ac:dyDescent="0.25">
      <c r="A17" s="2" t="s">
        <v>12</v>
      </c>
      <c r="B17" s="12"/>
      <c r="C17" s="11"/>
      <c r="D17" s="10">
        <v>2095</v>
      </c>
      <c r="E17" s="11" t="str">
        <f t="shared" si="7"/>
        <v>M€2010</v>
      </c>
      <c r="F17" s="8">
        <f t="shared" si="5"/>
        <v>1944.5252962817092</v>
      </c>
      <c r="G17" s="11" t="str">
        <f t="shared" si="8"/>
        <v>M€2006</v>
      </c>
      <c r="H17" s="21">
        <f t="shared" si="10"/>
        <v>1944.5252962817092</v>
      </c>
      <c r="I17" s="11" t="str">
        <f t="shared" si="8"/>
        <v>M€2006</v>
      </c>
      <c r="J17" s="11"/>
      <c r="K17" s="11"/>
    </row>
    <row r="18" spans="1:13" x14ac:dyDescent="0.25">
      <c r="A18" s="24" t="s">
        <v>59</v>
      </c>
      <c r="B18" s="12"/>
      <c r="C18" s="11"/>
      <c r="D18" s="10">
        <v>1322</v>
      </c>
      <c r="E18" s="11" t="str">
        <f t="shared" si="7"/>
        <v>M€2010</v>
      </c>
      <c r="F18" s="8">
        <f t="shared" si="5"/>
        <v>1227.0465115438758</v>
      </c>
      <c r="G18" s="11" t="str">
        <f t="shared" si="8"/>
        <v>M€2006</v>
      </c>
      <c r="H18" s="21">
        <f t="shared" si="10"/>
        <v>1227.0465115438758</v>
      </c>
      <c r="I18" s="11" t="str">
        <f t="shared" si="8"/>
        <v>M€2006</v>
      </c>
      <c r="J18" s="11"/>
      <c r="K18" s="11"/>
    </row>
    <row r="19" spans="1:13" x14ac:dyDescent="0.25">
      <c r="A19" s="2" t="s">
        <v>13</v>
      </c>
      <c r="B19" s="12"/>
      <c r="C19" s="11"/>
      <c r="D19" s="10">
        <v>60</v>
      </c>
      <c r="E19" s="11" t="str">
        <f t="shared" si="7"/>
        <v>M€2010</v>
      </c>
      <c r="F19" s="8">
        <f t="shared" si="5"/>
        <v>55.690461946015539</v>
      </c>
      <c r="G19" s="11" t="str">
        <f t="shared" si="8"/>
        <v>M€2006</v>
      </c>
      <c r="H19" s="21">
        <f t="shared" si="10"/>
        <v>55.690461946015539</v>
      </c>
      <c r="I19" s="11" t="str">
        <f t="shared" si="8"/>
        <v>M€2006</v>
      </c>
      <c r="J19" s="11"/>
      <c r="K19" s="11"/>
    </row>
    <row r="20" spans="1:13" x14ac:dyDescent="0.25">
      <c r="A20" s="2" t="s">
        <v>14</v>
      </c>
      <c r="B20" s="12"/>
      <c r="C20" s="11"/>
      <c r="D20" s="10">
        <v>872</v>
      </c>
      <c r="E20" s="11" t="str">
        <f t="shared" si="7"/>
        <v>M€2010</v>
      </c>
      <c r="F20" s="8">
        <f t="shared" si="5"/>
        <v>809.36804694875923</v>
      </c>
      <c r="G20" s="11" t="str">
        <f t="shared" si="8"/>
        <v>M€2006</v>
      </c>
      <c r="H20" s="21">
        <f t="shared" si="10"/>
        <v>809.36804694875923</v>
      </c>
      <c r="I20" s="11" t="str">
        <f t="shared" si="8"/>
        <v>M€2006</v>
      </c>
      <c r="J20" s="11"/>
      <c r="K20" s="11"/>
    </row>
    <row r="21" spans="1:13" x14ac:dyDescent="0.25">
      <c r="A21" s="1" t="s">
        <v>21</v>
      </c>
      <c r="C21" s="11"/>
      <c r="D21" s="10">
        <f>SUM(D22:D26)</f>
        <v>3007</v>
      </c>
      <c r="E21" s="11" t="str">
        <f t="shared" si="7"/>
        <v>M€2010</v>
      </c>
      <c r="F21" s="8">
        <f t="shared" si="5"/>
        <v>2791.0203178611455</v>
      </c>
      <c r="G21" s="11" t="str">
        <f t="shared" si="8"/>
        <v>M€2006</v>
      </c>
      <c r="H21" s="21">
        <f>SUM(H22:H26)</f>
        <v>2791.0203178611455</v>
      </c>
      <c r="I21" s="11" t="str">
        <f t="shared" si="8"/>
        <v>M€2006</v>
      </c>
      <c r="J21" s="11"/>
      <c r="K21" s="11"/>
    </row>
    <row r="22" spans="1:13" x14ac:dyDescent="0.25">
      <c r="A22" s="2" t="s">
        <v>15</v>
      </c>
      <c r="C22" s="11"/>
      <c r="D22" s="10">
        <v>116</v>
      </c>
      <c r="E22" s="11" t="str">
        <f t="shared" si="7"/>
        <v>M€2010</v>
      </c>
      <c r="F22" s="8">
        <f t="shared" si="5"/>
        <v>107.66822642896338</v>
      </c>
      <c r="G22" s="11" t="str">
        <f t="shared" si="8"/>
        <v>M€2006</v>
      </c>
      <c r="H22" s="21">
        <f t="shared" si="10"/>
        <v>107.66822642896338</v>
      </c>
      <c r="I22" s="11" t="str">
        <f t="shared" si="8"/>
        <v>M€2006</v>
      </c>
      <c r="J22" s="11"/>
      <c r="K22" s="11"/>
    </row>
    <row r="23" spans="1:13" x14ac:dyDescent="0.25">
      <c r="A23" s="2" t="s">
        <v>16</v>
      </c>
      <c r="C23" s="11"/>
      <c r="D23" s="10">
        <v>518</v>
      </c>
      <c r="E23" s="11" t="str">
        <f t="shared" si="7"/>
        <v>M€2010</v>
      </c>
      <c r="F23" s="8">
        <f t="shared" si="5"/>
        <v>480.79432146726748</v>
      </c>
      <c r="G23" s="11" t="str">
        <f t="shared" si="8"/>
        <v>M€2006</v>
      </c>
      <c r="H23" s="21">
        <f t="shared" si="10"/>
        <v>480.79432146726748</v>
      </c>
      <c r="I23" s="11" t="str">
        <f t="shared" si="8"/>
        <v>M€2006</v>
      </c>
      <c r="J23" s="11"/>
      <c r="K23" s="11"/>
    </row>
    <row r="24" spans="1:13" x14ac:dyDescent="0.25">
      <c r="A24" s="2" t="s">
        <v>17</v>
      </c>
      <c r="C24" s="11"/>
      <c r="D24" s="10">
        <v>1747</v>
      </c>
      <c r="E24" s="11" t="str">
        <f t="shared" si="7"/>
        <v>M€2010</v>
      </c>
      <c r="F24" s="8">
        <f t="shared" si="5"/>
        <v>1621.5206169948192</v>
      </c>
      <c r="G24" s="11" t="str">
        <f t="shared" si="8"/>
        <v>M€2006</v>
      </c>
      <c r="H24" s="21">
        <f t="shared" si="10"/>
        <v>1621.5206169948192</v>
      </c>
      <c r="I24" s="11" t="str">
        <f t="shared" si="8"/>
        <v>M€2006</v>
      </c>
      <c r="J24" s="11"/>
      <c r="K24" s="11"/>
    </row>
    <row r="25" spans="1:13" x14ac:dyDescent="0.25">
      <c r="A25" s="2" t="s">
        <v>18</v>
      </c>
      <c r="C25" s="11"/>
      <c r="D25" s="10">
        <v>535</v>
      </c>
      <c r="E25" s="11" t="str">
        <f t="shared" si="7"/>
        <v>M€2010</v>
      </c>
      <c r="F25" s="8">
        <f t="shared" si="5"/>
        <v>496.57328568530522</v>
      </c>
      <c r="G25" s="11" t="str">
        <f t="shared" si="8"/>
        <v>M€2006</v>
      </c>
      <c r="H25" s="21">
        <f t="shared" si="10"/>
        <v>496.57328568530522</v>
      </c>
      <c r="I25" s="11" t="str">
        <f t="shared" si="8"/>
        <v>M€2006</v>
      </c>
      <c r="J25" s="11"/>
      <c r="K25" s="11"/>
    </row>
    <row r="26" spans="1:13" x14ac:dyDescent="0.25">
      <c r="A26" s="2" t="s">
        <v>19</v>
      </c>
      <c r="C26" s="11"/>
      <c r="D26" s="10">
        <v>91</v>
      </c>
      <c r="E26" s="11" t="str">
        <f t="shared" si="7"/>
        <v>M€2010</v>
      </c>
      <c r="F26" s="8">
        <f t="shared" si="5"/>
        <v>84.46386728479024</v>
      </c>
      <c r="G26" s="11" t="str">
        <f t="shared" si="8"/>
        <v>M€2006</v>
      </c>
      <c r="H26" s="21">
        <f t="shared" si="10"/>
        <v>84.46386728479024</v>
      </c>
      <c r="I26" s="11" t="str">
        <f t="shared" si="8"/>
        <v>M€2006</v>
      </c>
      <c r="J26" s="11"/>
      <c r="K26" s="11"/>
      <c r="L26" t="s">
        <v>44</v>
      </c>
    </row>
    <row r="27" spans="1:13" x14ac:dyDescent="0.25">
      <c r="A27" s="2"/>
      <c r="F27" s="8"/>
      <c r="L27" s="9">
        <f>H28*F6</f>
        <v>54.179508982721238</v>
      </c>
      <c r="M27" t="s">
        <v>27</v>
      </c>
    </row>
    <row r="28" spans="1:13" x14ac:dyDescent="0.25">
      <c r="A28" t="s">
        <v>0</v>
      </c>
      <c r="B28" s="10">
        <f>SUM(B29:B31)</f>
        <v>42</v>
      </c>
      <c r="C28" s="10" t="s">
        <v>11</v>
      </c>
      <c r="D28" s="20">
        <f>D8/D4</f>
        <v>49.453297376808045</v>
      </c>
      <c r="E28" s="10" t="s">
        <v>27</v>
      </c>
      <c r="F28" s="9">
        <f>D28/$F$6</f>
        <v>45.901282927801979</v>
      </c>
      <c r="G28" s="10" t="s">
        <v>11</v>
      </c>
      <c r="H28" s="20">
        <f>H8/H4</f>
        <v>50.288031387600739</v>
      </c>
      <c r="I28" s="10" t="s">
        <v>11</v>
      </c>
      <c r="J28" s="10"/>
      <c r="K28" s="10"/>
    </row>
    <row r="29" spans="1:13" x14ac:dyDescent="0.25">
      <c r="A29" s="1" t="s">
        <v>3</v>
      </c>
      <c r="B29" s="10">
        <v>25</v>
      </c>
      <c r="C29" s="10" t="s">
        <v>11</v>
      </c>
      <c r="D29" s="20">
        <f>D9/D4</f>
        <v>20.448639372395196</v>
      </c>
      <c r="E29" s="10" t="s">
        <v>27</v>
      </c>
      <c r="F29" s="9">
        <f>D29/$F$6</f>
        <v>18.979902880269496</v>
      </c>
      <c r="G29" s="10" t="s">
        <v>11</v>
      </c>
      <c r="H29" s="20">
        <f>H9/H4</f>
        <v>23.366651340068266</v>
      </c>
      <c r="I29" s="10" t="s">
        <v>11</v>
      </c>
      <c r="J29" s="10"/>
      <c r="K29" s="10"/>
      <c r="L29" s="3"/>
      <c r="M29" s="3"/>
    </row>
    <row r="30" spans="1:13" x14ac:dyDescent="0.25">
      <c r="A30" s="1" t="s">
        <v>22</v>
      </c>
      <c r="B30" s="10">
        <v>11</v>
      </c>
      <c r="C30" s="10" t="s">
        <v>11</v>
      </c>
      <c r="D30" s="20">
        <f>(D12-D14)/D4</f>
        <v>22.682029909291494</v>
      </c>
      <c r="E30" s="10" t="s">
        <v>27</v>
      </c>
      <c r="F30" s="9">
        <f>D30/$F$6</f>
        <v>21.052878725363069</v>
      </c>
      <c r="G30" s="10" t="s">
        <v>11</v>
      </c>
      <c r="H30" s="20">
        <f>(H12-H14)/H4</f>
        <v>21.052878725363069</v>
      </c>
      <c r="I30" s="10" t="s">
        <v>11</v>
      </c>
      <c r="J30" s="10"/>
      <c r="K30" s="10"/>
      <c r="L30" s="3"/>
      <c r="M30" s="3"/>
    </row>
    <row r="31" spans="1:13" x14ac:dyDescent="0.25">
      <c r="A31" s="1" t="s">
        <v>2</v>
      </c>
      <c r="B31" s="10">
        <v>6</v>
      </c>
      <c r="C31" s="10" t="s">
        <v>11</v>
      </c>
      <c r="D31" s="20">
        <f>D14/D4</f>
        <v>6.3226280951213534</v>
      </c>
      <c r="E31" s="10" t="s">
        <v>27</v>
      </c>
      <c r="F31" s="9">
        <f>D31/$F$6</f>
        <v>5.8685013221694078</v>
      </c>
      <c r="G31" s="10" t="s">
        <v>11</v>
      </c>
      <c r="H31" s="20">
        <f>H14/H4</f>
        <v>5.8685013221694078</v>
      </c>
      <c r="I31" s="10" t="s">
        <v>11</v>
      </c>
      <c r="J31" s="10"/>
      <c r="K31" s="10"/>
    </row>
    <row r="32" spans="1:13" x14ac:dyDescent="0.25">
      <c r="A32" s="1" t="s">
        <v>58</v>
      </c>
      <c r="B32" s="20">
        <f>B15/B4</f>
        <v>5.1120000000000001</v>
      </c>
      <c r="C32" s="10" t="s">
        <v>11</v>
      </c>
      <c r="D32" s="20">
        <f>(D15+D18)/D4</f>
        <v>8.2471193920078463</v>
      </c>
      <c r="E32" s="10" t="s">
        <v>27</v>
      </c>
      <c r="F32" s="20">
        <f>(F15+F18)/F4</f>
        <v>7.6547648110809954</v>
      </c>
      <c r="G32" s="10" t="s">
        <v>11</v>
      </c>
      <c r="H32" s="20">
        <f>(H15+H18)/H4</f>
        <v>7.6547648110809954</v>
      </c>
      <c r="I32" s="10" t="s">
        <v>11</v>
      </c>
    </row>
    <row r="34" spans="1:11" x14ac:dyDescent="0.25">
      <c r="F34" s="10"/>
      <c r="H34" s="10"/>
      <c r="J34" s="5"/>
      <c r="K34" s="5"/>
    </row>
    <row r="35" spans="1:11" x14ac:dyDescent="0.25">
      <c r="A35" s="1" t="s">
        <v>60</v>
      </c>
      <c r="F35" s="10"/>
      <c r="H35" s="10"/>
      <c r="J35" s="4"/>
      <c r="K35" s="4"/>
    </row>
    <row r="36" spans="1:11" x14ac:dyDescent="0.25">
      <c r="A36" t="s">
        <v>0</v>
      </c>
      <c r="D36" s="20"/>
      <c r="F36" s="9"/>
      <c r="G36" s="10"/>
      <c r="H36" s="20">
        <v>100</v>
      </c>
      <c r="I36" s="10" t="s">
        <v>11</v>
      </c>
    </row>
    <row r="37" spans="1:11" x14ac:dyDescent="0.25">
      <c r="A37" s="1" t="s">
        <v>3</v>
      </c>
      <c r="D37" s="20"/>
      <c r="F37" s="9"/>
      <c r="G37" s="10"/>
      <c r="H37" s="20">
        <f>H36-H38-H39-H40</f>
        <v>65.423855141386525</v>
      </c>
      <c r="I37" s="10" t="s">
        <v>11</v>
      </c>
    </row>
    <row r="38" spans="1:11" x14ac:dyDescent="0.25">
      <c r="A38" s="1" t="s">
        <v>22</v>
      </c>
      <c r="D38" s="20"/>
      <c r="F38" s="9"/>
      <c r="G38" s="10"/>
      <c r="H38" s="20">
        <f>H30</f>
        <v>21.052878725363069</v>
      </c>
      <c r="I38" s="10" t="s">
        <v>11</v>
      </c>
    </row>
    <row r="39" spans="1:11" x14ac:dyDescent="0.25">
      <c r="A39" s="1" t="s">
        <v>2</v>
      </c>
      <c r="B39" s="20"/>
      <c r="D39" s="20"/>
      <c r="F39" s="20"/>
      <c r="G39" s="10"/>
      <c r="H39" s="20">
        <f t="shared" ref="H39:H40" si="11">H31</f>
        <v>5.8685013221694078</v>
      </c>
      <c r="I39" s="10" t="s">
        <v>11</v>
      </c>
    </row>
    <row r="40" spans="1:11" x14ac:dyDescent="0.25">
      <c r="A40" s="1" t="s">
        <v>58</v>
      </c>
      <c r="F40" s="8"/>
      <c r="H40" s="20">
        <f t="shared" si="11"/>
        <v>7.6547648110809954</v>
      </c>
      <c r="I40" s="10" t="s">
        <v>11</v>
      </c>
    </row>
    <row r="41" spans="1:11" x14ac:dyDescent="0.25">
      <c r="B41" s="12"/>
      <c r="C41" s="11"/>
      <c r="E41" s="11"/>
      <c r="F41" s="8"/>
      <c r="G41" s="11"/>
      <c r="H41" s="21"/>
      <c r="I41" s="11"/>
    </row>
    <row r="42" spans="1:11" x14ac:dyDescent="0.25">
      <c r="A42" s="1"/>
      <c r="B42" s="12"/>
      <c r="C42" s="11"/>
      <c r="E42" s="11"/>
      <c r="F42" s="8"/>
      <c r="G42" s="11"/>
      <c r="H42" s="21"/>
      <c r="I42" s="11"/>
    </row>
    <row r="43" spans="1:11" x14ac:dyDescent="0.25">
      <c r="A43" s="1"/>
      <c r="B43" s="12"/>
      <c r="C43" s="11"/>
      <c r="E43" s="11"/>
      <c r="F43" s="8"/>
      <c r="G43" s="11"/>
      <c r="H43" s="13"/>
      <c r="I43" s="11"/>
    </row>
    <row r="44" spans="1:11" x14ac:dyDescent="0.25">
      <c r="A44" s="1"/>
      <c r="B44" s="12"/>
      <c r="C44" s="11"/>
      <c r="E44" s="11"/>
      <c r="F44" s="8"/>
      <c r="G44" s="11"/>
      <c r="H44" s="13"/>
      <c r="I44" s="11"/>
    </row>
    <row r="45" spans="1:11" x14ac:dyDescent="0.25">
      <c r="A45" s="1"/>
      <c r="B45" s="12"/>
      <c r="C45" s="11"/>
      <c r="E45" s="11"/>
      <c r="F45" s="8"/>
      <c r="G45" s="11"/>
      <c r="H45" s="21"/>
      <c r="I45" s="11"/>
    </row>
    <row r="46" spans="1:11" x14ac:dyDescent="0.25">
      <c r="A46" s="1"/>
      <c r="B46" s="12"/>
      <c r="C46" s="11"/>
      <c r="E46" s="11"/>
      <c r="F46" s="8"/>
      <c r="G46" s="11"/>
      <c r="H46" s="21"/>
      <c r="I46" s="11"/>
    </row>
    <row r="47" spans="1:11" x14ac:dyDescent="0.25">
      <c r="A47" s="2"/>
      <c r="B47" s="12"/>
      <c r="C47" s="11"/>
      <c r="E47" s="11"/>
      <c r="F47" s="8"/>
      <c r="G47" s="11"/>
      <c r="H47" s="21"/>
      <c r="I47" s="11"/>
    </row>
    <row r="48" spans="1:11" x14ac:dyDescent="0.25">
      <c r="A48" s="2"/>
      <c r="B48" s="12"/>
      <c r="C48" s="11"/>
      <c r="E48" s="11"/>
      <c r="F48" s="8"/>
      <c r="G48" s="11"/>
      <c r="H48" s="21"/>
      <c r="I48" s="11"/>
    </row>
    <row r="49" spans="1:9" x14ac:dyDescent="0.25">
      <c r="A49" s="2"/>
      <c r="B49" s="12"/>
      <c r="C49" s="11"/>
      <c r="E49" s="11"/>
      <c r="F49" s="8"/>
      <c r="G49" s="11"/>
      <c r="H49" s="21"/>
      <c r="I49" s="11"/>
    </row>
    <row r="50" spans="1:9" x14ac:dyDescent="0.25">
      <c r="A50" s="2"/>
      <c r="B50" s="12"/>
      <c r="C50" s="11"/>
      <c r="E50" s="11"/>
      <c r="F50" s="8"/>
      <c r="G50" s="11"/>
      <c r="H50" s="21"/>
      <c r="I50" s="11"/>
    </row>
    <row r="51" spans="1:9" x14ac:dyDescent="0.25">
      <c r="A51" s="2"/>
      <c r="B51" s="12"/>
      <c r="C51" s="11"/>
      <c r="E51" s="11"/>
      <c r="F51" s="8"/>
      <c r="G51" s="11"/>
      <c r="H51" s="21"/>
      <c r="I51" s="11"/>
    </row>
    <row r="52" spans="1:9" x14ac:dyDescent="0.25">
      <c r="A52" s="2"/>
      <c r="B52" s="12"/>
      <c r="C52" s="11"/>
      <c r="E52" s="11"/>
      <c r="F52" s="8"/>
      <c r="G52" s="11"/>
      <c r="H52" s="21"/>
      <c r="I52" s="11"/>
    </row>
    <row r="53" spans="1:9" x14ac:dyDescent="0.25">
      <c r="A53" s="1"/>
      <c r="C53" s="11"/>
      <c r="E53" s="11"/>
      <c r="F53" s="8"/>
      <c r="G53" s="11"/>
      <c r="H53" s="21"/>
      <c r="I53" s="11"/>
    </row>
    <row r="54" spans="1:9" x14ac:dyDescent="0.25">
      <c r="A54" s="2"/>
      <c r="C54" s="11"/>
      <c r="E54" s="11"/>
      <c r="F54" s="8"/>
      <c r="G54" s="11"/>
      <c r="H54" s="21"/>
      <c r="I54" s="11"/>
    </row>
    <row r="55" spans="1:9" x14ac:dyDescent="0.25">
      <c r="A55" s="2"/>
      <c r="C55" s="11"/>
      <c r="E55" s="11"/>
      <c r="F55" s="8"/>
      <c r="G55" s="11"/>
      <c r="H55" s="21"/>
      <c r="I55" s="11"/>
    </row>
    <row r="56" spans="1:9" x14ac:dyDescent="0.25">
      <c r="A56" s="2"/>
      <c r="C56" s="11"/>
      <c r="E56" s="11"/>
      <c r="F56" s="8"/>
      <c r="G56" s="11"/>
      <c r="H56" s="21"/>
      <c r="I56" s="11"/>
    </row>
    <row r="57" spans="1:9" x14ac:dyDescent="0.25">
      <c r="A57" s="2"/>
      <c r="C57" s="11"/>
      <c r="E57" s="11"/>
      <c r="F57" s="8"/>
      <c r="G57" s="11"/>
      <c r="H57" s="21"/>
      <c r="I57" s="11"/>
    </row>
    <row r="58" spans="1:9" x14ac:dyDescent="0.25">
      <c r="A58" s="2"/>
      <c r="C58" s="11"/>
      <c r="E58" s="11"/>
      <c r="F58" s="8"/>
      <c r="G58" s="11"/>
      <c r="H58" s="21"/>
      <c r="I58" s="11"/>
    </row>
    <row r="59" spans="1:9" x14ac:dyDescent="0.25">
      <c r="A59" s="2"/>
      <c r="F59" s="8"/>
    </row>
    <row r="60" spans="1:9" x14ac:dyDescent="0.25">
      <c r="D60" s="20"/>
      <c r="F60" s="9"/>
      <c r="G60" s="10"/>
      <c r="H60" s="20"/>
      <c r="I60" s="10"/>
    </row>
    <row r="61" spans="1:9" x14ac:dyDescent="0.25">
      <c r="A61" s="1"/>
      <c r="D61" s="20"/>
      <c r="F61" s="9"/>
      <c r="G61" s="10"/>
      <c r="H61" s="20"/>
      <c r="I61" s="10"/>
    </row>
    <row r="62" spans="1:9" x14ac:dyDescent="0.25">
      <c r="A62" s="1"/>
      <c r="D62" s="20"/>
      <c r="F62" s="9"/>
      <c r="G62" s="10"/>
      <c r="H62" s="20"/>
      <c r="I62" s="10"/>
    </row>
    <row r="63" spans="1:9" x14ac:dyDescent="0.25">
      <c r="A63" s="1"/>
      <c r="D63" s="20"/>
      <c r="F63" s="9"/>
      <c r="G63" s="10"/>
      <c r="H63" s="20"/>
      <c r="I6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baseColWidth="10" defaultRowHeight="15" x14ac:dyDescent="0.25"/>
  <cols>
    <col min="2" max="5" width="24.140625" customWidth="1"/>
  </cols>
  <sheetData>
    <row r="1" spans="1:6" ht="114.75" x14ac:dyDescent="0.25">
      <c r="B1" s="22" t="s">
        <v>54</v>
      </c>
      <c r="C1" s="22" t="s">
        <v>55</v>
      </c>
      <c r="D1" s="22" t="s">
        <v>56</v>
      </c>
      <c r="E1" s="25" t="s">
        <v>57</v>
      </c>
    </row>
    <row r="2" spans="1:6" ht="15.75" thickBot="1" x14ac:dyDescent="0.3">
      <c r="A2" s="15">
        <v>2011</v>
      </c>
      <c r="B2" s="23">
        <v>-1</v>
      </c>
      <c r="C2" s="23">
        <v>-2</v>
      </c>
      <c r="D2" s="23">
        <v>-3</v>
      </c>
      <c r="E2" s="26"/>
    </row>
    <row r="3" spans="1:6" x14ac:dyDescent="0.25">
      <c r="A3" s="15">
        <v>2010</v>
      </c>
      <c r="B3" s="19">
        <v>1771563</v>
      </c>
      <c r="C3" s="19">
        <v>1937261</v>
      </c>
      <c r="D3" s="19">
        <v>1917124</v>
      </c>
      <c r="E3" s="17">
        <v>1.663</v>
      </c>
      <c r="F3">
        <f>C3/$C$7</f>
        <v>1.0773837727933013</v>
      </c>
    </row>
    <row r="4" spans="1:6" x14ac:dyDescent="0.25">
      <c r="A4" s="15">
        <v>2009</v>
      </c>
      <c r="B4" s="18">
        <v>1742584</v>
      </c>
      <c r="C4" s="18">
        <v>1885763</v>
      </c>
      <c r="D4" s="18">
        <v>1872356</v>
      </c>
      <c r="E4" s="16">
        <v>-3.1469999999999998</v>
      </c>
      <c r="F4">
        <f>C4/$C$7</f>
        <v>1.0487437962845556</v>
      </c>
    </row>
    <row r="5" spans="1:6" x14ac:dyDescent="0.25">
      <c r="A5" s="15">
        <v>2008</v>
      </c>
      <c r="B5" s="18">
        <v>1799206</v>
      </c>
      <c r="C5" s="18">
        <v>1933195</v>
      </c>
      <c r="D5" s="18">
        <v>1885270</v>
      </c>
      <c r="E5" s="16">
        <v>-8.1000000000000003E-2</v>
      </c>
      <c r="F5">
        <f>C5/$C$7</f>
        <v>1.0751225171234782</v>
      </c>
    </row>
    <row r="6" spans="1:6" x14ac:dyDescent="0.25">
      <c r="A6" s="15">
        <v>2007</v>
      </c>
      <c r="B6" s="18">
        <v>1800659</v>
      </c>
      <c r="C6" s="18">
        <v>1886792</v>
      </c>
      <c r="D6" s="18">
        <v>1839206</v>
      </c>
      <c r="E6" s="16">
        <v>2.2850000000000001</v>
      </c>
      <c r="F6">
        <f>C6/$C$7</f>
        <v>1.0493160619225901</v>
      </c>
    </row>
    <row r="7" spans="1:6" x14ac:dyDescent="0.25">
      <c r="A7" s="15">
        <v>2006</v>
      </c>
      <c r="B7" s="18">
        <v>1760429</v>
      </c>
      <c r="C7" s="18">
        <v>1798116</v>
      </c>
      <c r="D7" s="18">
        <v>1760429</v>
      </c>
      <c r="E7" s="16">
        <v>2.4670000000000001</v>
      </c>
      <c r="F7">
        <f>C7/$C$7</f>
        <v>1</v>
      </c>
    </row>
    <row r="8" spans="1:6" x14ac:dyDescent="0.25">
      <c r="A8" s="15">
        <v>2005</v>
      </c>
      <c r="B8" s="18">
        <v>1718047</v>
      </c>
      <c r="C8" s="18">
        <v>1718047</v>
      </c>
      <c r="D8" s="18">
        <v>1685811</v>
      </c>
      <c r="E8" s="16">
        <v>1.827</v>
      </c>
    </row>
    <row r="9" spans="1:6" x14ac:dyDescent="0.25">
      <c r="A9" s="15">
        <v>2004</v>
      </c>
      <c r="B9" s="18">
        <v>1687230</v>
      </c>
      <c r="C9" s="18">
        <v>1655572</v>
      </c>
      <c r="D9" s="18">
        <v>1628310</v>
      </c>
      <c r="E9" s="16">
        <v>2.5449999999999999</v>
      </c>
    </row>
    <row r="10" spans="1:6" x14ac:dyDescent="0.25">
      <c r="A10" s="15">
        <v>2003</v>
      </c>
      <c r="B10" s="18">
        <v>1645361</v>
      </c>
      <c r="C10" s="18">
        <v>1587903</v>
      </c>
      <c r="D10" s="18">
        <v>1556807</v>
      </c>
      <c r="E10" s="16">
        <v>0.89900000000000002</v>
      </c>
    </row>
    <row r="11" spans="1:6" x14ac:dyDescent="0.25">
      <c r="A11" s="15">
        <v>2002</v>
      </c>
      <c r="B11" s="18">
        <v>1630693</v>
      </c>
      <c r="C11" s="18">
        <v>1542928</v>
      </c>
      <c r="D11" s="18">
        <v>1509445</v>
      </c>
      <c r="E11" s="16">
        <v>0</v>
      </c>
    </row>
    <row r="13" spans="1:6" x14ac:dyDescent="0.25">
      <c r="A13" t="s">
        <v>52</v>
      </c>
      <c r="B13" t="s">
        <v>53</v>
      </c>
    </row>
  </sheetData>
  <mergeCells count="1">
    <mergeCell ref="E1:E2"/>
  </mergeCells>
  <hyperlinks>
    <hyperlink ref="B2" location="unites" tooltip="en millions d'euros de 2005" display="unites"/>
    <hyperlink ref="C2" location="unites" tooltip="en millions d'euros courants" display="unites"/>
    <hyperlink ref="D2" location="unites" tooltip="en millions d'euros de l'année précédente" display="unites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CCE nucléaire</vt:lpstr>
      <vt:lpstr>PIB INSEE</vt:lpstr>
    </vt:vector>
  </TitlesOfParts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DOUILLARD Pierre</dc:creator>
  <cp:lastModifiedBy>CALLONNEC Gaël</cp:lastModifiedBy>
  <dcterms:created xsi:type="dcterms:W3CDTF">2013-01-07T16:33:47Z</dcterms:created>
  <dcterms:modified xsi:type="dcterms:W3CDTF">2017-02-06T15:55:31Z</dcterms:modified>
</cp:coreProperties>
</file>